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281" windowWidth="12120" windowHeight="8985" tabRatio="602" activeTab="0"/>
  </bookViews>
  <sheets>
    <sheet name="КФСР" sheetId="1" r:id="rId1"/>
  </sheets>
  <definedNames>
    <definedName name="_xlnm.Print_Titles" localSheetId="0">'КФСР'!$13:$13</definedName>
    <definedName name="_xlnm.Print_Area" localSheetId="0">'КФСР'!$A$1:$E$214</definedName>
  </definedNames>
  <calcPr fullCalcOnLoad="1"/>
</workbook>
</file>

<file path=xl/sharedStrings.xml><?xml version="1.0" encoding="utf-8"?>
<sst xmlns="http://schemas.openxmlformats.org/spreadsheetml/2006/main" count="450" uniqueCount="368">
  <si>
    <t>Кредиты, полученные в валюте Российской Федерации от кредитных организаций бюджетами городских округов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</si>
  <si>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</si>
  <si>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000 02 01 01 00 00 0000 810</t>
  </si>
  <si>
    <t>000 02 01 01 00 04 0000 810</t>
  </si>
  <si>
    <t>000 02 01 02 00 00 0000 810</t>
  </si>
  <si>
    <t>Увеличение прочих остатков денежных средств бюджетов городских округов</t>
  </si>
  <si>
    <t>Уменьшение остатков денежных средств финансовых резервов бюджетов городских округов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</si>
  <si>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</si>
  <si>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Охрана растительных и животных видов и среды их обитания</t>
  </si>
  <si>
    <t xml:space="preserve">Акции и иные формы участия в капитале, находящиеся в государственной и муниципальной собственности </t>
  </si>
  <si>
    <t>000 05 00 00 00 00 0000 000</t>
  </si>
  <si>
    <t>Продажа акций и иных форм участия в капитале, находящихся в собственности городских округов</t>
  </si>
  <si>
    <t>ИТОГО НАЛОГОВЫХ И НЕНАЛОГОВЫХ ДОХОДОВ</t>
  </si>
  <si>
    <t>182 1 06 06000 04 0000 110</t>
  </si>
  <si>
    <t>Арендная плата 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</si>
  <si>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0304</t>
  </si>
  <si>
    <t>Органы юстиции</t>
  </si>
  <si>
    <t>Субсидии на осуществление государственной поддержки племенного животноводства</t>
  </si>
  <si>
    <t>Субсидии на дизтопливо сельскохозяйственным производителям</t>
  </si>
  <si>
    <t>Субвенция на обеспечение предоставления гражданам субсидий на оплату жилого помещения и коммунальных услуг</t>
  </si>
  <si>
    <t>000 2 03 04000 04 0000 180</t>
  </si>
  <si>
    <t>000 2 07 04000 04 0000 180</t>
  </si>
  <si>
    <t>Безвозмездные поступления от государственных организаций в бюджеты городских округов</t>
  </si>
  <si>
    <t>Прочие безвозмездные поступления в бюджеты городских округов</t>
  </si>
  <si>
    <t>182 1 09 04050 03 0000 110</t>
  </si>
  <si>
    <t>Субсидии на реализацию областной инвестиционной программы</t>
  </si>
  <si>
    <t>1100</t>
  </si>
  <si>
    <t>1101</t>
  </si>
  <si>
    <t>Межбюджетные трансферты</t>
  </si>
  <si>
    <t>Финансовая помощь бюджетам других уровней</t>
  </si>
  <si>
    <t>приказы (уточнен.остатков)</t>
  </si>
  <si>
    <t>Бюджет города Калининграда на 2007 год</t>
  </si>
  <si>
    <t xml:space="preserve">Налог на прибыль организаций (зачислявшийся до 1.01.2005 г. в местные бюджеты, мобилизуемый на территории городских округов) </t>
  </si>
  <si>
    <t>Земльный налог (по обязательствам, возникшим до 01.01.2006г.), мобилизуемый на территориях городских округов</t>
  </si>
  <si>
    <t>000 113 00000 00 0000 130</t>
  </si>
  <si>
    <t>Доходы от оказания платных услуг и компенсации затрат государства</t>
  </si>
  <si>
    <t>000 113 03040 04 0000 130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</si>
  <si>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</si>
  <si>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000 1 14 00000 00 0000 410</t>
  </si>
  <si>
    <t>Доходы от продажи квартир, находящихся в собственности городских округов</t>
  </si>
  <si>
    <t>045 1 14 01000 04 0000 410</t>
  </si>
  <si>
    <t>028 1 14 02030 04 0000 410</t>
  </si>
  <si>
    <t>Доходы от реализации имущества, находящегося в собственности городских округов</t>
  </si>
  <si>
    <t>на субсидирование страхования урожая сельскохозяйственных культур</t>
  </si>
  <si>
    <t>Субвенция на выполнение федеральных полномочий по государственной регистрации актов гражданского состояния за счет Федерального фонда компенсаций</t>
  </si>
  <si>
    <t>Субвенции на ежемесячное денежное вознаграждение за классное руководство</t>
  </si>
  <si>
    <t>Субсидии на обеспечение деятельности  детских домов муниципальных образований</t>
  </si>
  <si>
    <t>Экологическая программа</t>
  </si>
  <si>
    <t>Утверждено на 2007 год</t>
  </si>
  <si>
    <t>на обеспечение субсидирования процентной ставки по кредитам</t>
  </si>
  <si>
    <t>руководства и управления в сфере установленных функций</t>
  </si>
  <si>
    <t>мер поддержки сельскохозяйственного производства, в том числе</t>
  </si>
  <si>
    <t>Субсидии на содержание детей- сирот, детей, оставшихся без попечения родителей, переданных на воспитание под опеку (попечительство), в  приемные и патронатные семьи, а также на выплату заработной платы приемному родителю  и патронатному воспитателю</t>
  </si>
  <si>
    <t xml:space="preserve"> Налог на имущество физических лиц, взимаемый по ставкам, применяемым к объектам налогоооблажения, расположенным в границах городского округа</t>
  </si>
  <si>
    <t>Субсидии на развитие спорта  в области высших достижений</t>
  </si>
  <si>
    <t xml:space="preserve">Субсидия на капитальный ремонт муниципальных дорог и сооружений на них </t>
  </si>
  <si>
    <t>Изменения ко  2 чтению</t>
  </si>
  <si>
    <t>Изменения ко  2 чтению (Лена)</t>
  </si>
  <si>
    <t>Фонд соц.страх.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</si>
  <si>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</si>
  <si>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</si>
  <si>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Субвенции на обеспечение  субсидий, предоставляемых гражданам на оплату жилого помещения  и коммунальных услуг</t>
  </si>
  <si>
    <t>Резервные фонды органов местного самоуправления</t>
  </si>
  <si>
    <t>Другие вопросы в области охраны окружающей среды</t>
  </si>
  <si>
    <t>Пенсионное обеспечение</t>
  </si>
  <si>
    <t>Борьба с беспризорностью, опека, попечительство</t>
  </si>
  <si>
    <t xml:space="preserve">       Поступление финансовых активов
       </t>
  </si>
  <si>
    <t xml:space="preserve">       Выбытие финансовых активов
       </t>
  </si>
  <si>
    <t>доп.доходы</t>
  </si>
  <si>
    <t>Субсидии из федерального бюджета на возмещение затрат на уплату процентов по краткосрочным кредитам</t>
  </si>
  <si>
    <t>Субсидии на  модернизацию объектов коммунальной инфраструктуры за счет средств федерального бюджета</t>
  </si>
  <si>
    <t>Субсидии на  государственную поддержку ипотечного жилищного кредитования Калининградской области на 2006-2010 гг.</t>
  </si>
  <si>
    <t>Субсидии на реализацию национального  проекта "Обеспечение жильем молодых семей"</t>
  </si>
  <si>
    <t>Субсидии на обеспечение жильем молодых семей за счет средств федерального бюджета</t>
  </si>
  <si>
    <t>Субвенция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</si>
  <si>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Субвенция на содержание ребенка в семье опекуна и приемной семье, а также на оплату приемному родителю</t>
  </si>
  <si>
    <t>Субвенция на выплату единовременных пособий при всех формах устройства детей, лишенных родительского попечения, в семью</t>
  </si>
  <si>
    <t>Субвенция на цели равного с МВД РФ повышения денежного довольствия сотрудникам и з/пл работникам подразделений МОБ</t>
  </si>
  <si>
    <t>Субвенция на обеспечение отдельных гос. полномочий в сфере социальной поддержки населения в части выплаты единовременного пособия при рождении ребенка, ежемесячного пособия на ребенка-инвалида, восп. в многодетной семье, в натур.форм.</t>
  </si>
  <si>
    <t>Субсидия из федерального бюджета на возмещение затрат на уплату процентов по инвестиционным кредитам</t>
  </si>
  <si>
    <t>Субсидия (федеральная) на уплату процентов по кред.нац.проектов</t>
  </si>
  <si>
    <t>Субсидия на реализацию областной целевой программы</t>
  </si>
  <si>
    <t>Субсидия на уплату процентов по кредитам развития малых форм хоз. АПК</t>
  </si>
  <si>
    <t>Субсидия на мероприятия по проведению летней оздоровительной компании детей</t>
  </si>
  <si>
    <t>000 2 02 02053 04 0000 151</t>
  </si>
  <si>
    <t>Субвенция бюджетам городских округов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</si>
  <si>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Поступления от продажи земельных участков, государственная собственность  на которые неразграничена, расположенных в границах городских округов и предназначенных  для целей жилищного строительства</t>
  </si>
  <si>
    <t>Субсидия  на мероприятия по осуществлению закупки и поставки учебников идр.</t>
  </si>
  <si>
    <t>000 06 01 01 00 04 0000 430</t>
  </si>
  <si>
    <t>000 06 01 02 00 04 0000 430</t>
  </si>
  <si>
    <t>Поступления от продажи земельных участков, государственная собственность  на которые неразграничена, расположенных в границах городских округов ( за исключением земельныз участков предназначенных  для целей жилищного строительства)</t>
  </si>
  <si>
    <t>Субсидия на региональные мероприятия по реализации национальных проектов (для оказания разовой адресной помощи В.А.Суворову в приобретениии жилья )</t>
  </si>
  <si>
    <t>перераспределение приказы</t>
  </si>
  <si>
    <t>получение кредитов</t>
  </si>
  <si>
    <t>возврат кредитов</t>
  </si>
  <si>
    <t>остатки на н.г.</t>
  </si>
  <si>
    <t>остатки на к.г.</t>
  </si>
  <si>
    <t>продажа</t>
  </si>
  <si>
    <t>доходы</t>
  </si>
  <si>
    <t>000 2 02 01003 04 0000 151</t>
  </si>
  <si>
    <t>Дотация бюджетам городских округов  на поддержку мер по обеспечению сбалансированности бюджетов</t>
  </si>
  <si>
    <t>000 2 02 04051 04 0000 151</t>
  </si>
  <si>
    <t>Субсидии  бюджетам городских округов  на реализацию мероприятий федеральных целевых программ</t>
  </si>
  <si>
    <t>028 1 11 05011 04 0000 120</t>
  </si>
  <si>
    <t>000 2 02 04999 04 0000 151</t>
  </si>
  <si>
    <t>Прочие субсидии</t>
  </si>
  <si>
    <t>чистый бюджет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</si>
  <si>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</si>
  <si>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</si>
  <si>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Код бюджетной классификации </t>
  </si>
  <si>
    <t>182 1 01 02000 01 0000 110</t>
  </si>
  <si>
    <t>182 1 03 02000 01 0000 110</t>
  </si>
  <si>
    <t>Налоги на совокупный доход</t>
  </si>
  <si>
    <t>182 1 05 01000 01 0000 110</t>
  </si>
  <si>
    <t>Единый налог, взимаемый в связи с применением упрощенной системы налогообложения</t>
  </si>
  <si>
    <t>182 1 05 03000 01 0000 110</t>
  </si>
  <si>
    <t>Единый сельскохозяйственный налог</t>
  </si>
  <si>
    <t>182 1 09 04000 00 0000 110</t>
  </si>
  <si>
    <t>182 1 09 04010 02 0000 110</t>
  </si>
  <si>
    <t>Налог на имущество предприятий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</si>
  <si>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</si>
  <si>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</si>
  <si>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</si>
  <si>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000 1 15 00000 00 0000 000</t>
  </si>
  <si>
    <t>Административные платежи и сборы</t>
  </si>
  <si>
    <t>Штрафы, санкции, возмещение ущерба</t>
  </si>
  <si>
    <t>000 1 17 00000 00 0000 000</t>
  </si>
  <si>
    <t>Прочие неналоговые доходы</t>
  </si>
  <si>
    <t>0100</t>
  </si>
  <si>
    <t>Общегосударственные вопросы</t>
  </si>
  <si>
    <t>0102</t>
  </si>
  <si>
    <t>0103</t>
  </si>
  <si>
    <t>0104</t>
  </si>
  <si>
    <t>0107</t>
  </si>
  <si>
    <t>Обеспечение проведения выборов и референдумов</t>
  </si>
  <si>
    <t xml:space="preserve">Обеспечение  деятельности избирательной комиссии Калининградской области </t>
  </si>
  <si>
    <t>0112</t>
  </si>
  <si>
    <t>Обслуживание государственного и муниципального долга</t>
  </si>
  <si>
    <t>0113</t>
  </si>
  <si>
    <t xml:space="preserve">Резервные фонды </t>
  </si>
  <si>
    <t xml:space="preserve">Резервный фонд по предупреждению и ликвидации  последствий чрезвычайных ситуаций и стихийных бедствий </t>
  </si>
  <si>
    <t>0115</t>
  </si>
  <si>
    <t>Другие общегосударственные вопросы</t>
  </si>
  <si>
    <t>Руководство и управление в сфере установленных функций</t>
  </si>
  <si>
    <t xml:space="preserve">Обеспечение деятельности архивных учреждений </t>
  </si>
  <si>
    <t>Финансовая поддержка на возвратной основе</t>
  </si>
  <si>
    <t>0200</t>
  </si>
  <si>
    <t xml:space="preserve">Национальная оборона </t>
  </si>
  <si>
    <t>0203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</si>
  <si>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</si>
  <si>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</si>
  <si>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</si>
  <si>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</si>
  <si>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</si>
  <si>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</si>
  <si>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</si>
  <si>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0310</t>
  </si>
  <si>
    <t>Обеспечение протвопожарной безопасности</t>
  </si>
  <si>
    <t>0400</t>
  </si>
  <si>
    <t>Национальная экономика</t>
  </si>
  <si>
    <t>0405</t>
  </si>
  <si>
    <t xml:space="preserve">Сельское хозяйство и рыболовство </t>
  </si>
  <si>
    <t>0407</t>
  </si>
  <si>
    <t>Лесное хозяйство</t>
  </si>
  <si>
    <t>0408</t>
  </si>
  <si>
    <t>Транспорт</t>
  </si>
  <si>
    <t>0409</t>
  </si>
  <si>
    <t>Связь и информатика</t>
  </si>
  <si>
    <t>0411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</si>
  <si>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</si>
  <si>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</si>
  <si>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</si>
  <si>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</si>
  <si>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</si>
  <si>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0504</t>
  </si>
  <si>
    <t>Другие вопросы в области жилищно-коммунального хозяйства</t>
  </si>
  <si>
    <t>0600</t>
  </si>
  <si>
    <t>Охрана окружающей среды</t>
  </si>
  <si>
    <t>0604</t>
  </si>
  <si>
    <t>перераспределение соцсфера</t>
  </si>
  <si>
    <t>0700</t>
  </si>
  <si>
    <t>Образование</t>
  </si>
  <si>
    <t>0702</t>
  </si>
  <si>
    <t>Общее образование</t>
  </si>
  <si>
    <t>0705</t>
  </si>
  <si>
    <t>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</si>
  <si>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</si>
  <si>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</si>
  <si>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</si>
  <si>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</si>
  <si>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</si>
  <si>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 и средства массовой информации</t>
  </si>
  <si>
    <t>0801</t>
  </si>
  <si>
    <t>Культура</t>
  </si>
  <si>
    <t>0803</t>
  </si>
  <si>
    <t xml:space="preserve">Телевидение и радиовещание </t>
  </si>
  <si>
    <t>0804</t>
  </si>
  <si>
    <t>Периодическая печать и издательства</t>
  </si>
  <si>
    <t>0806</t>
  </si>
  <si>
    <t>Другие вопросы в области культуры, кинематографии, средств массовой информации</t>
  </si>
  <si>
    <t>0900</t>
  </si>
  <si>
    <t>Здравоохранение и спорт</t>
  </si>
  <si>
    <t>0901</t>
  </si>
  <si>
    <t xml:space="preserve">Здравоохранение </t>
  </si>
  <si>
    <t>Возврат средств от сдачи в аренду имущества</t>
  </si>
  <si>
    <t>0902</t>
  </si>
  <si>
    <t>Спорт и физическая культура</t>
  </si>
  <si>
    <t>0904</t>
  </si>
  <si>
    <t>Другие вопросы в области здравоохранения и спорта</t>
  </si>
  <si>
    <t>1000</t>
  </si>
  <si>
    <t>Социальная политика</t>
  </si>
  <si>
    <t>1001</t>
  </si>
  <si>
    <t>1002</t>
  </si>
  <si>
    <t>Социальное обслуживание населения</t>
  </si>
  <si>
    <t>1003</t>
  </si>
  <si>
    <t>Социальное обеспечение населения</t>
  </si>
  <si>
    <t>1006</t>
  </si>
  <si>
    <t>Другие вопросы в области социальной политики</t>
  </si>
  <si>
    <t>ВСЕГО РАСХОДОВ</t>
  </si>
  <si>
    <t>Всего источников финансирования дефицита</t>
  </si>
  <si>
    <t>Наименование показателей</t>
  </si>
  <si>
    <t xml:space="preserve">Раздел I </t>
  </si>
  <si>
    <t>ДОХОДЫ</t>
  </si>
  <si>
    <t>Раздел II</t>
  </si>
  <si>
    <t>1004</t>
  </si>
  <si>
    <t>0701</t>
  </si>
  <si>
    <t>Дошкольное образование</t>
  </si>
  <si>
    <t>0501</t>
  </si>
  <si>
    <t>Жилищное хозяйство</t>
  </si>
  <si>
    <t>НАЛОГОВЫЕ   ДОХОДЫ</t>
  </si>
  <si>
    <t>Налоги на прибыль,  доходы</t>
  </si>
  <si>
    <t xml:space="preserve"> Налог на доходы физических лиц</t>
  </si>
  <si>
    <t>Налоги на товары (работы, услуги), реализуемые на территории РФ</t>
  </si>
  <si>
    <t xml:space="preserve"> Акцизы по подакцизным товарам (продукции) </t>
  </si>
  <si>
    <t>Единый налог на вмененный доход для отдельных видов деятельности</t>
  </si>
  <si>
    <t xml:space="preserve">Налоги на имущество </t>
  </si>
  <si>
    <t>000 1 08 00000 00 0000 000</t>
  </si>
  <si>
    <t xml:space="preserve"> Государственная пошлина </t>
  </si>
  <si>
    <t>Задолженность по отмененным налогам, сборам и иным обязательным платежам</t>
  </si>
  <si>
    <t>182 1 09 01000 03 0000 110</t>
  </si>
  <si>
    <t>НЕНАЛОГОВЫЕ ДОХОДЫ</t>
  </si>
  <si>
    <t>000 1 11 00000 00 0000 000</t>
  </si>
  <si>
    <t>Доходы от сдачи в аренду имущества, находящегося в государственной и муниципальной собственности</t>
  </si>
  <si>
    <t>028 1 11 05010 00 0000 120</t>
  </si>
  <si>
    <t>Арендная плата за земли, находящиеся в государственной собственности до разграничения государственной собтвенности на землю и поступления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</si>
  <si>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</si>
  <si>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000 1 16 00000 00 0000 000</t>
  </si>
  <si>
    <t>000 3 00 00000 00 0000 000</t>
  </si>
  <si>
    <t>Доходы от предпринимательской и иной приносящей доход деятельности</t>
  </si>
  <si>
    <t xml:space="preserve">               ВСЕГО ДОХОДОВ </t>
  </si>
  <si>
    <t>Прочие поступления от использования имущества , находящегося в государственной и муниципальной собственности</t>
  </si>
  <si>
    <t>РАСХОДЫ</t>
  </si>
  <si>
    <t>000 2 02 02000 00 0000 151</t>
  </si>
  <si>
    <t>Субвенция от других бюджетов бюджетной системы Российской Федерации</t>
  </si>
  <si>
    <t>000 2 02 04000 00 0000 151</t>
  </si>
  <si>
    <t>Субсидия от других бюджетов бюджетной системы Российской Федерации</t>
  </si>
  <si>
    <t>Раздел III</t>
  </si>
  <si>
    <t>Превышение доходов  над расходами (дефицит)</t>
  </si>
  <si>
    <t>000 1 11 05000 00 0000 120</t>
  </si>
  <si>
    <t>000 02 01 00 00 00 0000 800</t>
  </si>
  <si>
    <t>000 02 01 00 00 00 0000 700</t>
  </si>
  <si>
    <t>000 1 01 00000 00 0000 000</t>
  </si>
  <si>
    <t>000 1 03 00000 00 0000 000</t>
  </si>
  <si>
    <t>000 1 05 00000 00 0000 000</t>
  </si>
  <si>
    <t>000 1 06 00000 00 0000 000</t>
  </si>
  <si>
    <t>000 1 09 00000 00 0000 000</t>
  </si>
  <si>
    <t xml:space="preserve">Доходы от использования имущества, находящегося в государственной и муниципальной собственности       </t>
  </si>
  <si>
    <t>Арендная плата 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</si>
  <si>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000 1 12 00000 00 0000 000</t>
  </si>
  <si>
    <t>000 1 07 00000 00 0000 000</t>
  </si>
  <si>
    <t>Налоги, сборы, платежи за пользованием природными ресурсами</t>
  </si>
  <si>
    <t>182 1 09 06000 02 0000 110</t>
  </si>
  <si>
    <t>000 1 11 05020 00 0000 120</t>
  </si>
  <si>
    <t>Доходы о продажи материальных и нематериальных активов</t>
  </si>
  <si>
    <t>000 08 00 00 00 00 0000 000</t>
  </si>
  <si>
    <t>Остатки средств бюджетов</t>
  </si>
  <si>
    <t>182 1 09 07000 03 0000 110</t>
  </si>
  <si>
    <t>Прочие налоги и сборы по отмененным налогам и сборам субъектов РФ(налог с продаж)</t>
  </si>
  <si>
    <t>Прочие налоги и сборы (по отмененным местным налогам и сборам)</t>
  </si>
  <si>
    <t>000 1 11 02000 00 0000 120</t>
  </si>
  <si>
    <t>Доходы от размещения временно свободных средств местных бюджетов</t>
  </si>
  <si>
    <t>(тыс. руб.)</t>
  </si>
  <si>
    <t>Аренда</t>
  </si>
  <si>
    <t>Областные средства</t>
  </si>
  <si>
    <t>Нина</t>
  </si>
  <si>
    <t>182 1 06 05000 02 0000 110</t>
  </si>
  <si>
    <t xml:space="preserve"> Налог на игорный бизнес</t>
  </si>
  <si>
    <t>Субвенции  на  обеспечение государственных гарантий прав граждан на получение общедоступного и бесплатного начального общего, основного общего и среднего (полного) общего  образования в общеобразовательных учреждениях</t>
  </si>
  <si>
    <t>Субвенции на предоставление мер социальной поддержки ветеранам труда в части льгот на оплату жилья и коммунальных услуг</t>
  </si>
  <si>
    <t>Субвенции на предоставление мер социальной поддержки многодетных семей в части льгот на оплату жилья и коммунальных услуг</t>
  </si>
  <si>
    <t>обеспечение деятельности учреждений социального обслуживания населения</t>
  </si>
  <si>
    <t>предоставления мер социальной поддержки малоимущим гражданам</t>
  </si>
  <si>
    <t>Субвенции на обеспечение отдельных государственных полномочий в сфере социальной поддержки населения в части:</t>
  </si>
  <si>
    <t>Субвенции на обеспечение отдельных государственных полномочий в сфере сельского хозяйства в части:</t>
  </si>
  <si>
    <t>Субвенции на обеспечение деятельности комиссии по делам несовершеннолетних</t>
  </si>
  <si>
    <t>Субвенции на оплату жилищно-коммунальных услуг отдельным категориям граждан за счет Федерального фонда компенсаций</t>
  </si>
  <si>
    <t xml:space="preserve">Субсидии на обеспечение питания учащихся из малообеспеченных семей в муниципальных общеообразовательных учреждениях </t>
  </si>
  <si>
    <t xml:space="preserve">Субсидии на  обеспечение детей первого - второго годов жизни специальными молочными продуктами детского питания </t>
  </si>
  <si>
    <t>на обеспечение субсидирования животноводства</t>
  </si>
  <si>
    <t>на обеспечение субсидирования растениеводства</t>
  </si>
  <si>
    <t>дополнительно</t>
  </si>
  <si>
    <t>Изменения ко 2 чтению</t>
  </si>
  <si>
    <t>Изменения ко 2 чтению (ЖКХ)</t>
  </si>
  <si>
    <t>Изменения ко 2 чтению (зарплате)</t>
  </si>
  <si>
    <t>0602</t>
  </si>
  <si>
    <t>Изменения к  3 чтению (Ярошук)</t>
  </si>
  <si>
    <t>Изменения ко  3 чтению (Непомнящих)</t>
  </si>
  <si>
    <t>Изменения ко  3 чтению (Соколов)</t>
  </si>
  <si>
    <t>Изменения ко  3 чтению (Шитиков)</t>
  </si>
  <si>
    <t>Изменения к 3 чтению (Бойко)</t>
  </si>
  <si>
    <t>Изменения к  3 чтению (Сычев)</t>
  </si>
  <si>
    <t>Изменения ко  3 чтению (Калашников)</t>
  </si>
  <si>
    <t>Изменения</t>
  </si>
  <si>
    <t>000 2 02 03040 04 0000 151</t>
  </si>
  <si>
    <t>Взаимные расчеты</t>
  </si>
  <si>
    <t>182 1 05 02000 02 0000 110</t>
  </si>
  <si>
    <t>182 1 06 01020 04 0000 110</t>
  </si>
  <si>
    <t xml:space="preserve"> Земельный налог, зачисляемый в бюджеты городских округов</t>
  </si>
  <si>
    <t>028 1 11 05012 04 0000 120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</si>
  <si>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городских округов</t>
  </si>
  <si>
    <t>028 1 11 05034 04 1000 120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</si>
  <si>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</si>
  <si>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>028 1 11 07014 04 0000 120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</si>
  <si>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</si>
  <si>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000 1 11 08040 00 0000 120</t>
  </si>
  <si>
    <t>Прочие поступления от использования имущества, находящегося в собственности городских округов</t>
  </si>
  <si>
    <t>028 1 11 08044 04 0000 120</t>
  </si>
  <si>
    <t>064 1 11 08044 04 0000 120</t>
  </si>
  <si>
    <t>Субвенции на поощрение образовательных учреждений, внедряющих инновационные образовательные программы в рамках ПНП "Образование" по Пост. № 363 от 20.06.07.</t>
  </si>
  <si>
    <t>Субвенции Федерального бюджета на поощрение образовательных учреждений, внедряющих инновационные программы в рамках ПНП "Образование" по Пост. №363 от 20.06.07.</t>
  </si>
  <si>
    <t>000 1 11 05030 00 0000 120</t>
  </si>
  <si>
    <t>Доходы от сдачи а аренду имущества, находящегося в оперативном управлении  органов госуд.власти, органов местного самоуправления и созданных ими учреждений и в хозяйственном ведении гос.унитарных предприятий и муниципальных унитарных предприятий</t>
  </si>
  <si>
    <t>000 02 01 02 00 04 0000 710</t>
  </si>
  <si>
    <t>000 02 01 02 00 04 0000 810</t>
  </si>
  <si>
    <t>000 05 00 00 00 04 0000 630</t>
  </si>
  <si>
    <t>000 08 02 01 00 04 0000 510</t>
  </si>
  <si>
    <t>000 08 02 01 00 04 0000 610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</si>
  <si>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</si>
  <si>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</si>
  <si>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ИСТОЧНИКИ ВНУТРЕННЕГО ФИНАНСИРОВАНИЯ  ДЕФИЦИТОВ БЮДЖЕТОВ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</si>
  <si>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</si>
  <si>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Бюджетные кредиты, полученные от других бюджетов бюджетной системы Российской Федерации</t>
  </si>
  <si>
    <t>000 02 01 01 00 00 0000 710</t>
  </si>
  <si>
    <t>Бюджетные кредиты, полученные от других бюджетов бюджетной системы Российской Федерации бюджетами городских округов</t>
  </si>
  <si>
    <t>000 02 01 01 00 04 0000 710</t>
  </si>
  <si>
    <t>Кредиты, полученные в валюте Российской Федерации от кредитных организаций</t>
  </si>
  <si>
    <t>000 02 01 02 00 00 0000 710</t>
  </si>
  <si>
    <t>Наташа</t>
  </si>
  <si>
    <t>Лена Кон.</t>
  </si>
  <si>
    <t>Лена (аппарат)</t>
  </si>
  <si>
    <t>М.А.</t>
  </si>
  <si>
    <t>Перераспреде-ление образования по постановлению (лимиты)</t>
  </si>
  <si>
    <t>Лебедева</t>
  </si>
  <si>
    <t>Утверждено на 2007 год № 316 от 17.10.2007 г.</t>
  </si>
  <si>
    <t>Субвенция. Поощрение лучших учителей</t>
  </si>
  <si>
    <t>Субсидия из федерального бюджета на переселение граждан из аварийного жилищного фонда</t>
  </si>
  <si>
    <t>промеж реш. № 462 от 17.11.07г.</t>
  </si>
  <si>
    <t>промеж реш. № 410 от 12.12.07г.</t>
  </si>
  <si>
    <t xml:space="preserve"> измененияЦБФ</t>
  </si>
  <si>
    <t>Субсидия на возмещение части затрат на уплату % по кредитам, полученным на срок до одного года</t>
  </si>
  <si>
    <t>Приказ 84 ЦБФ</t>
  </si>
  <si>
    <t>Приложение № 1</t>
  </si>
  <si>
    <t>к решению окружного Совета</t>
  </si>
  <si>
    <t>депутатов города Калининграда</t>
  </si>
  <si>
    <t>к решению городского Совета</t>
  </si>
  <si>
    <t>депутатов Калининграда</t>
  </si>
  <si>
    <t>№ 491 от 20 декабря 2006 г.</t>
  </si>
  <si>
    <t>№  424  от 19 декабря 2007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</si>
</sst>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_ ;[Red]\-#,##0\ "/>
    <numFmt numFmtId="170" formatCode="0.0"/>
  </numFmts>
  <fonts count="18">
    <font>
      <sz val="10"/>
      <name val="Arial Cyr"/>
      <family val="0"/>
    </font>
    <font>
      <b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i/>
      <sz val="14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 indent="2"/>
    </xf>
    <xf numFmtId="0" fontId="3" fillId="0" borderId="1" xfId="0" applyFont="1" applyFill="1" applyBorder="1" applyAlignment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  <protection/>
    </xf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68" fontId="3" fillId="0" borderId="2" xfId="0" applyNumberFormat="1" applyFont="1" applyBorder="1" applyAlignment="1">
      <alignment/>
    </xf>
    <xf numFmtId="168" fontId="2" fillId="0" borderId="2" xfId="0" applyNumberFormat="1" applyFont="1" applyBorder="1" applyAlignment="1">
      <alignment/>
    </xf>
    <xf numFmtId="168" fontId="3" fillId="0" borderId="2" xfId="0" applyNumberFormat="1" applyFont="1" applyFill="1" applyBorder="1" applyAlignment="1">
      <alignment horizontal="right" indent="1"/>
    </xf>
    <xf numFmtId="168" fontId="2" fillId="0" borderId="2" xfId="0" applyNumberFormat="1" applyFont="1" applyFill="1" applyBorder="1" applyAlignment="1">
      <alignment horizontal="right" indent="1"/>
    </xf>
    <xf numFmtId="168" fontId="3" fillId="0" borderId="3" xfId="0" applyNumberFormat="1" applyFont="1" applyBorder="1" applyAlignment="1">
      <alignment/>
    </xf>
    <xf numFmtId="168" fontId="2" fillId="0" borderId="3" xfId="0" applyNumberFormat="1" applyFont="1" applyBorder="1" applyAlignment="1">
      <alignment/>
    </xf>
    <xf numFmtId="168" fontId="2" fillId="0" borderId="2" xfId="0" applyNumberFormat="1" applyFont="1" applyBorder="1" applyAlignment="1">
      <alignment horizontal="right" wrapText="1"/>
    </xf>
    <xf numFmtId="168" fontId="2" fillId="0" borderId="0" xfId="0" applyNumberFormat="1" applyFont="1" applyAlignment="1">
      <alignment/>
    </xf>
    <xf numFmtId="168" fontId="3" fillId="0" borderId="1" xfId="0" applyNumberFormat="1" applyFont="1" applyFill="1" applyBorder="1" applyAlignment="1">
      <alignment horizontal="right" indent="1"/>
    </xf>
    <xf numFmtId="168" fontId="2" fillId="0" borderId="1" xfId="0" applyNumberFormat="1" applyFont="1" applyFill="1" applyBorder="1" applyAlignment="1">
      <alignment horizontal="right" indent="1"/>
    </xf>
    <xf numFmtId="168" fontId="8" fillId="0" borderId="0" xfId="0" applyNumberFormat="1" applyFont="1" applyAlignment="1">
      <alignment/>
    </xf>
    <xf numFmtId="168" fontId="2" fillId="0" borderId="2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left"/>
    </xf>
    <xf numFmtId="168" fontId="3" fillId="0" borderId="2" xfId="0" applyNumberFormat="1" applyFont="1" applyBorder="1" applyAlignment="1">
      <alignment/>
    </xf>
    <xf numFmtId="168" fontId="5" fillId="0" borderId="2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right"/>
    </xf>
    <xf numFmtId="168" fontId="2" fillId="0" borderId="1" xfId="0" applyNumberFormat="1" applyFont="1" applyFill="1" applyBorder="1" applyAlignment="1">
      <alignment horizontal="right" wrapText="1" indent="1"/>
    </xf>
    <xf numFmtId="168" fontId="4" fillId="0" borderId="2" xfId="0" applyNumberFormat="1" applyFont="1" applyFill="1" applyBorder="1" applyAlignment="1">
      <alignment horizontal="center" vertical="center" wrapText="1"/>
    </xf>
    <xf numFmtId="168" fontId="8" fillId="0" borderId="0" xfId="0" applyNumberFormat="1" applyFont="1" applyBorder="1" applyAlignment="1">
      <alignment horizontal="left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168" fontId="2" fillId="0" borderId="4" xfId="0" applyNumberFormat="1" applyFont="1" applyBorder="1" applyAlignment="1">
      <alignment/>
    </xf>
    <xf numFmtId="168" fontId="5" fillId="0" borderId="1" xfId="0" applyNumberFormat="1" applyFont="1" applyFill="1" applyBorder="1" applyAlignment="1">
      <alignment horizontal="center" vertical="center" wrapText="1"/>
    </xf>
    <xf numFmtId="168" fontId="2" fillId="0" borderId="2" xfId="0" applyNumberFormat="1" applyFont="1" applyFill="1" applyBorder="1" applyAlignment="1">
      <alignment horizontal="right"/>
    </xf>
    <xf numFmtId="168" fontId="2" fillId="0" borderId="2" xfId="0" applyNumberFormat="1" applyFont="1" applyFill="1" applyBorder="1" applyAlignment="1">
      <alignment horizontal="right" wrapText="1" indent="1"/>
    </xf>
    <xf numFmtId="168" fontId="4" fillId="0" borderId="1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right" wrapText="1"/>
    </xf>
    <xf numFmtId="168" fontId="2" fillId="0" borderId="2" xfId="0" applyNumberFormat="1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8" fontId="2" fillId="0" borderId="5" xfId="0" applyNumberFormat="1" applyFont="1" applyFill="1" applyBorder="1" applyAlignment="1">
      <alignment/>
    </xf>
    <xf numFmtId="168" fontId="2" fillId="0" borderId="5" xfId="0" applyNumberFormat="1" applyFont="1" applyFill="1" applyBorder="1" applyAlignment="1">
      <alignment horizontal="right" indent="1"/>
    </xf>
    <xf numFmtId="168" fontId="2" fillId="0" borderId="4" xfId="0" applyNumberFormat="1" applyFont="1" applyBorder="1" applyAlignment="1">
      <alignment horizontal="right" wrapText="1"/>
    </xf>
    <xf numFmtId="168" fontId="4" fillId="0" borderId="6" xfId="0" applyNumberFormat="1" applyFont="1" applyBorder="1" applyAlignment="1">
      <alignment horizontal="center" wrapText="1"/>
    </xf>
    <xf numFmtId="168" fontId="3" fillId="0" borderId="7" xfId="0" applyNumberFormat="1" applyFont="1" applyFill="1" applyBorder="1" applyAlignment="1">
      <alignment horizontal="right" indent="1"/>
    </xf>
    <xf numFmtId="168" fontId="3" fillId="0" borderId="2" xfId="0" applyNumberFormat="1" applyFont="1" applyFill="1" applyBorder="1" applyAlignment="1">
      <alignment horizontal="right"/>
    </xf>
    <xf numFmtId="168" fontId="3" fillId="0" borderId="1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68" fontId="3" fillId="0" borderId="8" xfId="0" applyNumberFormat="1" applyFont="1" applyBorder="1" applyAlignment="1">
      <alignment/>
    </xf>
    <xf numFmtId="168" fontId="2" fillId="0" borderId="8" xfId="0" applyNumberFormat="1" applyFont="1" applyBorder="1" applyAlignment="1">
      <alignment/>
    </xf>
    <xf numFmtId="168" fontId="2" fillId="0" borderId="8" xfId="0" applyNumberFormat="1" applyFont="1" applyBorder="1" applyAlignment="1">
      <alignment/>
    </xf>
    <xf numFmtId="168" fontId="5" fillId="0" borderId="8" xfId="0" applyNumberFormat="1" applyFont="1" applyFill="1" applyBorder="1" applyAlignment="1">
      <alignment horizontal="center" vertical="center" wrapText="1"/>
    </xf>
    <xf numFmtId="168" fontId="3" fillId="0" borderId="8" xfId="0" applyNumberFormat="1" applyFont="1" applyFill="1" applyBorder="1" applyAlignment="1">
      <alignment horizontal="right" indent="1"/>
    </xf>
    <xf numFmtId="168" fontId="2" fillId="0" borderId="8" xfId="0" applyNumberFormat="1" applyFont="1" applyFill="1" applyBorder="1" applyAlignment="1">
      <alignment horizontal="right" indent="1"/>
    </xf>
    <xf numFmtId="168" fontId="2" fillId="0" borderId="4" xfId="0" applyNumberFormat="1" applyFont="1" applyFill="1" applyBorder="1" applyAlignment="1">
      <alignment horizontal="right" indent="1"/>
    </xf>
    <xf numFmtId="168" fontId="4" fillId="0" borderId="8" xfId="0" applyNumberFormat="1" applyFont="1" applyFill="1" applyBorder="1" applyAlignment="1">
      <alignment horizontal="center" vertical="center" wrapText="1"/>
    </xf>
    <xf numFmtId="168" fontId="2" fillId="0" borderId="8" xfId="0" applyNumberFormat="1" applyFont="1" applyFill="1" applyBorder="1" applyAlignment="1">
      <alignment horizontal="right" vertical="center" indent="1"/>
    </xf>
    <xf numFmtId="168" fontId="3" fillId="0" borderId="9" xfId="0" applyNumberFormat="1" applyFont="1" applyFill="1" applyBorder="1" applyAlignment="1">
      <alignment horizontal="right" indent="1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168" fontId="3" fillId="0" borderId="7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right"/>
    </xf>
    <xf numFmtId="168" fontId="8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right"/>
    </xf>
    <xf numFmtId="168" fontId="3" fillId="0" borderId="8" xfId="0" applyNumberFormat="1" applyFont="1" applyFill="1" applyBorder="1" applyAlignment="1">
      <alignment horizontal="right" indent="1"/>
    </xf>
    <xf numFmtId="168" fontId="2" fillId="0" borderId="8" xfId="0" applyNumberFormat="1" applyFont="1" applyBorder="1" applyAlignment="1">
      <alignment wrapText="1"/>
    </xf>
    <xf numFmtId="168" fontId="2" fillId="0" borderId="2" xfId="0" applyNumberFormat="1" applyFont="1" applyBorder="1" applyAlignment="1">
      <alignment wrapText="1"/>
    </xf>
    <xf numFmtId="168" fontId="2" fillId="0" borderId="1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/>
    </xf>
    <xf numFmtId="168" fontId="8" fillId="0" borderId="0" xfId="0" applyNumberFormat="1" applyFont="1" applyAlignment="1">
      <alignment/>
    </xf>
    <xf numFmtId="0" fontId="8" fillId="0" borderId="0" xfId="0" applyFont="1" applyAlignment="1">
      <alignment/>
    </xf>
    <xf numFmtId="168" fontId="3" fillId="0" borderId="0" xfId="0" applyNumberFormat="1" applyFont="1" applyAlignment="1">
      <alignment horizontal="left"/>
    </xf>
    <xf numFmtId="168" fontId="3" fillId="0" borderId="0" xfId="0" applyNumberFormat="1" applyFont="1" applyAlignment="1">
      <alignment horizontal="right"/>
    </xf>
    <xf numFmtId="168" fontId="8" fillId="0" borderId="0" xfId="0" applyNumberFormat="1" applyFont="1" applyAlignment="1">
      <alignment horizontal="right"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168" fontId="5" fillId="0" borderId="11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3" fontId="2" fillId="0" borderId="1" xfId="0" applyNumberFormat="1" applyFont="1" applyFill="1" applyBorder="1" applyAlignment="1" applyProtection="1">
      <alignment horizontal="left" vertical="center" wrapText="1"/>
      <protection locked="0"/>
    </xf>
    <xf numFmtId="3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 applyProtection="1">
      <alignment horizontal="left" vertical="center" wrapText="1" indent="2"/>
      <protection locked="0"/>
    </xf>
    <xf numFmtId="4" fontId="5" fillId="2" borderId="1" xfId="0" applyNumberFormat="1" applyFont="1" applyFill="1" applyBorder="1" applyAlignment="1" applyProtection="1">
      <alignment horizontal="left" vertical="center" wrapText="1" indent="2"/>
      <protection locked="0"/>
    </xf>
    <xf numFmtId="4" fontId="5" fillId="0" borderId="1" xfId="0" applyNumberFormat="1" applyFont="1" applyFill="1" applyBorder="1" applyAlignment="1" applyProtection="1">
      <alignment horizontal="left" vertical="center" wrapText="1" indent="4"/>
      <protection locked="0"/>
    </xf>
    <xf numFmtId="3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/>
    </xf>
    <xf numFmtId="0" fontId="13" fillId="0" borderId="14" xfId="0" applyFont="1" applyBorder="1" applyAlignment="1">
      <alignment horizontal="center" vertical="center"/>
    </xf>
    <xf numFmtId="168" fontId="13" fillId="3" borderId="15" xfId="0" applyNumberFormat="1" applyFont="1" applyFill="1" applyBorder="1" applyAlignment="1">
      <alignment horizontal="center" vertical="center" wrapText="1"/>
    </xf>
    <xf numFmtId="168" fontId="13" fillId="0" borderId="16" xfId="0" applyNumberFormat="1" applyFont="1" applyFill="1" applyBorder="1" applyAlignment="1">
      <alignment horizontal="center" vertical="center" wrapText="1"/>
    </xf>
    <xf numFmtId="168" fontId="13" fillId="0" borderId="17" xfId="0" applyNumberFormat="1" applyFont="1" applyBorder="1" applyAlignment="1">
      <alignment horizontal="center" vertical="center" wrapText="1"/>
    </xf>
    <xf numFmtId="168" fontId="13" fillId="0" borderId="18" xfId="0" applyNumberFormat="1" applyFont="1" applyBorder="1" applyAlignment="1">
      <alignment horizontal="center" vertical="center" wrapText="1"/>
    </xf>
    <xf numFmtId="168" fontId="13" fillId="0" borderId="14" xfId="0" applyNumberFormat="1" applyFont="1" applyBorder="1" applyAlignment="1">
      <alignment horizontal="center" vertical="center" wrapText="1"/>
    </xf>
    <xf numFmtId="168" fontId="13" fillId="0" borderId="19" xfId="0" applyNumberFormat="1" applyFont="1" applyBorder="1" applyAlignment="1">
      <alignment horizontal="center" vertical="center" wrapText="1"/>
    </xf>
    <xf numFmtId="168" fontId="14" fillId="0" borderId="14" xfId="0" applyNumberFormat="1" applyFont="1" applyBorder="1" applyAlignment="1">
      <alignment horizontal="center" vertical="center" wrapText="1"/>
    </xf>
    <xf numFmtId="168" fontId="13" fillId="0" borderId="19" xfId="0" applyNumberFormat="1" applyFont="1" applyBorder="1" applyAlignment="1">
      <alignment horizontal="center" vertical="center" wrapText="1"/>
    </xf>
    <xf numFmtId="168" fontId="15" fillId="0" borderId="14" xfId="0" applyNumberFormat="1" applyFont="1" applyBorder="1" applyAlignment="1">
      <alignment horizontal="center" vertical="center" wrapText="1"/>
    </xf>
    <xf numFmtId="168" fontId="16" fillId="0" borderId="14" xfId="0" applyNumberFormat="1" applyFont="1" applyBorder="1" applyAlignment="1">
      <alignment/>
    </xf>
    <xf numFmtId="168" fontId="13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3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68" fontId="3" fillId="0" borderId="8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right"/>
    </xf>
    <xf numFmtId="168" fontId="2" fillId="0" borderId="1" xfId="0" applyNumberFormat="1" applyFont="1" applyFill="1" applyBorder="1" applyAlignment="1">
      <alignment horizontal="right" wrapText="1"/>
    </xf>
    <xf numFmtId="168" fontId="2" fillId="0" borderId="1" xfId="0" applyNumberFormat="1" applyFont="1" applyBorder="1" applyAlignment="1">
      <alignment horizontal="right" indent="1"/>
    </xf>
    <xf numFmtId="168" fontId="2" fillId="0" borderId="1" xfId="0" applyNumberFormat="1" applyFont="1" applyBorder="1" applyAlignment="1">
      <alignment horizontal="right"/>
    </xf>
    <xf numFmtId="168" fontId="2" fillId="0" borderId="1" xfId="0" applyNumberFormat="1" applyFont="1" applyFill="1" applyBorder="1" applyAlignment="1">
      <alignment/>
    </xf>
    <xf numFmtId="168" fontId="5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168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68" fontId="4" fillId="0" borderId="1" xfId="0" applyNumberFormat="1" applyFont="1" applyBorder="1" applyAlignment="1">
      <alignment horizontal="right" wrapText="1"/>
    </xf>
    <xf numFmtId="168" fontId="3" fillId="3" borderId="0" xfId="0" applyNumberFormat="1" applyFont="1" applyFill="1" applyBorder="1" applyAlignment="1">
      <alignment horizontal="right"/>
    </xf>
    <xf numFmtId="168" fontId="5" fillId="3" borderId="1" xfId="0" applyNumberFormat="1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/>
    </xf>
    <xf numFmtId="168" fontId="2" fillId="3" borderId="1" xfId="0" applyNumberFormat="1" applyFont="1" applyFill="1" applyBorder="1" applyAlignment="1">
      <alignment/>
    </xf>
    <xf numFmtId="168" fontId="2" fillId="3" borderId="1" xfId="0" applyNumberFormat="1" applyFont="1" applyFill="1" applyBorder="1" applyAlignment="1">
      <alignment wrapText="1"/>
    </xf>
    <xf numFmtId="168" fontId="3" fillId="3" borderId="1" xfId="0" applyNumberFormat="1" applyFont="1" applyFill="1" applyBorder="1" applyAlignment="1">
      <alignment horizontal="right" indent="1"/>
    </xf>
    <xf numFmtId="168" fontId="2" fillId="3" borderId="1" xfId="0" applyNumberFormat="1" applyFont="1" applyFill="1" applyBorder="1" applyAlignment="1">
      <alignment horizontal="right" indent="1"/>
    </xf>
    <xf numFmtId="168" fontId="4" fillId="3" borderId="1" xfId="0" applyNumberFormat="1" applyFont="1" applyFill="1" applyBorder="1" applyAlignment="1">
      <alignment horizontal="center" vertical="center" wrapText="1"/>
    </xf>
    <xf numFmtId="168" fontId="2" fillId="3" borderId="1" xfId="0" applyNumberFormat="1" applyFont="1" applyFill="1" applyBorder="1" applyAlignment="1">
      <alignment horizontal="right" wrapText="1"/>
    </xf>
    <xf numFmtId="168" fontId="2" fillId="3" borderId="0" xfId="0" applyNumberFormat="1" applyFont="1" applyFill="1" applyAlignment="1">
      <alignment/>
    </xf>
    <xf numFmtId="168" fontId="8" fillId="3" borderId="0" xfId="0" applyNumberFormat="1" applyFont="1" applyFill="1" applyAlignment="1">
      <alignment/>
    </xf>
    <xf numFmtId="168" fontId="8" fillId="3" borderId="0" xfId="0" applyNumberFormat="1" applyFont="1" applyFill="1" applyAlignment="1">
      <alignment/>
    </xf>
    <xf numFmtId="168" fontId="3" fillId="3" borderId="0" xfId="0" applyNumberFormat="1" applyFont="1" applyFill="1" applyAlignment="1">
      <alignment/>
    </xf>
    <xf numFmtId="168" fontId="1" fillId="3" borderId="0" xfId="0" applyNumberFormat="1" applyFont="1" applyFill="1" applyBorder="1" applyAlignment="1">
      <alignment horizontal="left"/>
    </xf>
    <xf numFmtId="168" fontId="13" fillId="3" borderId="14" xfId="0" applyNumberFormat="1" applyFont="1" applyFill="1" applyBorder="1" applyAlignment="1">
      <alignment horizontal="center" vertical="center" wrapText="1"/>
    </xf>
    <xf numFmtId="168" fontId="5" fillId="3" borderId="10" xfId="0" applyNumberFormat="1" applyFont="1" applyFill="1" applyBorder="1" applyAlignment="1">
      <alignment horizontal="center" vertical="center" wrapText="1"/>
    </xf>
    <xf numFmtId="168" fontId="3" fillId="3" borderId="1" xfId="0" applyNumberFormat="1" applyFont="1" applyFill="1" applyBorder="1" applyAlignment="1">
      <alignment/>
    </xf>
    <xf numFmtId="168" fontId="3" fillId="3" borderId="2" xfId="0" applyNumberFormat="1" applyFont="1" applyFill="1" applyBorder="1" applyAlignment="1">
      <alignment/>
    </xf>
    <xf numFmtId="168" fontId="2" fillId="3" borderId="3" xfId="0" applyNumberFormat="1" applyFont="1" applyFill="1" applyBorder="1" applyAlignment="1">
      <alignment/>
    </xf>
    <xf numFmtId="168" fontId="2" fillId="3" borderId="1" xfId="0" applyNumberFormat="1" applyFont="1" applyFill="1" applyBorder="1" applyAlignment="1">
      <alignment/>
    </xf>
    <xf numFmtId="168" fontId="3" fillId="3" borderId="7" xfId="0" applyNumberFormat="1" applyFont="1" applyFill="1" applyBorder="1" applyAlignment="1">
      <alignment horizontal="right"/>
    </xf>
    <xf numFmtId="168" fontId="2" fillId="3" borderId="5" xfId="0" applyNumberFormat="1" applyFont="1" applyFill="1" applyBorder="1" applyAlignment="1">
      <alignment/>
    </xf>
    <xf numFmtId="168" fontId="2" fillId="3" borderId="5" xfId="0" applyNumberFormat="1" applyFont="1" applyFill="1" applyBorder="1" applyAlignment="1">
      <alignment horizontal="right" indent="1"/>
    </xf>
    <xf numFmtId="168" fontId="2" fillId="3" borderId="1" xfId="0" applyNumberFormat="1" applyFont="1" applyFill="1" applyBorder="1" applyAlignment="1">
      <alignment horizontal="right"/>
    </xf>
    <xf numFmtId="168" fontId="2" fillId="3" borderId="1" xfId="0" applyNumberFormat="1" applyFont="1" applyFill="1" applyBorder="1" applyAlignment="1">
      <alignment horizontal="right" wrapText="1" indent="1"/>
    </xf>
    <xf numFmtId="168" fontId="3" fillId="3" borderId="2" xfId="0" applyNumberFormat="1" applyFont="1" applyFill="1" applyBorder="1" applyAlignment="1">
      <alignment horizontal="right" indent="1"/>
    </xf>
    <xf numFmtId="168" fontId="3" fillId="3" borderId="1" xfId="0" applyNumberFormat="1" applyFont="1" applyFill="1" applyBorder="1" applyAlignment="1">
      <alignment horizontal="right"/>
    </xf>
    <xf numFmtId="168" fontId="2" fillId="3" borderId="1" xfId="0" applyNumberFormat="1" applyFont="1" applyFill="1" applyBorder="1" applyAlignment="1">
      <alignment horizontal="center" vertical="center" wrapText="1"/>
    </xf>
    <xf numFmtId="168" fontId="2" fillId="3" borderId="2" xfId="0" applyNumberFormat="1" applyFont="1" applyFill="1" applyBorder="1" applyAlignment="1">
      <alignment horizontal="right" wrapText="1"/>
    </xf>
    <xf numFmtId="168" fontId="4" fillId="3" borderId="6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left" vertical="justify"/>
    </xf>
    <xf numFmtId="49" fontId="2" fillId="0" borderId="1" xfId="0" applyNumberFormat="1" applyFont="1" applyBorder="1" applyAlignment="1">
      <alignment horizontal="left" vertical="center" wrapText="1"/>
    </xf>
    <xf numFmtId="168" fontId="3" fillId="0" borderId="1" xfId="0" applyNumberFormat="1" applyFont="1" applyFill="1" applyBorder="1" applyAlignment="1">
      <alignment/>
    </xf>
    <xf numFmtId="168" fontId="2" fillId="0" borderId="1" xfId="0" applyNumberFormat="1" applyFont="1" applyFill="1" applyBorder="1" applyAlignment="1">
      <alignment horizontal="right" vertical="center" wrapText="1"/>
    </xf>
    <xf numFmtId="168" fontId="4" fillId="0" borderId="1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vertical="justify" wrapText="1" readingOrder="1"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78"/>
  <sheetViews>
    <sheetView tabSelected="1" view="pageBreakPreview" zoomScale="75" zoomScaleNormal="75" zoomScaleSheetLayoutView="75" workbookViewId="0" topLeftCell="A1">
      <selection activeCell="B9" sqref="B9:D9"/>
    </sheetView>
  </sheetViews>
  <sheetFormatPr defaultColWidth="9.00390625" defaultRowHeight="12.75"/>
  <cols>
    <col min="1" max="1" width="43.375" style="76" customWidth="1"/>
    <col min="2" max="2" width="64.375" style="76" customWidth="1"/>
    <col min="3" max="3" width="5.875" style="75" hidden="1" customWidth="1"/>
    <col min="4" max="4" width="21.00390625" style="79" customWidth="1"/>
    <col min="5" max="5" width="17.75390625" style="75" hidden="1" customWidth="1"/>
    <col min="6" max="6" width="15.125" style="75" hidden="1" customWidth="1"/>
    <col min="7" max="7" width="11.25390625" style="75" hidden="1" customWidth="1"/>
    <col min="8" max="8" width="15.125" style="75" hidden="1" customWidth="1"/>
    <col min="9" max="9" width="16.00390625" style="75" hidden="1" customWidth="1"/>
    <col min="10" max="10" width="8.875" style="75" hidden="1" customWidth="1"/>
    <col min="11" max="11" width="10.625" style="75" hidden="1" customWidth="1"/>
    <col min="12" max="12" width="14.00390625" style="75" hidden="1" customWidth="1"/>
    <col min="13" max="13" width="14.375" style="75" hidden="1" customWidth="1"/>
    <col min="14" max="14" width="14.875" style="75" hidden="1" customWidth="1"/>
    <col min="15" max="15" width="17.75390625" style="75" hidden="1" customWidth="1"/>
    <col min="16" max="16" width="15.25390625" style="152" hidden="1" customWidth="1"/>
    <col min="17" max="17" width="17.75390625" style="75" hidden="1" customWidth="1"/>
    <col min="18" max="18" width="14.25390625" style="75" hidden="1" customWidth="1"/>
    <col min="19" max="19" width="15.375" style="75" hidden="1" customWidth="1"/>
    <col min="20" max="20" width="17.625" style="75" hidden="1" customWidth="1"/>
    <col min="21" max="24" width="14.25390625" style="75" hidden="1" customWidth="1"/>
    <col min="25" max="25" width="24.625" style="75" hidden="1" customWidth="1"/>
    <col min="26" max="40" width="17.75390625" style="75" hidden="1" customWidth="1"/>
    <col min="41" max="41" width="14.625" style="75" hidden="1" customWidth="1"/>
    <col min="42" max="42" width="15.25390625" style="75" hidden="1" customWidth="1"/>
    <col min="43" max="43" width="14.25390625" style="75" hidden="1" customWidth="1"/>
    <col min="44" max="44" width="11.625" style="75" hidden="1" customWidth="1"/>
    <col min="45" max="55" width="14.25390625" style="75" hidden="1" customWidth="1"/>
    <col min="56" max="16384" width="9.125" style="76" customWidth="1"/>
  </cols>
  <sheetData>
    <row r="1" spans="1:64" ht="16.5" customHeight="1">
      <c r="A1" s="81"/>
      <c r="B1" s="181" t="s">
        <v>361</v>
      </c>
      <c r="C1" s="181"/>
      <c r="D1" s="181"/>
      <c r="E1" s="77"/>
      <c r="F1" s="80"/>
      <c r="G1" s="80"/>
      <c r="H1" s="80"/>
      <c r="I1" s="80"/>
      <c r="J1" s="80"/>
      <c r="K1" s="80"/>
      <c r="L1" s="80"/>
      <c r="M1" s="80"/>
      <c r="N1" s="80"/>
      <c r="O1" s="80"/>
      <c r="P1" s="153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1"/>
      <c r="BE1" s="81"/>
      <c r="BF1" s="81"/>
      <c r="BG1" s="81"/>
      <c r="BH1" s="81"/>
      <c r="BI1" s="81"/>
      <c r="BJ1" s="81"/>
      <c r="BK1" s="81"/>
      <c r="BL1" s="81"/>
    </row>
    <row r="2" spans="1:64" ht="16.5" customHeight="1">
      <c r="A2" s="81"/>
      <c r="B2" s="181" t="s">
        <v>362</v>
      </c>
      <c r="C2" s="181"/>
      <c r="D2" s="181"/>
      <c r="E2" s="77"/>
      <c r="F2" s="80"/>
      <c r="G2" s="80"/>
      <c r="H2" s="80"/>
      <c r="I2" s="80"/>
      <c r="J2" s="80"/>
      <c r="K2" s="80"/>
      <c r="L2" s="80"/>
      <c r="M2" s="80"/>
      <c r="N2" s="80"/>
      <c r="O2" s="80"/>
      <c r="P2" s="153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1"/>
      <c r="BE2" s="81"/>
      <c r="BF2" s="81"/>
      <c r="BG2" s="81"/>
      <c r="BH2" s="81"/>
      <c r="BI2" s="81"/>
      <c r="BJ2" s="81"/>
      <c r="BK2" s="81"/>
      <c r="BL2" s="81"/>
    </row>
    <row r="3" spans="1:64" ht="16.5" customHeight="1">
      <c r="A3" s="81"/>
      <c r="B3" s="181" t="s">
        <v>363</v>
      </c>
      <c r="C3" s="181"/>
      <c r="D3" s="181"/>
      <c r="E3" s="77"/>
      <c r="F3" s="80"/>
      <c r="G3" s="80"/>
      <c r="H3" s="80"/>
      <c r="I3" s="80"/>
      <c r="J3" s="80"/>
      <c r="K3" s="80"/>
      <c r="L3" s="80"/>
      <c r="M3" s="80"/>
      <c r="N3" s="80"/>
      <c r="O3" s="80"/>
      <c r="P3" s="153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1"/>
      <c r="BE3" s="81"/>
      <c r="BF3" s="81"/>
      <c r="BG3" s="81"/>
      <c r="BH3" s="81"/>
      <c r="BI3" s="81"/>
      <c r="BJ3" s="81"/>
      <c r="BK3" s="81"/>
      <c r="BL3" s="81"/>
    </row>
    <row r="4" spans="1:64" ht="16.5" customHeight="1">
      <c r="A4" s="81"/>
      <c r="B4" s="181" t="s">
        <v>367</v>
      </c>
      <c r="C4" s="181"/>
      <c r="D4" s="181"/>
      <c r="E4" s="77"/>
      <c r="F4" s="80"/>
      <c r="G4" s="80"/>
      <c r="H4" s="80"/>
      <c r="I4" s="80"/>
      <c r="J4" s="80"/>
      <c r="K4" s="80"/>
      <c r="L4" s="80"/>
      <c r="M4" s="80"/>
      <c r="N4" s="80"/>
      <c r="O4" s="80"/>
      <c r="P4" s="153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1"/>
      <c r="BE4" s="81"/>
      <c r="BF4" s="81"/>
      <c r="BG4" s="81"/>
      <c r="BH4" s="81"/>
      <c r="BI4" s="81"/>
      <c r="BJ4" s="81"/>
      <c r="BK4" s="81"/>
      <c r="BL4" s="81"/>
    </row>
    <row r="5" spans="1:64" ht="9.75" customHeight="1">
      <c r="A5" s="81"/>
      <c r="B5" s="74"/>
      <c r="C5" s="77"/>
      <c r="D5" s="78"/>
      <c r="E5" s="77"/>
      <c r="F5" s="80"/>
      <c r="G5" s="80"/>
      <c r="H5" s="80"/>
      <c r="I5" s="80"/>
      <c r="J5" s="80"/>
      <c r="K5" s="80"/>
      <c r="L5" s="80"/>
      <c r="M5" s="80"/>
      <c r="N5" s="80"/>
      <c r="O5" s="80"/>
      <c r="P5" s="153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1"/>
      <c r="BE5" s="81"/>
      <c r="BF5" s="81"/>
      <c r="BG5" s="81"/>
      <c r="BH5" s="81"/>
      <c r="BI5" s="81"/>
      <c r="BJ5" s="81"/>
      <c r="BK5" s="81"/>
      <c r="BL5" s="81"/>
    </row>
    <row r="6" spans="1:64" ht="16.5" customHeight="1">
      <c r="A6" s="81"/>
      <c r="B6" s="181" t="s">
        <v>361</v>
      </c>
      <c r="C6" s="181"/>
      <c r="D6" s="181"/>
      <c r="E6" s="77"/>
      <c r="F6" s="80"/>
      <c r="G6" s="80"/>
      <c r="H6" s="80"/>
      <c r="I6" s="80"/>
      <c r="J6" s="80"/>
      <c r="K6" s="80"/>
      <c r="L6" s="80"/>
      <c r="M6" s="80"/>
      <c r="N6" s="80"/>
      <c r="O6" s="80"/>
      <c r="P6" s="153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1"/>
      <c r="BE6" s="81"/>
      <c r="BF6" s="81"/>
      <c r="BG6" s="81"/>
      <c r="BH6" s="81"/>
      <c r="BI6" s="81"/>
      <c r="BJ6" s="81"/>
      <c r="BK6" s="81"/>
      <c r="BL6" s="81"/>
    </row>
    <row r="7" spans="1:64" ht="16.5" customHeight="1">
      <c r="A7" s="81"/>
      <c r="B7" s="181" t="s">
        <v>364</v>
      </c>
      <c r="C7" s="181"/>
      <c r="D7" s="181"/>
      <c r="E7" s="77"/>
      <c r="F7" s="80"/>
      <c r="G7" s="80"/>
      <c r="H7" s="80"/>
      <c r="I7" s="80"/>
      <c r="J7" s="80"/>
      <c r="K7" s="80"/>
      <c r="L7" s="80"/>
      <c r="M7" s="80"/>
      <c r="N7" s="80"/>
      <c r="O7" s="80"/>
      <c r="P7" s="153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1"/>
      <c r="BE7" s="81"/>
      <c r="BF7" s="81"/>
      <c r="BG7" s="81"/>
      <c r="BH7" s="81"/>
      <c r="BI7" s="81"/>
      <c r="BJ7" s="81"/>
      <c r="BK7" s="81"/>
      <c r="BL7" s="81"/>
    </row>
    <row r="8" spans="1:64" ht="16.5" customHeight="1">
      <c r="A8" s="81"/>
      <c r="B8" s="181" t="s">
        <v>365</v>
      </c>
      <c r="C8" s="181"/>
      <c r="D8" s="181"/>
      <c r="E8" s="77"/>
      <c r="F8" s="80"/>
      <c r="G8" s="80"/>
      <c r="H8" s="80"/>
      <c r="I8" s="80"/>
      <c r="J8" s="80"/>
      <c r="K8" s="80"/>
      <c r="L8" s="80"/>
      <c r="M8" s="80"/>
      <c r="N8" s="80"/>
      <c r="O8" s="80"/>
      <c r="P8" s="153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1"/>
      <c r="BE8" s="81"/>
      <c r="BF8" s="81"/>
      <c r="BG8" s="81"/>
      <c r="BH8" s="81"/>
      <c r="BI8" s="81"/>
      <c r="BJ8" s="81"/>
      <c r="BK8" s="81"/>
      <c r="BL8" s="81"/>
    </row>
    <row r="9" spans="1:64" ht="16.5" customHeight="1">
      <c r="A9" s="81"/>
      <c r="B9" s="181" t="s">
        <v>366</v>
      </c>
      <c r="C9" s="181"/>
      <c r="D9" s="181"/>
      <c r="E9" s="77"/>
      <c r="F9" s="80"/>
      <c r="G9" s="80"/>
      <c r="H9" s="80"/>
      <c r="I9" s="80"/>
      <c r="J9" s="80"/>
      <c r="K9" s="80"/>
      <c r="L9" s="80"/>
      <c r="M9" s="80"/>
      <c r="N9" s="80"/>
      <c r="O9" s="80"/>
      <c r="P9" s="153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1"/>
      <c r="BE9" s="81"/>
      <c r="BF9" s="81"/>
      <c r="BG9" s="81"/>
      <c r="BH9" s="81"/>
      <c r="BI9" s="81"/>
      <c r="BJ9" s="81"/>
      <c r="BK9" s="81"/>
      <c r="BL9" s="81"/>
    </row>
    <row r="10" spans="1:64" ht="11.25" customHeight="1">
      <c r="A10" s="81"/>
      <c r="B10" s="74"/>
      <c r="C10" s="77"/>
      <c r="D10" s="78"/>
      <c r="E10" s="77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153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1"/>
      <c r="BE10" s="81"/>
      <c r="BF10" s="81"/>
      <c r="BG10" s="81"/>
      <c r="BH10" s="81"/>
      <c r="BI10" s="81"/>
      <c r="BJ10" s="81"/>
      <c r="BK10" s="81"/>
      <c r="BL10" s="81"/>
    </row>
    <row r="11" spans="1:55" ht="18.75">
      <c r="A11" s="180" t="s">
        <v>31</v>
      </c>
      <c r="B11" s="180"/>
      <c r="C11" s="180"/>
      <c r="D11" s="83"/>
      <c r="E11" s="84"/>
      <c r="F11" s="28"/>
      <c r="G11" s="28"/>
      <c r="H11" s="28"/>
      <c r="I11" s="34"/>
      <c r="J11" s="34"/>
      <c r="K11" s="34"/>
      <c r="L11" s="34"/>
      <c r="M11" s="34"/>
      <c r="N11" s="34"/>
      <c r="O11" s="34"/>
      <c r="P11" s="154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</row>
    <row r="12" spans="1:55" ht="15.75" customHeight="1" thickBot="1">
      <c r="A12" s="82"/>
      <c r="C12" s="83"/>
      <c r="D12" s="83" t="s">
        <v>281</v>
      </c>
      <c r="E12" s="83"/>
      <c r="F12" s="83"/>
      <c r="G12" s="83"/>
      <c r="H12" s="83"/>
      <c r="I12" s="83" t="s">
        <v>30</v>
      </c>
      <c r="J12" s="83"/>
      <c r="K12" s="83"/>
      <c r="L12" s="85"/>
      <c r="M12" s="83"/>
      <c r="N12" s="83"/>
      <c r="O12" s="83"/>
      <c r="P12" s="141"/>
      <c r="Q12" s="83"/>
      <c r="R12" s="83"/>
      <c r="S12" s="83"/>
      <c r="T12" s="83"/>
      <c r="U12" s="83"/>
      <c r="V12" s="83" t="s">
        <v>106</v>
      </c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</row>
    <row r="13" spans="1:55" s="121" customFormat="1" ht="78.75" customHeight="1" thickBot="1">
      <c r="A13" s="91" t="s">
        <v>109</v>
      </c>
      <c r="B13" s="109" t="s">
        <v>220</v>
      </c>
      <c r="C13" s="110" t="s">
        <v>353</v>
      </c>
      <c r="D13" s="111" t="s">
        <v>48</v>
      </c>
      <c r="E13" s="112" t="s">
        <v>312</v>
      </c>
      <c r="F13" s="113" t="s">
        <v>283</v>
      </c>
      <c r="G13" s="114" t="s">
        <v>282</v>
      </c>
      <c r="H13" s="114" t="s">
        <v>358</v>
      </c>
      <c r="I13" s="115" t="s">
        <v>92</v>
      </c>
      <c r="J13" s="116" t="s">
        <v>68</v>
      </c>
      <c r="K13" s="114" t="s">
        <v>58</v>
      </c>
      <c r="L13" s="114" t="s">
        <v>356</v>
      </c>
      <c r="M13" s="117" t="s">
        <v>179</v>
      </c>
      <c r="N13" s="114" t="s">
        <v>347</v>
      </c>
      <c r="O13" s="114" t="s">
        <v>357</v>
      </c>
      <c r="P13" s="155" t="s">
        <v>360</v>
      </c>
      <c r="Q13" s="114"/>
      <c r="R13" s="116"/>
      <c r="S13" s="116"/>
      <c r="T13" s="116"/>
      <c r="U13" s="116" t="s">
        <v>348</v>
      </c>
      <c r="V13" s="118" t="s">
        <v>349</v>
      </c>
      <c r="W13" s="118" t="s">
        <v>350</v>
      </c>
      <c r="X13" s="116" t="s">
        <v>284</v>
      </c>
      <c r="Y13" s="114" t="s">
        <v>351</v>
      </c>
      <c r="Z13" s="114" t="s">
        <v>47</v>
      </c>
      <c r="AA13" s="114" t="s">
        <v>352</v>
      </c>
      <c r="AB13" s="118" t="s">
        <v>57</v>
      </c>
      <c r="AC13" s="118" t="s">
        <v>56</v>
      </c>
      <c r="AD13" s="114" t="s">
        <v>305</v>
      </c>
      <c r="AE13" s="114" t="s">
        <v>306</v>
      </c>
      <c r="AF13" s="114" t="s">
        <v>307</v>
      </c>
      <c r="AG13" s="114" t="s">
        <v>308</v>
      </c>
      <c r="AH13" s="113" t="s">
        <v>309</v>
      </c>
      <c r="AI13" s="114" t="s">
        <v>310</v>
      </c>
      <c r="AJ13" s="114" t="s">
        <v>311</v>
      </c>
      <c r="AK13" s="113" t="s">
        <v>301</v>
      </c>
      <c r="AL13" s="113" t="s">
        <v>301</v>
      </c>
      <c r="AM13" s="113" t="s">
        <v>302</v>
      </c>
      <c r="AN13" s="113" t="s">
        <v>303</v>
      </c>
      <c r="AO13" s="114" t="s">
        <v>300</v>
      </c>
      <c r="AP13" s="114"/>
      <c r="AQ13" s="119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20"/>
    </row>
    <row r="14" spans="1:55" ht="33.75" customHeight="1">
      <c r="A14" s="176" t="s">
        <v>221</v>
      </c>
      <c r="B14" s="86" t="s">
        <v>222</v>
      </c>
      <c r="C14" s="89"/>
      <c r="D14" s="177"/>
      <c r="E14" s="87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156"/>
      <c r="Q14" s="88"/>
      <c r="R14" s="89"/>
      <c r="S14" s="89"/>
      <c r="T14" s="89"/>
      <c r="U14" s="89"/>
      <c r="V14" s="89"/>
      <c r="W14" s="89"/>
      <c r="X14" s="89"/>
      <c r="Y14" s="89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</row>
    <row r="15" spans="1:55" s="9" customFormat="1" ht="17.25" customHeight="1">
      <c r="A15" s="10"/>
      <c r="B15" s="90" t="s">
        <v>229</v>
      </c>
      <c r="C15" s="14">
        <f aca="true" t="shared" si="0" ref="C15:M15">C16+C18+C20+C24+C29+C30</f>
        <v>3887000</v>
      </c>
      <c r="D15" s="125">
        <f t="shared" si="0"/>
        <v>3913367.5</v>
      </c>
      <c r="E15" s="54">
        <f>SUM(F15:BC15)</f>
        <v>26367.5</v>
      </c>
      <c r="F15" s="16">
        <f>F16+F18+F20+F24+F29+F30</f>
        <v>0</v>
      </c>
      <c r="G15" s="16">
        <f>G16+G18+G20+G24+G29+G30</f>
        <v>0</v>
      </c>
      <c r="H15" s="16">
        <f>H16+H18+H20+H24+H29+H30</f>
        <v>0</v>
      </c>
      <c r="I15" s="16">
        <f t="shared" si="0"/>
        <v>0</v>
      </c>
      <c r="J15" s="16">
        <f t="shared" si="0"/>
        <v>0</v>
      </c>
      <c r="K15" s="16">
        <f>K16+K18+K20+K24+K29+K30</f>
        <v>0</v>
      </c>
      <c r="L15" s="16">
        <f t="shared" si="0"/>
        <v>8000</v>
      </c>
      <c r="M15" s="16">
        <f t="shared" si="0"/>
        <v>0</v>
      </c>
      <c r="N15" s="16">
        <f>N16+N18+N20+N24+N29+N30</f>
        <v>0</v>
      </c>
      <c r="O15" s="16">
        <f>O16+O18+O20+O24+O29+O30</f>
        <v>18367.5</v>
      </c>
      <c r="P15" s="143">
        <f>P16+P18+P20+P24+P29+P30</f>
        <v>0</v>
      </c>
      <c r="Q15" s="20">
        <f>Q16+Q18+Q20+Q24+Q29+Q30</f>
        <v>0</v>
      </c>
      <c r="R15" s="14">
        <f aca="true" t="shared" si="1" ref="R15:X15">R16+R18+R20+R24+R29+R30</f>
        <v>0</v>
      </c>
      <c r="S15" s="14">
        <f t="shared" si="1"/>
        <v>0</v>
      </c>
      <c r="T15" s="14">
        <f t="shared" si="1"/>
        <v>0</v>
      </c>
      <c r="U15" s="14">
        <f t="shared" si="1"/>
        <v>0</v>
      </c>
      <c r="V15" s="14">
        <f t="shared" si="1"/>
        <v>0</v>
      </c>
      <c r="W15" s="14">
        <f t="shared" si="1"/>
        <v>0</v>
      </c>
      <c r="X15" s="14">
        <f t="shared" si="1"/>
        <v>0</v>
      </c>
      <c r="Y15" s="14">
        <f>Y16+Y18+Y20+Y24+Y29+Y30</f>
        <v>0</v>
      </c>
      <c r="Z15" s="14">
        <f>Z16+Z18+Z20+Z24+Z29+Z30</f>
        <v>0</v>
      </c>
      <c r="AA15" s="14">
        <f aca="true" t="shared" si="2" ref="AA15:BC15">AA16+AA18+AA20+AA24+AA29+AA30</f>
        <v>0</v>
      </c>
      <c r="AB15" s="14">
        <f t="shared" si="2"/>
        <v>0</v>
      </c>
      <c r="AC15" s="14">
        <f t="shared" si="2"/>
        <v>0</v>
      </c>
      <c r="AD15" s="14">
        <f t="shared" si="2"/>
        <v>0</v>
      </c>
      <c r="AE15" s="14">
        <f t="shared" si="2"/>
        <v>0</v>
      </c>
      <c r="AF15" s="14">
        <f t="shared" si="2"/>
        <v>0</v>
      </c>
      <c r="AG15" s="14">
        <f t="shared" si="2"/>
        <v>0</v>
      </c>
      <c r="AH15" s="14">
        <f t="shared" si="2"/>
        <v>0</v>
      </c>
      <c r="AI15" s="14">
        <f t="shared" si="2"/>
        <v>0</v>
      </c>
      <c r="AJ15" s="14">
        <f t="shared" si="2"/>
        <v>0</v>
      </c>
      <c r="AK15" s="14">
        <f t="shared" si="2"/>
        <v>0</v>
      </c>
      <c r="AL15" s="14">
        <f t="shared" si="2"/>
        <v>0</v>
      </c>
      <c r="AM15" s="14">
        <f t="shared" si="2"/>
        <v>0</v>
      </c>
      <c r="AN15" s="14">
        <f t="shared" si="2"/>
        <v>0</v>
      </c>
      <c r="AO15" s="14">
        <f t="shared" si="2"/>
        <v>0</v>
      </c>
      <c r="AP15" s="14">
        <f t="shared" si="2"/>
        <v>0</v>
      </c>
      <c r="AQ15" s="14">
        <f t="shared" si="2"/>
        <v>0</v>
      </c>
      <c r="AR15" s="14">
        <f t="shared" si="2"/>
        <v>0</v>
      </c>
      <c r="AS15" s="14">
        <f t="shared" si="2"/>
        <v>0</v>
      </c>
      <c r="AT15" s="14">
        <f t="shared" si="2"/>
        <v>0</v>
      </c>
      <c r="AU15" s="14">
        <f t="shared" si="2"/>
        <v>0</v>
      </c>
      <c r="AV15" s="14">
        <f t="shared" si="2"/>
        <v>0</v>
      </c>
      <c r="AW15" s="14">
        <f t="shared" si="2"/>
        <v>0</v>
      </c>
      <c r="AX15" s="14">
        <f t="shared" si="2"/>
        <v>0</v>
      </c>
      <c r="AY15" s="14">
        <f t="shared" si="2"/>
        <v>0</v>
      </c>
      <c r="AZ15" s="14">
        <f t="shared" si="2"/>
        <v>0</v>
      </c>
      <c r="BA15" s="14">
        <f t="shared" si="2"/>
        <v>0</v>
      </c>
      <c r="BB15" s="14">
        <f t="shared" si="2"/>
        <v>0</v>
      </c>
      <c r="BC15" s="14">
        <f t="shared" si="2"/>
        <v>0</v>
      </c>
    </row>
    <row r="16" spans="1:55" s="9" customFormat="1" ht="18" customHeight="1">
      <c r="A16" s="10" t="s">
        <v>261</v>
      </c>
      <c r="B16" s="10" t="s">
        <v>230</v>
      </c>
      <c r="C16" s="14">
        <f aca="true" t="shared" si="3" ref="C16:BC16">C17</f>
        <v>1800000</v>
      </c>
      <c r="D16" s="125">
        <f t="shared" si="3"/>
        <v>1818367.5</v>
      </c>
      <c r="E16" s="54">
        <f aca="true" t="shared" si="4" ref="E16:E46">SUM(F16:BC16)</f>
        <v>18367.5</v>
      </c>
      <c r="F16" s="16">
        <f t="shared" si="3"/>
        <v>0</v>
      </c>
      <c r="G16" s="16">
        <f t="shared" si="3"/>
        <v>0</v>
      </c>
      <c r="H16" s="16">
        <f t="shared" si="3"/>
        <v>0</v>
      </c>
      <c r="I16" s="16">
        <f t="shared" si="3"/>
        <v>0</v>
      </c>
      <c r="J16" s="16">
        <f t="shared" si="3"/>
        <v>0</v>
      </c>
      <c r="K16" s="16">
        <f t="shared" si="3"/>
        <v>0</v>
      </c>
      <c r="L16" s="16">
        <f t="shared" si="3"/>
        <v>0</v>
      </c>
      <c r="M16" s="16">
        <f t="shared" si="3"/>
        <v>0</v>
      </c>
      <c r="N16" s="16">
        <f t="shared" si="3"/>
        <v>0</v>
      </c>
      <c r="O16" s="16">
        <f t="shared" si="3"/>
        <v>18367.5</v>
      </c>
      <c r="P16" s="143">
        <f t="shared" si="3"/>
        <v>0</v>
      </c>
      <c r="Q16" s="20">
        <f t="shared" si="3"/>
        <v>0</v>
      </c>
      <c r="R16" s="14">
        <f t="shared" si="3"/>
        <v>0</v>
      </c>
      <c r="S16" s="14">
        <f t="shared" si="3"/>
        <v>0</v>
      </c>
      <c r="T16" s="14">
        <f t="shared" si="3"/>
        <v>0</v>
      </c>
      <c r="U16" s="14">
        <f t="shared" si="3"/>
        <v>0</v>
      </c>
      <c r="V16" s="14">
        <f t="shared" si="3"/>
        <v>0</v>
      </c>
      <c r="W16" s="14">
        <f t="shared" si="3"/>
        <v>0</v>
      </c>
      <c r="X16" s="14">
        <f t="shared" si="3"/>
        <v>0</v>
      </c>
      <c r="Y16" s="14">
        <f t="shared" si="3"/>
        <v>0</v>
      </c>
      <c r="Z16" s="14">
        <f t="shared" si="3"/>
        <v>0</v>
      </c>
      <c r="AA16" s="14">
        <f t="shared" si="3"/>
        <v>0</v>
      </c>
      <c r="AB16" s="14">
        <f t="shared" si="3"/>
        <v>0</v>
      </c>
      <c r="AC16" s="14">
        <f t="shared" si="3"/>
        <v>0</v>
      </c>
      <c r="AD16" s="14">
        <f t="shared" si="3"/>
        <v>0</v>
      </c>
      <c r="AE16" s="14">
        <f t="shared" si="3"/>
        <v>0</v>
      </c>
      <c r="AF16" s="14">
        <f t="shared" si="3"/>
        <v>0</v>
      </c>
      <c r="AG16" s="14">
        <f t="shared" si="3"/>
        <v>0</v>
      </c>
      <c r="AH16" s="14">
        <f t="shared" si="3"/>
        <v>0</v>
      </c>
      <c r="AI16" s="14">
        <f t="shared" si="3"/>
        <v>0</v>
      </c>
      <c r="AJ16" s="14">
        <f t="shared" si="3"/>
        <v>0</v>
      </c>
      <c r="AK16" s="14">
        <f t="shared" si="3"/>
        <v>0</v>
      </c>
      <c r="AL16" s="14">
        <f t="shared" si="3"/>
        <v>0</v>
      </c>
      <c r="AM16" s="14">
        <f t="shared" si="3"/>
        <v>0</v>
      </c>
      <c r="AN16" s="14">
        <f t="shared" si="3"/>
        <v>0</v>
      </c>
      <c r="AO16" s="14">
        <f t="shared" si="3"/>
        <v>0</v>
      </c>
      <c r="AP16" s="14">
        <f t="shared" si="3"/>
        <v>0</v>
      </c>
      <c r="AQ16" s="14">
        <f t="shared" si="3"/>
        <v>0</v>
      </c>
      <c r="AR16" s="14">
        <f t="shared" si="3"/>
        <v>0</v>
      </c>
      <c r="AS16" s="14">
        <f t="shared" si="3"/>
        <v>0</v>
      </c>
      <c r="AT16" s="14">
        <f t="shared" si="3"/>
        <v>0</v>
      </c>
      <c r="AU16" s="14">
        <f t="shared" si="3"/>
        <v>0</v>
      </c>
      <c r="AV16" s="14">
        <f t="shared" si="3"/>
        <v>0</v>
      </c>
      <c r="AW16" s="14">
        <f t="shared" si="3"/>
        <v>0</v>
      </c>
      <c r="AX16" s="14">
        <f t="shared" si="3"/>
        <v>0</v>
      </c>
      <c r="AY16" s="14">
        <f t="shared" si="3"/>
        <v>0</v>
      </c>
      <c r="AZ16" s="14">
        <f t="shared" si="3"/>
        <v>0</v>
      </c>
      <c r="BA16" s="14">
        <f t="shared" si="3"/>
        <v>0</v>
      </c>
      <c r="BB16" s="14">
        <f t="shared" si="3"/>
        <v>0</v>
      </c>
      <c r="BC16" s="14">
        <f t="shared" si="3"/>
        <v>0</v>
      </c>
    </row>
    <row r="17" spans="1:55" s="9" customFormat="1" ht="20.25" customHeight="1">
      <c r="A17" s="92" t="s">
        <v>110</v>
      </c>
      <c r="B17" s="92" t="s">
        <v>231</v>
      </c>
      <c r="C17" s="15">
        <v>1800000</v>
      </c>
      <c r="D17" s="25">
        <f>C17+E17</f>
        <v>1818367.5</v>
      </c>
      <c r="E17" s="54">
        <f t="shared" si="4"/>
        <v>18367.5</v>
      </c>
      <c r="F17" s="17"/>
      <c r="G17" s="17"/>
      <c r="H17" s="17"/>
      <c r="I17" s="17"/>
      <c r="J17" s="17"/>
      <c r="K17" s="17"/>
      <c r="L17" s="17"/>
      <c r="M17" s="17"/>
      <c r="N17" s="17"/>
      <c r="O17" s="17">
        <v>18367.5</v>
      </c>
      <c r="P17" s="144"/>
      <c r="Q17" s="17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</row>
    <row r="18" spans="1:55" s="9" customFormat="1" ht="37.5" customHeight="1" hidden="1">
      <c r="A18" s="10" t="s">
        <v>262</v>
      </c>
      <c r="B18" s="93" t="s">
        <v>232</v>
      </c>
      <c r="C18" s="14">
        <f>C19</f>
        <v>0</v>
      </c>
      <c r="D18" s="125">
        <f>D19</f>
        <v>0</v>
      </c>
      <c r="E18" s="54">
        <f t="shared" si="4"/>
        <v>0</v>
      </c>
      <c r="F18" s="16">
        <f>F19</f>
        <v>0</v>
      </c>
      <c r="G18" s="16">
        <f>G19</f>
        <v>0</v>
      </c>
      <c r="H18" s="16">
        <f>H19</f>
        <v>0</v>
      </c>
      <c r="I18" s="16">
        <f aca="true" t="shared" si="5" ref="I18:BC18">I19</f>
        <v>0</v>
      </c>
      <c r="J18" s="16">
        <f t="shared" si="5"/>
        <v>0</v>
      </c>
      <c r="K18" s="16">
        <f t="shared" si="5"/>
        <v>0</v>
      </c>
      <c r="L18" s="16">
        <f t="shared" si="5"/>
        <v>0</v>
      </c>
      <c r="M18" s="16">
        <f t="shared" si="5"/>
        <v>0</v>
      </c>
      <c r="N18" s="16">
        <f t="shared" si="5"/>
        <v>0</v>
      </c>
      <c r="O18" s="16"/>
      <c r="P18" s="143">
        <f t="shared" si="5"/>
        <v>0</v>
      </c>
      <c r="Q18" s="16">
        <f t="shared" si="5"/>
        <v>0</v>
      </c>
      <c r="R18" s="14">
        <f t="shared" si="5"/>
        <v>0</v>
      </c>
      <c r="S18" s="14">
        <f t="shared" si="5"/>
        <v>0</v>
      </c>
      <c r="T18" s="14">
        <f t="shared" si="5"/>
        <v>0</v>
      </c>
      <c r="U18" s="14">
        <f t="shared" si="5"/>
        <v>0</v>
      </c>
      <c r="V18" s="14">
        <f t="shared" si="5"/>
        <v>0</v>
      </c>
      <c r="W18" s="14">
        <f t="shared" si="5"/>
        <v>0</v>
      </c>
      <c r="X18" s="14">
        <f t="shared" si="5"/>
        <v>0</v>
      </c>
      <c r="Y18" s="14">
        <f t="shared" si="5"/>
        <v>0</v>
      </c>
      <c r="Z18" s="14">
        <f t="shared" si="5"/>
        <v>0</v>
      </c>
      <c r="AA18" s="14">
        <f t="shared" si="5"/>
        <v>0</v>
      </c>
      <c r="AB18" s="14">
        <f t="shared" si="5"/>
        <v>0</v>
      </c>
      <c r="AC18" s="14">
        <f t="shared" si="5"/>
        <v>0</v>
      </c>
      <c r="AD18" s="14">
        <f t="shared" si="5"/>
        <v>0</v>
      </c>
      <c r="AE18" s="14">
        <f t="shared" si="5"/>
        <v>0</v>
      </c>
      <c r="AF18" s="14">
        <f t="shared" si="5"/>
        <v>0</v>
      </c>
      <c r="AG18" s="14">
        <f t="shared" si="5"/>
        <v>0</v>
      </c>
      <c r="AH18" s="14">
        <f t="shared" si="5"/>
        <v>0</v>
      </c>
      <c r="AI18" s="14">
        <f t="shared" si="5"/>
        <v>0</v>
      </c>
      <c r="AJ18" s="14">
        <f t="shared" si="5"/>
        <v>0</v>
      </c>
      <c r="AK18" s="14">
        <f t="shared" si="5"/>
        <v>0</v>
      </c>
      <c r="AL18" s="14">
        <f t="shared" si="5"/>
        <v>0</v>
      </c>
      <c r="AM18" s="14">
        <f t="shared" si="5"/>
        <v>0</v>
      </c>
      <c r="AN18" s="14">
        <f t="shared" si="5"/>
        <v>0</v>
      </c>
      <c r="AO18" s="14">
        <f t="shared" si="5"/>
        <v>0</v>
      </c>
      <c r="AP18" s="14">
        <f t="shared" si="5"/>
        <v>0</v>
      </c>
      <c r="AQ18" s="14">
        <f t="shared" si="5"/>
        <v>0</v>
      </c>
      <c r="AR18" s="14">
        <f t="shared" si="5"/>
        <v>0</v>
      </c>
      <c r="AS18" s="14">
        <f t="shared" si="5"/>
        <v>0</v>
      </c>
      <c r="AT18" s="14">
        <f t="shared" si="5"/>
        <v>0</v>
      </c>
      <c r="AU18" s="14">
        <f t="shared" si="5"/>
        <v>0</v>
      </c>
      <c r="AV18" s="14">
        <f t="shared" si="5"/>
        <v>0</v>
      </c>
      <c r="AW18" s="14">
        <f t="shared" si="5"/>
        <v>0</v>
      </c>
      <c r="AX18" s="14">
        <f t="shared" si="5"/>
        <v>0</v>
      </c>
      <c r="AY18" s="14">
        <f t="shared" si="5"/>
        <v>0</v>
      </c>
      <c r="AZ18" s="14">
        <f t="shared" si="5"/>
        <v>0</v>
      </c>
      <c r="BA18" s="14">
        <f t="shared" si="5"/>
        <v>0</v>
      </c>
      <c r="BB18" s="14">
        <f t="shared" si="5"/>
        <v>0</v>
      </c>
      <c r="BC18" s="14">
        <f t="shared" si="5"/>
        <v>0</v>
      </c>
    </row>
    <row r="19" spans="1:55" s="9" customFormat="1" ht="20.25" customHeight="1" hidden="1">
      <c r="A19" s="92" t="s">
        <v>111</v>
      </c>
      <c r="B19" s="94" t="s">
        <v>233</v>
      </c>
      <c r="C19" s="15"/>
      <c r="D19" s="25">
        <f>C19+E19</f>
        <v>0</v>
      </c>
      <c r="E19" s="54">
        <f t="shared" si="4"/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44"/>
      <c r="Q19" s="17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</row>
    <row r="20" spans="1:55" s="9" customFormat="1" ht="18.75">
      <c r="A20" s="10" t="s">
        <v>263</v>
      </c>
      <c r="B20" s="10" t="s">
        <v>112</v>
      </c>
      <c r="C20" s="14">
        <f>C21+C22+C23</f>
        <v>1620600</v>
      </c>
      <c r="D20" s="125">
        <f>D21+D22+D23</f>
        <v>1620600</v>
      </c>
      <c r="E20" s="54">
        <f t="shared" si="4"/>
        <v>0</v>
      </c>
      <c r="F20" s="16">
        <f aca="true" t="shared" si="6" ref="F20:Y20">F21+F22+F23</f>
        <v>0</v>
      </c>
      <c r="G20" s="16">
        <f t="shared" si="6"/>
        <v>0</v>
      </c>
      <c r="H20" s="16">
        <f t="shared" si="6"/>
        <v>0</v>
      </c>
      <c r="I20" s="16">
        <f t="shared" si="6"/>
        <v>0</v>
      </c>
      <c r="J20" s="16">
        <f t="shared" si="6"/>
        <v>0</v>
      </c>
      <c r="K20" s="16">
        <f t="shared" si="6"/>
        <v>0</v>
      </c>
      <c r="L20" s="16">
        <f t="shared" si="6"/>
        <v>0</v>
      </c>
      <c r="M20" s="16">
        <f t="shared" si="6"/>
        <v>0</v>
      </c>
      <c r="N20" s="16">
        <f t="shared" si="6"/>
        <v>0</v>
      </c>
      <c r="O20" s="16">
        <f t="shared" si="6"/>
        <v>0</v>
      </c>
      <c r="P20" s="143">
        <f t="shared" si="6"/>
        <v>0</v>
      </c>
      <c r="Q20" s="16">
        <f t="shared" si="6"/>
        <v>0</v>
      </c>
      <c r="R20" s="14">
        <f t="shared" si="6"/>
        <v>0</v>
      </c>
      <c r="S20" s="14">
        <f t="shared" si="6"/>
        <v>0</v>
      </c>
      <c r="T20" s="14">
        <f t="shared" si="6"/>
        <v>0</v>
      </c>
      <c r="U20" s="14">
        <f t="shared" si="6"/>
        <v>0</v>
      </c>
      <c r="V20" s="14">
        <f t="shared" si="6"/>
        <v>0</v>
      </c>
      <c r="W20" s="14">
        <f t="shared" si="6"/>
        <v>0</v>
      </c>
      <c r="X20" s="14">
        <f t="shared" si="6"/>
        <v>0</v>
      </c>
      <c r="Y20" s="14">
        <f t="shared" si="6"/>
        <v>0</v>
      </c>
      <c r="Z20" s="14">
        <f aca="true" t="shared" si="7" ref="Z20:BC20">Z21+Z22+Z23</f>
        <v>0</v>
      </c>
      <c r="AA20" s="14">
        <f t="shared" si="7"/>
        <v>0</v>
      </c>
      <c r="AB20" s="14">
        <f t="shared" si="7"/>
        <v>0</v>
      </c>
      <c r="AC20" s="14">
        <f t="shared" si="7"/>
        <v>0</v>
      </c>
      <c r="AD20" s="14">
        <f t="shared" si="7"/>
        <v>0</v>
      </c>
      <c r="AE20" s="14">
        <f t="shared" si="7"/>
        <v>0</v>
      </c>
      <c r="AF20" s="14">
        <f t="shared" si="7"/>
        <v>0</v>
      </c>
      <c r="AG20" s="14">
        <f t="shared" si="7"/>
        <v>0</v>
      </c>
      <c r="AH20" s="14">
        <f t="shared" si="7"/>
        <v>0</v>
      </c>
      <c r="AI20" s="14">
        <f t="shared" si="7"/>
        <v>0</v>
      </c>
      <c r="AJ20" s="14">
        <f t="shared" si="7"/>
        <v>0</v>
      </c>
      <c r="AK20" s="14">
        <f t="shared" si="7"/>
        <v>0</v>
      </c>
      <c r="AL20" s="14">
        <f t="shared" si="7"/>
        <v>0</v>
      </c>
      <c r="AM20" s="14">
        <f t="shared" si="7"/>
        <v>0</v>
      </c>
      <c r="AN20" s="14">
        <f t="shared" si="7"/>
        <v>0</v>
      </c>
      <c r="AO20" s="14">
        <f t="shared" si="7"/>
        <v>0</v>
      </c>
      <c r="AP20" s="14">
        <f t="shared" si="7"/>
        <v>0</v>
      </c>
      <c r="AQ20" s="14">
        <f t="shared" si="7"/>
        <v>0</v>
      </c>
      <c r="AR20" s="14">
        <f t="shared" si="7"/>
        <v>0</v>
      </c>
      <c r="AS20" s="14">
        <f t="shared" si="7"/>
        <v>0</v>
      </c>
      <c r="AT20" s="14">
        <f t="shared" si="7"/>
        <v>0</v>
      </c>
      <c r="AU20" s="14">
        <f t="shared" si="7"/>
        <v>0</v>
      </c>
      <c r="AV20" s="14">
        <f t="shared" si="7"/>
        <v>0</v>
      </c>
      <c r="AW20" s="14">
        <f t="shared" si="7"/>
        <v>0</v>
      </c>
      <c r="AX20" s="14">
        <f t="shared" si="7"/>
        <v>0</v>
      </c>
      <c r="AY20" s="14">
        <f t="shared" si="7"/>
        <v>0</v>
      </c>
      <c r="AZ20" s="14">
        <f t="shared" si="7"/>
        <v>0</v>
      </c>
      <c r="BA20" s="14">
        <f t="shared" si="7"/>
        <v>0</v>
      </c>
      <c r="BB20" s="14">
        <f t="shared" si="7"/>
        <v>0</v>
      </c>
      <c r="BC20" s="14">
        <f t="shared" si="7"/>
        <v>0</v>
      </c>
    </row>
    <row r="21" spans="1:55" s="9" customFormat="1" ht="40.5" customHeight="1">
      <c r="A21" s="92" t="s">
        <v>113</v>
      </c>
      <c r="B21" s="94" t="s">
        <v>114</v>
      </c>
      <c r="C21" s="15">
        <v>1260000</v>
      </c>
      <c r="D21" s="25">
        <f>C21+E21</f>
        <v>1260000</v>
      </c>
      <c r="E21" s="54">
        <f t="shared" si="4"/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44"/>
      <c r="Q21" s="17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</row>
    <row r="22" spans="1:55" s="9" customFormat="1" ht="38.25" customHeight="1">
      <c r="A22" s="92" t="s">
        <v>315</v>
      </c>
      <c r="B22" s="94" t="s">
        <v>234</v>
      </c>
      <c r="C22" s="15">
        <v>360000</v>
      </c>
      <c r="D22" s="25">
        <f>C22+E22</f>
        <v>360000</v>
      </c>
      <c r="E22" s="54">
        <f t="shared" si="4"/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44"/>
      <c r="Q22" s="17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</row>
    <row r="23" spans="1:55" s="73" customFormat="1" ht="28.5" customHeight="1">
      <c r="A23" s="95" t="s">
        <v>115</v>
      </c>
      <c r="B23" s="95" t="s">
        <v>116</v>
      </c>
      <c r="C23" s="72">
        <v>600</v>
      </c>
      <c r="D23" s="126">
        <f>C23+E23</f>
        <v>600</v>
      </c>
      <c r="E23" s="70">
        <f t="shared" si="4"/>
        <v>0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145"/>
      <c r="Q23" s="71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</row>
    <row r="24" spans="1:55" s="9" customFormat="1" ht="18.75">
      <c r="A24" s="10" t="s">
        <v>264</v>
      </c>
      <c r="B24" s="10" t="s">
        <v>235</v>
      </c>
      <c r="C24" s="14">
        <f>C25+C26+C27</f>
        <v>400000</v>
      </c>
      <c r="D24" s="125">
        <f>D25+D26+D27</f>
        <v>408000</v>
      </c>
      <c r="E24" s="54">
        <f t="shared" si="4"/>
        <v>8000</v>
      </c>
      <c r="F24" s="16">
        <f aca="true" t="shared" si="8" ref="F24:Y24">F25+F26+F27</f>
        <v>0</v>
      </c>
      <c r="G24" s="16">
        <f t="shared" si="8"/>
        <v>0</v>
      </c>
      <c r="H24" s="16">
        <f t="shared" si="8"/>
        <v>0</v>
      </c>
      <c r="I24" s="16">
        <f t="shared" si="8"/>
        <v>0</v>
      </c>
      <c r="J24" s="16">
        <f t="shared" si="8"/>
        <v>0</v>
      </c>
      <c r="K24" s="16">
        <f t="shared" si="8"/>
        <v>0</v>
      </c>
      <c r="L24" s="16">
        <f t="shared" si="8"/>
        <v>8000</v>
      </c>
      <c r="M24" s="16">
        <f t="shared" si="8"/>
        <v>0</v>
      </c>
      <c r="N24" s="16">
        <f t="shared" si="8"/>
        <v>0</v>
      </c>
      <c r="O24" s="16">
        <f t="shared" si="8"/>
        <v>0</v>
      </c>
      <c r="P24" s="143">
        <f t="shared" si="8"/>
        <v>0</v>
      </c>
      <c r="Q24" s="16">
        <f t="shared" si="8"/>
        <v>0</v>
      </c>
      <c r="R24" s="14">
        <f>R25+R26+R27</f>
        <v>0</v>
      </c>
      <c r="S24" s="14">
        <f t="shared" si="8"/>
        <v>0</v>
      </c>
      <c r="T24" s="14">
        <f t="shared" si="8"/>
        <v>0</v>
      </c>
      <c r="U24" s="14">
        <f t="shared" si="8"/>
        <v>0</v>
      </c>
      <c r="V24" s="14">
        <f t="shared" si="8"/>
        <v>0</v>
      </c>
      <c r="W24" s="14">
        <f t="shared" si="8"/>
        <v>0</v>
      </c>
      <c r="X24" s="14">
        <f t="shared" si="8"/>
        <v>0</v>
      </c>
      <c r="Y24" s="14">
        <f t="shared" si="8"/>
        <v>0</v>
      </c>
      <c r="Z24" s="14">
        <f aca="true" t="shared" si="9" ref="Z24:BC24">Z25+Z26+Z27</f>
        <v>0</v>
      </c>
      <c r="AA24" s="14">
        <f t="shared" si="9"/>
        <v>0</v>
      </c>
      <c r="AB24" s="14">
        <f t="shared" si="9"/>
        <v>0</v>
      </c>
      <c r="AC24" s="14">
        <f t="shared" si="9"/>
        <v>0</v>
      </c>
      <c r="AD24" s="14">
        <f t="shared" si="9"/>
        <v>0</v>
      </c>
      <c r="AE24" s="14">
        <f t="shared" si="9"/>
        <v>0</v>
      </c>
      <c r="AF24" s="14">
        <f t="shared" si="9"/>
        <v>0</v>
      </c>
      <c r="AG24" s="14">
        <f t="shared" si="9"/>
        <v>0</v>
      </c>
      <c r="AH24" s="14">
        <f t="shared" si="9"/>
        <v>0</v>
      </c>
      <c r="AI24" s="14">
        <f t="shared" si="9"/>
        <v>0</v>
      </c>
      <c r="AJ24" s="14">
        <f t="shared" si="9"/>
        <v>0</v>
      </c>
      <c r="AK24" s="14">
        <f t="shared" si="9"/>
        <v>0</v>
      </c>
      <c r="AL24" s="14">
        <f t="shared" si="9"/>
        <v>0</v>
      </c>
      <c r="AM24" s="14">
        <f t="shared" si="9"/>
        <v>0</v>
      </c>
      <c r="AN24" s="14">
        <f t="shared" si="9"/>
        <v>0</v>
      </c>
      <c r="AO24" s="14">
        <f t="shared" si="9"/>
        <v>0</v>
      </c>
      <c r="AP24" s="14">
        <f t="shared" si="9"/>
        <v>0</v>
      </c>
      <c r="AQ24" s="14">
        <f t="shared" si="9"/>
        <v>0</v>
      </c>
      <c r="AR24" s="14">
        <f t="shared" si="9"/>
        <v>0</v>
      </c>
      <c r="AS24" s="14">
        <f t="shared" si="9"/>
        <v>0</v>
      </c>
      <c r="AT24" s="14">
        <f t="shared" si="9"/>
        <v>0</v>
      </c>
      <c r="AU24" s="14">
        <f t="shared" si="9"/>
        <v>0</v>
      </c>
      <c r="AV24" s="14">
        <f t="shared" si="9"/>
        <v>0</v>
      </c>
      <c r="AW24" s="14">
        <f t="shared" si="9"/>
        <v>0</v>
      </c>
      <c r="AX24" s="14">
        <f t="shared" si="9"/>
        <v>0</v>
      </c>
      <c r="AY24" s="14">
        <f t="shared" si="9"/>
        <v>0</v>
      </c>
      <c r="AZ24" s="14">
        <f t="shared" si="9"/>
        <v>0</v>
      </c>
      <c r="BA24" s="14">
        <f t="shared" si="9"/>
        <v>0</v>
      </c>
      <c r="BB24" s="14">
        <f t="shared" si="9"/>
        <v>0</v>
      </c>
      <c r="BC24" s="14">
        <f t="shared" si="9"/>
        <v>0</v>
      </c>
    </row>
    <row r="25" spans="1:55" s="9" customFormat="1" ht="60" customHeight="1">
      <c r="A25" s="92" t="s">
        <v>316</v>
      </c>
      <c r="B25" s="95" t="s">
        <v>53</v>
      </c>
      <c r="C25" s="15">
        <v>20000</v>
      </c>
      <c r="D25" s="25">
        <f>C25+E25</f>
        <v>20000</v>
      </c>
      <c r="E25" s="54">
        <f t="shared" si="4"/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44"/>
      <c r="Q25" s="17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</row>
    <row r="26" spans="1:55" s="9" customFormat="1" ht="18.75">
      <c r="A26" s="92" t="s">
        <v>285</v>
      </c>
      <c r="B26" s="92" t="s">
        <v>286</v>
      </c>
      <c r="C26" s="15">
        <v>200000</v>
      </c>
      <c r="D26" s="25">
        <f>C26+E26</f>
        <v>200000</v>
      </c>
      <c r="E26" s="54">
        <f t="shared" si="4"/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44"/>
      <c r="Q26" s="17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</row>
    <row r="27" spans="1:55" s="9" customFormat="1" ht="39" customHeight="1">
      <c r="A27" s="92" t="s">
        <v>13</v>
      </c>
      <c r="B27" s="95" t="s">
        <v>317</v>
      </c>
      <c r="C27" s="15">
        <v>180000</v>
      </c>
      <c r="D27" s="25">
        <f>C27+E27</f>
        <v>188000</v>
      </c>
      <c r="E27" s="54">
        <f t="shared" si="4"/>
        <v>8000</v>
      </c>
      <c r="F27" s="17"/>
      <c r="G27" s="17"/>
      <c r="H27" s="17"/>
      <c r="I27" s="17"/>
      <c r="J27" s="17"/>
      <c r="K27" s="17"/>
      <c r="L27" s="17">
        <v>8000</v>
      </c>
      <c r="M27" s="17"/>
      <c r="N27" s="17"/>
      <c r="O27" s="17"/>
      <c r="P27" s="144"/>
      <c r="Q27" s="17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</row>
    <row r="28" spans="1:55" s="9" customFormat="1" ht="37.5" hidden="1">
      <c r="A28" s="10" t="s">
        <v>269</v>
      </c>
      <c r="B28" s="96" t="s">
        <v>270</v>
      </c>
      <c r="C28" s="14"/>
      <c r="D28" s="25">
        <f>C28+E28</f>
        <v>0</v>
      </c>
      <c r="E28" s="54">
        <f t="shared" si="4"/>
        <v>0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157"/>
      <c r="Q28" s="29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</row>
    <row r="29" spans="1:55" s="9" customFormat="1" ht="18.75">
      <c r="A29" s="10" t="s">
        <v>236</v>
      </c>
      <c r="B29" s="10" t="s">
        <v>237</v>
      </c>
      <c r="C29" s="14">
        <v>61000</v>
      </c>
      <c r="D29" s="125">
        <f>C29+E29</f>
        <v>61000</v>
      </c>
      <c r="E29" s="53">
        <f t="shared" si="4"/>
        <v>0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43"/>
      <c r="Q29" s="16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</row>
    <row r="30" spans="1:55" s="9" customFormat="1" ht="44.25" customHeight="1">
      <c r="A30" s="10" t="s">
        <v>265</v>
      </c>
      <c r="B30" s="8" t="s">
        <v>238</v>
      </c>
      <c r="C30" s="14">
        <f>C31+C36+C32+C33+C34</f>
        <v>5400</v>
      </c>
      <c r="D30" s="125">
        <f>D31+D36+D32+D33+D34</f>
        <v>5400</v>
      </c>
      <c r="E30" s="16">
        <f>E31+E36+E32+E33+E34</f>
        <v>0</v>
      </c>
      <c r="F30" s="16">
        <f>F31+F36+F32+F33+F34</f>
        <v>0</v>
      </c>
      <c r="G30" s="16">
        <f aca="true" t="shared" si="10" ref="G30:BC30">G31+G36+G32+G33+G34</f>
        <v>0</v>
      </c>
      <c r="H30" s="16">
        <f t="shared" si="10"/>
        <v>0</v>
      </c>
      <c r="I30" s="16">
        <f t="shared" si="10"/>
        <v>0</v>
      </c>
      <c r="J30" s="16">
        <f t="shared" si="10"/>
        <v>0</v>
      </c>
      <c r="K30" s="16">
        <f t="shared" si="10"/>
        <v>0</v>
      </c>
      <c r="L30" s="16">
        <f t="shared" si="10"/>
        <v>0</v>
      </c>
      <c r="M30" s="16">
        <f t="shared" si="10"/>
        <v>0</v>
      </c>
      <c r="N30" s="16">
        <f t="shared" si="10"/>
        <v>0</v>
      </c>
      <c r="O30" s="16">
        <f t="shared" si="10"/>
        <v>0</v>
      </c>
      <c r="P30" s="158">
        <f>P31+P36+P32+P33+P34</f>
        <v>0</v>
      </c>
      <c r="Q30" s="16">
        <f t="shared" si="10"/>
        <v>0</v>
      </c>
      <c r="R30" s="16">
        <f>R31+R36+R32+R33+R34</f>
        <v>0</v>
      </c>
      <c r="S30" s="16">
        <f t="shared" si="10"/>
        <v>0</v>
      </c>
      <c r="T30" s="16">
        <f t="shared" si="10"/>
        <v>0</v>
      </c>
      <c r="U30" s="16">
        <f t="shared" si="10"/>
        <v>0</v>
      </c>
      <c r="V30" s="16">
        <f t="shared" si="10"/>
        <v>0</v>
      </c>
      <c r="W30" s="16">
        <f t="shared" si="10"/>
        <v>0</v>
      </c>
      <c r="X30" s="16">
        <f t="shared" si="10"/>
        <v>0</v>
      </c>
      <c r="Y30" s="16">
        <f t="shared" si="10"/>
        <v>0</v>
      </c>
      <c r="Z30" s="16">
        <f t="shared" si="10"/>
        <v>0</v>
      </c>
      <c r="AA30" s="16">
        <f t="shared" si="10"/>
        <v>0</v>
      </c>
      <c r="AB30" s="16">
        <f t="shared" si="10"/>
        <v>0</v>
      </c>
      <c r="AC30" s="16">
        <f t="shared" si="10"/>
        <v>0</v>
      </c>
      <c r="AD30" s="16">
        <f t="shared" si="10"/>
        <v>0</v>
      </c>
      <c r="AE30" s="16">
        <f t="shared" si="10"/>
        <v>0</v>
      </c>
      <c r="AF30" s="16">
        <f t="shared" si="10"/>
        <v>0</v>
      </c>
      <c r="AG30" s="16">
        <f t="shared" si="10"/>
        <v>0</v>
      </c>
      <c r="AH30" s="16">
        <f t="shared" si="10"/>
        <v>0</v>
      </c>
      <c r="AI30" s="16">
        <f t="shared" si="10"/>
        <v>0</v>
      </c>
      <c r="AJ30" s="16">
        <f t="shared" si="10"/>
        <v>0</v>
      </c>
      <c r="AK30" s="16">
        <f t="shared" si="10"/>
        <v>0</v>
      </c>
      <c r="AL30" s="16">
        <f t="shared" si="10"/>
        <v>0</v>
      </c>
      <c r="AM30" s="16">
        <f t="shared" si="10"/>
        <v>0</v>
      </c>
      <c r="AN30" s="16">
        <f t="shared" si="10"/>
        <v>0</v>
      </c>
      <c r="AO30" s="16">
        <f t="shared" si="10"/>
        <v>0</v>
      </c>
      <c r="AP30" s="16">
        <f t="shared" si="10"/>
        <v>0</v>
      </c>
      <c r="AQ30" s="16">
        <f t="shared" si="10"/>
        <v>0</v>
      </c>
      <c r="AR30" s="16">
        <f t="shared" si="10"/>
        <v>0</v>
      </c>
      <c r="AS30" s="16">
        <f t="shared" si="10"/>
        <v>0</v>
      </c>
      <c r="AT30" s="16">
        <f t="shared" si="10"/>
        <v>0</v>
      </c>
      <c r="AU30" s="16">
        <f t="shared" si="10"/>
        <v>0</v>
      </c>
      <c r="AV30" s="16">
        <f t="shared" si="10"/>
        <v>0</v>
      </c>
      <c r="AW30" s="16">
        <f t="shared" si="10"/>
        <v>0</v>
      </c>
      <c r="AX30" s="16">
        <f t="shared" si="10"/>
        <v>0</v>
      </c>
      <c r="AY30" s="16">
        <f t="shared" si="10"/>
        <v>0</v>
      </c>
      <c r="AZ30" s="16">
        <f t="shared" si="10"/>
        <v>0</v>
      </c>
      <c r="BA30" s="16">
        <f t="shared" si="10"/>
        <v>0</v>
      </c>
      <c r="BB30" s="16">
        <f t="shared" si="10"/>
        <v>0</v>
      </c>
      <c r="BC30" s="16">
        <f t="shared" si="10"/>
        <v>0</v>
      </c>
    </row>
    <row r="31" spans="1:55" s="9" customFormat="1" ht="61.5" customHeight="1">
      <c r="A31" s="92" t="s">
        <v>239</v>
      </c>
      <c r="B31" s="95" t="s">
        <v>32</v>
      </c>
      <c r="C31" s="15">
        <v>400</v>
      </c>
      <c r="D31" s="25">
        <f>C31+E31</f>
        <v>400</v>
      </c>
      <c r="E31" s="54">
        <f t="shared" si="4"/>
        <v>0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44"/>
      <c r="Q31" s="17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</row>
    <row r="32" spans="1:65" s="9" customFormat="1" ht="18.75" hidden="1">
      <c r="A32" s="92" t="s">
        <v>117</v>
      </c>
      <c r="B32" s="95" t="s">
        <v>235</v>
      </c>
      <c r="C32" s="15"/>
      <c r="D32" s="127"/>
      <c r="E32" s="54"/>
      <c r="F32" s="21"/>
      <c r="G32" s="21">
        <f>G33</f>
        <v>0</v>
      </c>
      <c r="H32" s="21">
        <f aca="true" t="shared" si="11" ref="H32:BM32">H33</f>
        <v>0</v>
      </c>
      <c r="I32" s="21">
        <f t="shared" si="11"/>
        <v>0</v>
      </c>
      <c r="J32" s="21">
        <f t="shared" si="11"/>
        <v>0</v>
      </c>
      <c r="K32" s="21">
        <f t="shared" si="11"/>
        <v>0</v>
      </c>
      <c r="L32" s="21">
        <f t="shared" si="11"/>
        <v>0</v>
      </c>
      <c r="M32" s="21">
        <f t="shared" si="11"/>
        <v>0</v>
      </c>
      <c r="N32" s="21">
        <f t="shared" si="11"/>
        <v>0</v>
      </c>
      <c r="O32" s="21">
        <f t="shared" si="11"/>
        <v>0</v>
      </c>
      <c r="P32" s="159">
        <f t="shared" si="11"/>
        <v>0</v>
      </c>
      <c r="Q32" s="21">
        <f t="shared" si="11"/>
        <v>0</v>
      </c>
      <c r="R32" s="21">
        <f t="shared" si="11"/>
        <v>0</v>
      </c>
      <c r="S32" s="21">
        <f t="shared" si="11"/>
        <v>0</v>
      </c>
      <c r="T32" s="21">
        <f t="shared" si="11"/>
        <v>0</v>
      </c>
      <c r="U32" s="21">
        <f t="shared" si="11"/>
        <v>0</v>
      </c>
      <c r="V32" s="21">
        <f t="shared" si="11"/>
        <v>0</v>
      </c>
      <c r="W32" s="21">
        <f t="shared" si="11"/>
        <v>0</v>
      </c>
      <c r="X32" s="21">
        <f t="shared" si="11"/>
        <v>0</v>
      </c>
      <c r="Y32" s="21">
        <f t="shared" si="11"/>
        <v>0</v>
      </c>
      <c r="Z32" s="21">
        <f t="shared" si="11"/>
        <v>0</v>
      </c>
      <c r="AA32" s="21">
        <f t="shared" si="11"/>
        <v>0</v>
      </c>
      <c r="AB32" s="21">
        <f t="shared" si="11"/>
        <v>0</v>
      </c>
      <c r="AC32" s="21">
        <f t="shared" si="11"/>
        <v>0</v>
      </c>
      <c r="AD32" s="21">
        <f t="shared" si="11"/>
        <v>0</v>
      </c>
      <c r="AE32" s="21">
        <f t="shared" si="11"/>
        <v>0</v>
      </c>
      <c r="AF32" s="21">
        <f t="shared" si="11"/>
        <v>0</v>
      </c>
      <c r="AG32" s="21">
        <f t="shared" si="11"/>
        <v>0</v>
      </c>
      <c r="AH32" s="21">
        <f t="shared" si="11"/>
        <v>0</v>
      </c>
      <c r="AI32" s="21">
        <f t="shared" si="11"/>
        <v>0</v>
      </c>
      <c r="AJ32" s="21">
        <f t="shared" si="11"/>
        <v>0</v>
      </c>
      <c r="AK32" s="21">
        <f t="shared" si="11"/>
        <v>0</v>
      </c>
      <c r="AL32" s="21">
        <f t="shared" si="11"/>
        <v>0</v>
      </c>
      <c r="AM32" s="21">
        <f t="shared" si="11"/>
        <v>0</v>
      </c>
      <c r="AN32" s="21">
        <f t="shared" si="11"/>
        <v>0</v>
      </c>
      <c r="AO32" s="21">
        <f t="shared" si="11"/>
        <v>0</v>
      </c>
      <c r="AP32" s="21">
        <f t="shared" si="11"/>
        <v>0</v>
      </c>
      <c r="AQ32" s="21">
        <f t="shared" si="11"/>
        <v>0</v>
      </c>
      <c r="AR32" s="21">
        <f t="shared" si="11"/>
        <v>0</v>
      </c>
      <c r="AS32" s="21">
        <f t="shared" si="11"/>
        <v>0</v>
      </c>
      <c r="AT32" s="21">
        <f t="shared" si="11"/>
        <v>0</v>
      </c>
      <c r="AU32" s="21">
        <f t="shared" si="11"/>
        <v>0</v>
      </c>
      <c r="AV32" s="21">
        <f t="shared" si="11"/>
        <v>0</v>
      </c>
      <c r="AW32" s="21">
        <f t="shared" si="11"/>
        <v>0</v>
      </c>
      <c r="AX32" s="21">
        <f t="shared" si="11"/>
        <v>0</v>
      </c>
      <c r="AY32" s="21">
        <f t="shared" si="11"/>
        <v>0</v>
      </c>
      <c r="AZ32" s="21">
        <f t="shared" si="11"/>
        <v>0</v>
      </c>
      <c r="BA32" s="21">
        <f t="shared" si="11"/>
        <v>0</v>
      </c>
      <c r="BB32" s="21">
        <f t="shared" si="11"/>
        <v>0</v>
      </c>
      <c r="BC32" s="21">
        <f t="shared" si="11"/>
        <v>0</v>
      </c>
      <c r="BD32" s="21">
        <f t="shared" si="11"/>
        <v>0</v>
      </c>
      <c r="BE32" s="21">
        <f t="shared" si="11"/>
        <v>0</v>
      </c>
      <c r="BF32" s="21">
        <f t="shared" si="11"/>
        <v>0</v>
      </c>
      <c r="BG32" s="21">
        <f t="shared" si="11"/>
        <v>0</v>
      </c>
      <c r="BH32" s="21">
        <f t="shared" si="11"/>
        <v>0</v>
      </c>
      <c r="BI32" s="21">
        <f t="shared" si="11"/>
        <v>0</v>
      </c>
      <c r="BJ32" s="21">
        <f t="shared" si="11"/>
        <v>0</v>
      </c>
      <c r="BK32" s="21">
        <f t="shared" si="11"/>
        <v>0</v>
      </c>
      <c r="BL32" s="21">
        <f t="shared" si="11"/>
        <v>0</v>
      </c>
      <c r="BM32" s="21">
        <f t="shared" si="11"/>
        <v>0</v>
      </c>
    </row>
    <row r="33" spans="1:55" s="9" customFormat="1" ht="18.75" hidden="1">
      <c r="A33" s="92" t="s">
        <v>118</v>
      </c>
      <c r="B33" s="95" t="s">
        <v>119</v>
      </c>
      <c r="C33" s="15">
        <v>4000</v>
      </c>
      <c r="D33" s="25">
        <f>C33+E33</f>
        <v>4000</v>
      </c>
      <c r="E33" s="54">
        <f t="shared" si="4"/>
        <v>0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44"/>
      <c r="Q33" s="17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</row>
    <row r="34" spans="1:55" s="9" customFormat="1" ht="64.5" customHeight="1">
      <c r="A34" s="92" t="s">
        <v>24</v>
      </c>
      <c r="B34" s="95" t="s">
        <v>33</v>
      </c>
      <c r="C34" s="15">
        <v>1000</v>
      </c>
      <c r="D34" s="25">
        <f>C34+E34</f>
        <v>1000</v>
      </c>
      <c r="E34" s="54">
        <f t="shared" si="4"/>
        <v>0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44"/>
      <c r="Q34" s="17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</row>
    <row r="35" spans="1:55" s="9" customFormat="1" ht="36" customHeight="1" hidden="1">
      <c r="A35" s="92" t="s">
        <v>271</v>
      </c>
      <c r="B35" s="95" t="s">
        <v>277</v>
      </c>
      <c r="C35" s="15"/>
      <c r="D35" s="25">
        <f>C35+E35</f>
        <v>0</v>
      </c>
      <c r="E35" s="54">
        <f t="shared" si="4"/>
        <v>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44"/>
      <c r="Q35" s="17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</row>
    <row r="36" spans="1:55" s="9" customFormat="1" ht="37.5" hidden="1">
      <c r="A36" s="92" t="s">
        <v>276</v>
      </c>
      <c r="B36" s="95" t="s">
        <v>278</v>
      </c>
      <c r="C36" s="15"/>
      <c r="D36" s="25">
        <f>C36+E36</f>
        <v>0</v>
      </c>
      <c r="E36" s="54">
        <f t="shared" si="4"/>
        <v>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44"/>
      <c r="Q36" s="17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</row>
    <row r="37" spans="1:55" s="9" customFormat="1" ht="21" customHeight="1">
      <c r="A37" s="10"/>
      <c r="B37" s="90" t="s">
        <v>240</v>
      </c>
      <c r="C37" s="14">
        <f>C38+C52+C54+C56+C59+C60</f>
        <v>1398789.7</v>
      </c>
      <c r="D37" s="125">
        <f>D38+D56+D59+D60+D52+D54</f>
        <v>1538641.1</v>
      </c>
      <c r="E37" s="54">
        <f t="shared" si="4"/>
        <v>139851.4</v>
      </c>
      <c r="F37" s="16">
        <f>F38+F59+F60+F52+F56+F54</f>
        <v>0</v>
      </c>
      <c r="G37" s="16">
        <f aca="true" t="shared" si="12" ref="G37:P37">G38+G59+G60+G53</f>
        <v>450.4</v>
      </c>
      <c r="H37" s="16">
        <f t="shared" si="12"/>
        <v>0</v>
      </c>
      <c r="I37" s="16">
        <f t="shared" si="12"/>
        <v>0</v>
      </c>
      <c r="J37" s="16">
        <f>J38+J59+J60+J53+J56</f>
        <v>0</v>
      </c>
      <c r="K37" s="16">
        <f t="shared" si="12"/>
        <v>0</v>
      </c>
      <c r="L37" s="16">
        <f>L38+L59+L60+L53+L56</f>
        <v>125701</v>
      </c>
      <c r="M37" s="16">
        <f t="shared" si="12"/>
        <v>0</v>
      </c>
      <c r="N37" s="16">
        <f t="shared" si="12"/>
        <v>0</v>
      </c>
      <c r="O37" s="16">
        <f>O38+O59+O60+O53+O56</f>
        <v>0</v>
      </c>
      <c r="P37" s="143">
        <f t="shared" si="12"/>
        <v>0</v>
      </c>
      <c r="Q37" s="20">
        <f>Q38+Q56+Q59+Q60+Q52</f>
        <v>13700</v>
      </c>
      <c r="R37" s="14">
        <f aca="true" t="shared" si="13" ref="R37:Y37">R38+R59+R60+R53</f>
        <v>0</v>
      </c>
      <c r="S37" s="14">
        <f t="shared" si="13"/>
        <v>0</v>
      </c>
      <c r="T37" s="14">
        <f t="shared" si="13"/>
        <v>0</v>
      </c>
      <c r="U37" s="14">
        <f t="shared" si="13"/>
        <v>0</v>
      </c>
      <c r="V37" s="14">
        <f t="shared" si="13"/>
        <v>0</v>
      </c>
      <c r="W37" s="14">
        <f t="shared" si="13"/>
        <v>0</v>
      </c>
      <c r="X37" s="14">
        <f t="shared" si="13"/>
        <v>0</v>
      </c>
      <c r="Y37" s="14">
        <f t="shared" si="13"/>
        <v>0</v>
      </c>
      <c r="Z37" s="14">
        <f aca="true" t="shared" si="14" ref="Z37:BC37">Z38+Z59+Z60+Z53</f>
        <v>0</v>
      </c>
      <c r="AA37" s="14">
        <f t="shared" si="14"/>
        <v>0</v>
      </c>
      <c r="AB37" s="14">
        <f t="shared" si="14"/>
        <v>0</v>
      </c>
      <c r="AC37" s="14">
        <f t="shared" si="14"/>
        <v>0</v>
      </c>
      <c r="AD37" s="14">
        <f t="shared" si="14"/>
        <v>0</v>
      </c>
      <c r="AE37" s="14">
        <f t="shared" si="14"/>
        <v>0</v>
      </c>
      <c r="AF37" s="14">
        <f t="shared" si="14"/>
        <v>0</v>
      </c>
      <c r="AG37" s="14">
        <f t="shared" si="14"/>
        <v>0</v>
      </c>
      <c r="AH37" s="14">
        <f t="shared" si="14"/>
        <v>0</v>
      </c>
      <c r="AI37" s="14">
        <f t="shared" si="14"/>
        <v>0</v>
      </c>
      <c r="AJ37" s="14">
        <f t="shared" si="14"/>
        <v>0</v>
      </c>
      <c r="AK37" s="14">
        <f t="shared" si="14"/>
        <v>0</v>
      </c>
      <c r="AL37" s="14">
        <f t="shared" si="14"/>
        <v>0</v>
      </c>
      <c r="AM37" s="14">
        <f t="shared" si="14"/>
        <v>0</v>
      </c>
      <c r="AN37" s="14">
        <f t="shared" si="14"/>
        <v>0</v>
      </c>
      <c r="AO37" s="14">
        <f t="shared" si="14"/>
        <v>0</v>
      </c>
      <c r="AP37" s="14">
        <f t="shared" si="14"/>
        <v>0</v>
      </c>
      <c r="AQ37" s="14">
        <f t="shared" si="14"/>
        <v>0</v>
      </c>
      <c r="AR37" s="14">
        <f t="shared" si="14"/>
        <v>0</v>
      </c>
      <c r="AS37" s="14">
        <f t="shared" si="14"/>
        <v>0</v>
      </c>
      <c r="AT37" s="14">
        <f t="shared" si="14"/>
        <v>0</v>
      </c>
      <c r="AU37" s="14">
        <f t="shared" si="14"/>
        <v>0</v>
      </c>
      <c r="AV37" s="14">
        <f t="shared" si="14"/>
        <v>0</v>
      </c>
      <c r="AW37" s="14">
        <f t="shared" si="14"/>
        <v>0</v>
      </c>
      <c r="AX37" s="14">
        <f t="shared" si="14"/>
        <v>0</v>
      </c>
      <c r="AY37" s="14">
        <f t="shared" si="14"/>
        <v>0</v>
      </c>
      <c r="AZ37" s="14">
        <f t="shared" si="14"/>
        <v>0</v>
      </c>
      <c r="BA37" s="14">
        <f t="shared" si="14"/>
        <v>0</v>
      </c>
      <c r="BB37" s="14">
        <f t="shared" si="14"/>
        <v>0</v>
      </c>
      <c r="BC37" s="14">
        <f t="shared" si="14"/>
        <v>0</v>
      </c>
    </row>
    <row r="38" spans="1:55" s="9" customFormat="1" ht="62.25" customHeight="1">
      <c r="A38" s="10" t="s">
        <v>241</v>
      </c>
      <c r="B38" s="178" t="s">
        <v>266</v>
      </c>
      <c r="C38" s="14">
        <f>C40+C48+C49</f>
        <v>825149.2</v>
      </c>
      <c r="D38" s="125">
        <f aca="true" t="shared" si="15" ref="D38:M38">D40+D48+D49</f>
        <v>859299.6</v>
      </c>
      <c r="E38" s="54">
        <f t="shared" si="4"/>
        <v>34150.4</v>
      </c>
      <c r="F38" s="16">
        <f t="shared" si="15"/>
        <v>0</v>
      </c>
      <c r="G38" s="16">
        <f>G40+G48+G49</f>
        <v>450.4</v>
      </c>
      <c r="H38" s="16">
        <f>H40+H48+H49</f>
        <v>0</v>
      </c>
      <c r="I38" s="16">
        <f t="shared" si="15"/>
        <v>0</v>
      </c>
      <c r="J38" s="16">
        <f t="shared" si="15"/>
        <v>0</v>
      </c>
      <c r="K38" s="16">
        <f>K40+K48+K49</f>
        <v>0</v>
      </c>
      <c r="L38" s="16">
        <f t="shared" si="15"/>
        <v>20000</v>
      </c>
      <c r="M38" s="16">
        <f t="shared" si="15"/>
        <v>0</v>
      </c>
      <c r="N38" s="16">
        <f>N40+N48+N49</f>
        <v>0</v>
      </c>
      <c r="O38" s="16">
        <f>O40+O48+O49</f>
        <v>0</v>
      </c>
      <c r="P38" s="143">
        <f>P40+P48+P49</f>
        <v>0</v>
      </c>
      <c r="Q38" s="20">
        <f>Q40+Q48+Q49</f>
        <v>13700</v>
      </c>
      <c r="R38" s="14">
        <f aca="true" t="shared" si="16" ref="R38:Y38">R40+R48+R49</f>
        <v>0</v>
      </c>
      <c r="S38" s="14">
        <f t="shared" si="16"/>
        <v>0</v>
      </c>
      <c r="T38" s="14">
        <f t="shared" si="16"/>
        <v>0</v>
      </c>
      <c r="U38" s="14">
        <f t="shared" si="16"/>
        <v>0</v>
      </c>
      <c r="V38" s="14">
        <f t="shared" si="16"/>
        <v>0</v>
      </c>
      <c r="W38" s="14">
        <f t="shared" si="16"/>
        <v>0</v>
      </c>
      <c r="X38" s="14">
        <f t="shared" si="16"/>
        <v>0</v>
      </c>
      <c r="Y38" s="14">
        <f t="shared" si="16"/>
        <v>0</v>
      </c>
      <c r="Z38" s="14">
        <f aca="true" t="shared" si="17" ref="Z38:BC38">Z40+Z48+Z49</f>
        <v>0</v>
      </c>
      <c r="AA38" s="14">
        <f t="shared" si="17"/>
        <v>0</v>
      </c>
      <c r="AB38" s="14">
        <f t="shared" si="17"/>
        <v>0</v>
      </c>
      <c r="AC38" s="14">
        <f t="shared" si="17"/>
        <v>0</v>
      </c>
      <c r="AD38" s="14">
        <f t="shared" si="17"/>
        <v>0</v>
      </c>
      <c r="AE38" s="14">
        <f t="shared" si="17"/>
        <v>0</v>
      </c>
      <c r="AF38" s="14">
        <f t="shared" si="17"/>
        <v>0</v>
      </c>
      <c r="AG38" s="14">
        <f t="shared" si="17"/>
        <v>0</v>
      </c>
      <c r="AH38" s="14">
        <f t="shared" si="17"/>
        <v>0</v>
      </c>
      <c r="AI38" s="14">
        <f t="shared" si="17"/>
        <v>0</v>
      </c>
      <c r="AJ38" s="14">
        <f t="shared" si="17"/>
        <v>0</v>
      </c>
      <c r="AK38" s="14">
        <f t="shared" si="17"/>
        <v>0</v>
      </c>
      <c r="AL38" s="14">
        <f t="shared" si="17"/>
        <v>0</v>
      </c>
      <c r="AM38" s="14">
        <f t="shared" si="17"/>
        <v>0</v>
      </c>
      <c r="AN38" s="14">
        <f t="shared" si="17"/>
        <v>0</v>
      </c>
      <c r="AO38" s="14">
        <f t="shared" si="17"/>
        <v>0</v>
      </c>
      <c r="AP38" s="14">
        <f t="shared" si="17"/>
        <v>0</v>
      </c>
      <c r="AQ38" s="14">
        <f t="shared" si="17"/>
        <v>0</v>
      </c>
      <c r="AR38" s="14">
        <f t="shared" si="17"/>
        <v>0</v>
      </c>
      <c r="AS38" s="14">
        <f t="shared" si="17"/>
        <v>0</v>
      </c>
      <c r="AT38" s="14">
        <f t="shared" si="17"/>
        <v>0</v>
      </c>
      <c r="AU38" s="14">
        <f t="shared" si="17"/>
        <v>0</v>
      </c>
      <c r="AV38" s="14">
        <f t="shared" si="17"/>
        <v>0</v>
      </c>
      <c r="AW38" s="14">
        <f t="shared" si="17"/>
        <v>0</v>
      </c>
      <c r="AX38" s="14">
        <f t="shared" si="17"/>
        <v>0</v>
      </c>
      <c r="AY38" s="14">
        <f t="shared" si="17"/>
        <v>0</v>
      </c>
      <c r="AZ38" s="14">
        <f t="shared" si="17"/>
        <v>0</v>
      </c>
      <c r="BA38" s="14">
        <f t="shared" si="17"/>
        <v>0</v>
      </c>
      <c r="BB38" s="14">
        <f t="shared" si="17"/>
        <v>0</v>
      </c>
      <c r="BC38" s="14">
        <f t="shared" si="17"/>
        <v>0</v>
      </c>
    </row>
    <row r="39" spans="1:55" s="9" customFormat="1" ht="36.75" customHeight="1" hidden="1">
      <c r="A39" s="92" t="s">
        <v>279</v>
      </c>
      <c r="B39" s="94" t="s">
        <v>280</v>
      </c>
      <c r="C39" s="15"/>
      <c r="D39" s="25">
        <f aca="true" t="shared" si="18" ref="D39:D51">C39+E39</f>
        <v>0</v>
      </c>
      <c r="E39" s="54">
        <f t="shared" si="4"/>
        <v>0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160"/>
      <c r="Q39" s="27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</row>
    <row r="40" spans="1:55" s="9" customFormat="1" ht="57" customHeight="1">
      <c r="A40" s="92" t="s">
        <v>258</v>
      </c>
      <c r="B40" s="93" t="s">
        <v>242</v>
      </c>
      <c r="C40" s="15">
        <f>C41+C46</f>
        <v>591949.2</v>
      </c>
      <c r="D40" s="25">
        <f t="shared" si="18"/>
        <v>606099.6</v>
      </c>
      <c r="E40" s="54">
        <f t="shared" si="4"/>
        <v>14150.4</v>
      </c>
      <c r="F40" s="17">
        <f aca="true" t="shared" si="19" ref="F40:Q40">F41+F46</f>
        <v>0</v>
      </c>
      <c r="G40" s="17">
        <f t="shared" si="19"/>
        <v>450.4</v>
      </c>
      <c r="H40" s="17">
        <f t="shared" si="19"/>
        <v>0</v>
      </c>
      <c r="I40" s="15">
        <f t="shared" si="19"/>
        <v>0</v>
      </c>
      <c r="J40" s="15">
        <f t="shared" si="19"/>
        <v>0</v>
      </c>
      <c r="K40" s="15">
        <f t="shared" si="19"/>
        <v>0</v>
      </c>
      <c r="L40" s="15">
        <f t="shared" si="19"/>
        <v>0</v>
      </c>
      <c r="M40" s="15">
        <f t="shared" si="19"/>
        <v>0</v>
      </c>
      <c r="N40" s="15">
        <f t="shared" si="19"/>
        <v>0</v>
      </c>
      <c r="O40" s="15">
        <f>O41+O46</f>
        <v>0</v>
      </c>
      <c r="P40" s="144">
        <f t="shared" si="19"/>
        <v>0</v>
      </c>
      <c r="Q40" s="15">
        <f t="shared" si="19"/>
        <v>13700</v>
      </c>
      <c r="R40" s="15">
        <f aca="true" t="shared" si="20" ref="R40:Y40">R41+R46</f>
        <v>0</v>
      </c>
      <c r="S40" s="15">
        <f t="shared" si="20"/>
        <v>0</v>
      </c>
      <c r="T40" s="15">
        <f t="shared" si="20"/>
        <v>0</v>
      </c>
      <c r="U40" s="15">
        <f t="shared" si="20"/>
        <v>0</v>
      </c>
      <c r="V40" s="15">
        <f t="shared" si="20"/>
        <v>0</v>
      </c>
      <c r="W40" s="15">
        <f t="shared" si="20"/>
        <v>0</v>
      </c>
      <c r="X40" s="15">
        <f t="shared" si="20"/>
        <v>0</v>
      </c>
      <c r="Y40" s="15">
        <f t="shared" si="20"/>
        <v>0</v>
      </c>
      <c r="Z40" s="15">
        <f aca="true" t="shared" si="21" ref="Z40:BC40">Z41+Z46</f>
        <v>0</v>
      </c>
      <c r="AA40" s="15">
        <f t="shared" si="21"/>
        <v>0</v>
      </c>
      <c r="AB40" s="15">
        <f t="shared" si="21"/>
        <v>0</v>
      </c>
      <c r="AC40" s="15">
        <f t="shared" si="21"/>
        <v>0</v>
      </c>
      <c r="AD40" s="15">
        <f t="shared" si="21"/>
        <v>0</v>
      </c>
      <c r="AE40" s="15">
        <f t="shared" si="21"/>
        <v>0</v>
      </c>
      <c r="AF40" s="15">
        <f t="shared" si="21"/>
        <v>0</v>
      </c>
      <c r="AG40" s="15">
        <f t="shared" si="21"/>
        <v>0</v>
      </c>
      <c r="AH40" s="15">
        <f t="shared" si="21"/>
        <v>0</v>
      </c>
      <c r="AI40" s="15">
        <f t="shared" si="21"/>
        <v>0</v>
      </c>
      <c r="AJ40" s="15">
        <f t="shared" si="21"/>
        <v>0</v>
      </c>
      <c r="AK40" s="15">
        <f t="shared" si="21"/>
        <v>0</v>
      </c>
      <c r="AL40" s="15">
        <f t="shared" si="21"/>
        <v>0</v>
      </c>
      <c r="AM40" s="15">
        <f t="shared" si="21"/>
        <v>0</v>
      </c>
      <c r="AN40" s="15">
        <f t="shared" si="21"/>
        <v>0</v>
      </c>
      <c r="AO40" s="15">
        <f t="shared" si="21"/>
        <v>0</v>
      </c>
      <c r="AP40" s="15">
        <f t="shared" si="21"/>
        <v>0</v>
      </c>
      <c r="AQ40" s="15">
        <f t="shared" si="21"/>
        <v>0</v>
      </c>
      <c r="AR40" s="15">
        <f t="shared" si="21"/>
        <v>0</v>
      </c>
      <c r="AS40" s="15">
        <f t="shared" si="21"/>
        <v>0</v>
      </c>
      <c r="AT40" s="15">
        <f t="shared" si="21"/>
        <v>0</v>
      </c>
      <c r="AU40" s="15">
        <f t="shared" si="21"/>
        <v>0</v>
      </c>
      <c r="AV40" s="15">
        <f t="shared" si="21"/>
        <v>0</v>
      </c>
      <c r="AW40" s="15">
        <f t="shared" si="21"/>
        <v>0</v>
      </c>
      <c r="AX40" s="15">
        <f t="shared" si="21"/>
        <v>0</v>
      </c>
      <c r="AY40" s="15">
        <f t="shared" si="21"/>
        <v>0</v>
      </c>
      <c r="AZ40" s="15">
        <f t="shared" si="21"/>
        <v>0</v>
      </c>
      <c r="BA40" s="15">
        <f t="shared" si="21"/>
        <v>0</v>
      </c>
      <c r="BB40" s="15">
        <f t="shared" si="21"/>
        <v>0</v>
      </c>
      <c r="BC40" s="15">
        <f t="shared" si="21"/>
        <v>0</v>
      </c>
    </row>
    <row r="41" spans="1:55" s="9" customFormat="1" ht="105.75" customHeight="1">
      <c r="A41" s="92" t="s">
        <v>243</v>
      </c>
      <c r="B41" s="8" t="s">
        <v>244</v>
      </c>
      <c r="C41" s="15">
        <f>C44+C43</f>
        <v>554200</v>
      </c>
      <c r="D41" s="25">
        <f t="shared" si="18"/>
        <v>567900</v>
      </c>
      <c r="E41" s="54">
        <f t="shared" si="4"/>
        <v>13700</v>
      </c>
      <c r="F41" s="17"/>
      <c r="G41" s="17"/>
      <c r="H41" s="17"/>
      <c r="I41" s="17"/>
      <c r="J41" s="17"/>
      <c r="K41" s="17"/>
      <c r="L41" s="17"/>
      <c r="M41" s="17"/>
      <c r="N41" s="17"/>
      <c r="O41" s="37">
        <f>O43+O44</f>
        <v>0</v>
      </c>
      <c r="P41" s="144"/>
      <c r="Q41" s="21">
        <f>Q42+Q44+Q43</f>
        <v>13700</v>
      </c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</row>
    <row r="42" spans="1:55" s="9" customFormat="1" ht="137.25" customHeight="1" hidden="1">
      <c r="A42" s="92" t="s">
        <v>103</v>
      </c>
      <c r="B42" s="97" t="s">
        <v>14</v>
      </c>
      <c r="C42" s="15"/>
      <c r="D42" s="25">
        <f t="shared" si="18"/>
        <v>0</v>
      </c>
      <c r="E42" s="54">
        <f t="shared" si="4"/>
        <v>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44"/>
      <c r="Q42" s="17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</row>
    <row r="43" spans="1:55" s="9" customFormat="1" ht="100.5" customHeight="1">
      <c r="A43" s="92" t="s">
        <v>103</v>
      </c>
      <c r="B43" s="97" t="s">
        <v>267</v>
      </c>
      <c r="C43" s="15">
        <v>447250</v>
      </c>
      <c r="D43" s="25">
        <f t="shared" si="18"/>
        <v>460950</v>
      </c>
      <c r="E43" s="54">
        <f t="shared" si="4"/>
        <v>13700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44"/>
      <c r="Q43" s="17">
        <v>13700</v>
      </c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</row>
    <row r="44" spans="1:55" s="9" customFormat="1" ht="134.25" customHeight="1">
      <c r="A44" s="92" t="s">
        <v>318</v>
      </c>
      <c r="B44" s="171" t="s">
        <v>319</v>
      </c>
      <c r="C44" s="15">
        <v>106950</v>
      </c>
      <c r="D44" s="25">
        <f t="shared" si="18"/>
        <v>106950</v>
      </c>
      <c r="E44" s="54">
        <f t="shared" si="4"/>
        <v>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44"/>
      <c r="Q44" s="17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</row>
    <row r="45" spans="1:55" s="9" customFormat="1" ht="112.5" hidden="1">
      <c r="A45" s="92" t="s">
        <v>272</v>
      </c>
      <c r="B45" s="97" t="s">
        <v>245</v>
      </c>
      <c r="C45" s="15"/>
      <c r="D45" s="25">
        <f t="shared" si="18"/>
        <v>0</v>
      </c>
      <c r="E45" s="54">
        <f t="shared" si="4"/>
        <v>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44"/>
      <c r="Q45" s="17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</row>
    <row r="46" spans="1:55" s="9" customFormat="1" ht="113.25" customHeight="1">
      <c r="A46" s="92" t="s">
        <v>330</v>
      </c>
      <c r="B46" s="94" t="s">
        <v>331</v>
      </c>
      <c r="C46" s="15">
        <f aca="true" t="shared" si="22" ref="C46:BC46">C47</f>
        <v>37749.2</v>
      </c>
      <c r="D46" s="128">
        <f t="shared" si="22"/>
        <v>38199.6</v>
      </c>
      <c r="E46" s="54">
        <f t="shared" si="4"/>
        <v>450.4</v>
      </c>
      <c r="F46" s="17">
        <f t="shared" si="22"/>
        <v>0</v>
      </c>
      <c r="G46" s="17">
        <f t="shared" si="22"/>
        <v>450.4</v>
      </c>
      <c r="H46" s="17">
        <f t="shared" si="22"/>
        <v>0</v>
      </c>
      <c r="I46" s="15">
        <f t="shared" si="22"/>
        <v>0</v>
      </c>
      <c r="J46" s="15">
        <f t="shared" si="22"/>
        <v>0</v>
      </c>
      <c r="K46" s="15">
        <f t="shared" si="22"/>
        <v>0</v>
      </c>
      <c r="L46" s="37">
        <f t="shared" si="22"/>
        <v>0</v>
      </c>
      <c r="M46" s="15">
        <f t="shared" si="22"/>
        <v>0</v>
      </c>
      <c r="N46" s="15">
        <f t="shared" si="22"/>
        <v>0</v>
      </c>
      <c r="O46" s="15">
        <f t="shared" si="22"/>
        <v>0</v>
      </c>
      <c r="P46" s="159">
        <f t="shared" si="22"/>
        <v>0</v>
      </c>
      <c r="Q46" s="15">
        <f t="shared" si="22"/>
        <v>0</v>
      </c>
      <c r="R46" s="21">
        <f t="shared" si="22"/>
        <v>0</v>
      </c>
      <c r="S46" s="21">
        <f t="shared" si="22"/>
        <v>0</v>
      </c>
      <c r="T46" s="21">
        <f t="shared" si="22"/>
        <v>0</v>
      </c>
      <c r="U46" s="21">
        <f t="shared" si="22"/>
        <v>0</v>
      </c>
      <c r="V46" s="21">
        <f t="shared" si="22"/>
        <v>0</v>
      </c>
      <c r="W46" s="21">
        <f t="shared" si="22"/>
        <v>0</v>
      </c>
      <c r="X46" s="21">
        <f t="shared" si="22"/>
        <v>0</v>
      </c>
      <c r="Y46" s="21">
        <f t="shared" si="22"/>
        <v>0</v>
      </c>
      <c r="Z46" s="21">
        <f t="shared" si="22"/>
        <v>0</v>
      </c>
      <c r="AA46" s="21">
        <f t="shared" si="22"/>
        <v>0</v>
      </c>
      <c r="AB46" s="21">
        <f t="shared" si="22"/>
        <v>0</v>
      </c>
      <c r="AC46" s="21">
        <f t="shared" si="22"/>
        <v>0</v>
      </c>
      <c r="AD46" s="21">
        <f t="shared" si="22"/>
        <v>0</v>
      </c>
      <c r="AE46" s="21">
        <f t="shared" si="22"/>
        <v>0</v>
      </c>
      <c r="AF46" s="21">
        <f t="shared" si="22"/>
        <v>0</v>
      </c>
      <c r="AG46" s="21">
        <f t="shared" si="22"/>
        <v>0</v>
      </c>
      <c r="AH46" s="21">
        <f t="shared" si="22"/>
        <v>0</v>
      </c>
      <c r="AI46" s="21">
        <f t="shared" si="22"/>
        <v>0</v>
      </c>
      <c r="AJ46" s="21">
        <f t="shared" si="22"/>
        <v>0</v>
      </c>
      <c r="AK46" s="21">
        <f t="shared" si="22"/>
        <v>0</v>
      </c>
      <c r="AL46" s="21">
        <f t="shared" si="22"/>
        <v>0</v>
      </c>
      <c r="AM46" s="21">
        <f t="shared" si="22"/>
        <v>0</v>
      </c>
      <c r="AN46" s="21">
        <f t="shared" si="22"/>
        <v>0</v>
      </c>
      <c r="AO46" s="21">
        <f t="shared" si="22"/>
        <v>0</v>
      </c>
      <c r="AP46" s="21">
        <f t="shared" si="22"/>
        <v>0</v>
      </c>
      <c r="AQ46" s="21">
        <f t="shared" si="22"/>
        <v>0</v>
      </c>
      <c r="AR46" s="21">
        <f t="shared" si="22"/>
        <v>0</v>
      </c>
      <c r="AS46" s="21">
        <f t="shared" si="22"/>
        <v>0</v>
      </c>
      <c r="AT46" s="21">
        <f t="shared" si="22"/>
        <v>0</v>
      </c>
      <c r="AU46" s="21">
        <f t="shared" si="22"/>
        <v>0</v>
      </c>
      <c r="AV46" s="21">
        <f t="shared" si="22"/>
        <v>0</v>
      </c>
      <c r="AW46" s="21">
        <f t="shared" si="22"/>
        <v>0</v>
      </c>
      <c r="AX46" s="21">
        <f t="shared" si="22"/>
        <v>0</v>
      </c>
      <c r="AY46" s="21">
        <f t="shared" si="22"/>
        <v>0</v>
      </c>
      <c r="AZ46" s="21">
        <f t="shared" si="22"/>
        <v>0</v>
      </c>
      <c r="BA46" s="21">
        <f t="shared" si="22"/>
        <v>0</v>
      </c>
      <c r="BB46" s="21">
        <f t="shared" si="22"/>
        <v>0</v>
      </c>
      <c r="BC46" s="21">
        <f t="shared" si="22"/>
        <v>0</v>
      </c>
    </row>
    <row r="47" spans="1:55" s="9" customFormat="1" ht="123.75" customHeight="1">
      <c r="A47" s="92" t="s">
        <v>320</v>
      </c>
      <c r="B47" s="94" t="s">
        <v>321</v>
      </c>
      <c r="C47" s="15">
        <v>37749.2</v>
      </c>
      <c r="D47" s="25">
        <f t="shared" si="18"/>
        <v>38199.6</v>
      </c>
      <c r="E47" s="54">
        <f aca="true" t="shared" si="23" ref="E47:E78">SUM(F47:BC47)</f>
        <v>450.4</v>
      </c>
      <c r="F47" s="17"/>
      <c r="G47" s="17">
        <v>450.4</v>
      </c>
      <c r="H47" s="17"/>
      <c r="I47" s="17"/>
      <c r="J47" s="17"/>
      <c r="K47" s="17"/>
      <c r="L47" s="17"/>
      <c r="M47" s="17"/>
      <c r="N47" s="17"/>
      <c r="O47" s="17"/>
      <c r="P47" s="144"/>
      <c r="Q47" s="17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</row>
    <row r="48" spans="1:55" s="9" customFormat="1" ht="103.5" customHeight="1">
      <c r="A48" s="92" t="s">
        <v>322</v>
      </c>
      <c r="B48" s="94" t="s">
        <v>323</v>
      </c>
      <c r="C48" s="15">
        <v>5600</v>
      </c>
      <c r="D48" s="25">
        <f t="shared" si="18"/>
        <v>5600</v>
      </c>
      <c r="E48" s="54">
        <f t="shared" si="23"/>
        <v>0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44"/>
      <c r="Q48" s="17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</row>
    <row r="49" spans="1:55" s="9" customFormat="1" ht="56.25">
      <c r="A49" s="92" t="s">
        <v>324</v>
      </c>
      <c r="B49" s="94" t="s">
        <v>250</v>
      </c>
      <c r="C49" s="15">
        <f>SUM(C50+C51)</f>
        <v>227600</v>
      </c>
      <c r="D49" s="25">
        <f t="shared" si="18"/>
        <v>247600</v>
      </c>
      <c r="E49" s="54">
        <f t="shared" si="23"/>
        <v>20000</v>
      </c>
      <c r="F49" s="17">
        <f aca="true" t="shared" si="24" ref="F49:P49">SUM(F50+F51)</f>
        <v>0</v>
      </c>
      <c r="G49" s="17">
        <f t="shared" si="24"/>
        <v>0</v>
      </c>
      <c r="H49" s="17">
        <f t="shared" si="24"/>
        <v>0</v>
      </c>
      <c r="I49" s="17">
        <f t="shared" si="24"/>
        <v>0</v>
      </c>
      <c r="J49" s="17">
        <f t="shared" si="24"/>
        <v>0</v>
      </c>
      <c r="K49" s="17">
        <f t="shared" si="24"/>
        <v>0</v>
      </c>
      <c r="L49" s="17">
        <v>20000</v>
      </c>
      <c r="M49" s="17">
        <f t="shared" si="24"/>
        <v>0</v>
      </c>
      <c r="N49" s="17">
        <f t="shared" si="24"/>
        <v>0</v>
      </c>
      <c r="O49" s="17">
        <f t="shared" si="24"/>
        <v>0</v>
      </c>
      <c r="P49" s="144">
        <f t="shared" si="24"/>
        <v>0</v>
      </c>
      <c r="Q49" s="17"/>
      <c r="R49" s="15">
        <f aca="true" t="shared" si="25" ref="R49:Y49">SUM(R50+R51)</f>
        <v>0</v>
      </c>
      <c r="S49" s="15">
        <f t="shared" si="25"/>
        <v>0</v>
      </c>
      <c r="T49" s="15">
        <f t="shared" si="25"/>
        <v>0</v>
      </c>
      <c r="U49" s="15">
        <f t="shared" si="25"/>
        <v>0</v>
      </c>
      <c r="V49" s="15">
        <f t="shared" si="25"/>
        <v>0</v>
      </c>
      <c r="W49" s="15">
        <f t="shared" si="25"/>
        <v>0</v>
      </c>
      <c r="X49" s="15">
        <f t="shared" si="25"/>
        <v>0</v>
      </c>
      <c r="Y49" s="15">
        <f t="shared" si="25"/>
        <v>0</v>
      </c>
      <c r="Z49" s="15">
        <f aca="true" t="shared" si="26" ref="Z49:BC49">SUM(Z50+Z51)</f>
        <v>0</v>
      </c>
      <c r="AA49" s="15">
        <f t="shared" si="26"/>
        <v>0</v>
      </c>
      <c r="AB49" s="15">
        <f t="shared" si="26"/>
        <v>0</v>
      </c>
      <c r="AC49" s="15">
        <f t="shared" si="26"/>
        <v>0</v>
      </c>
      <c r="AD49" s="15">
        <f t="shared" si="26"/>
        <v>0</v>
      </c>
      <c r="AE49" s="15">
        <f t="shared" si="26"/>
        <v>0</v>
      </c>
      <c r="AF49" s="15">
        <f t="shared" si="26"/>
        <v>0</v>
      </c>
      <c r="AG49" s="15">
        <f t="shared" si="26"/>
        <v>0</v>
      </c>
      <c r="AH49" s="15">
        <f t="shared" si="26"/>
        <v>0</v>
      </c>
      <c r="AI49" s="15">
        <f t="shared" si="26"/>
        <v>0</v>
      </c>
      <c r="AJ49" s="15">
        <f t="shared" si="26"/>
        <v>0</v>
      </c>
      <c r="AK49" s="15">
        <f t="shared" si="26"/>
        <v>0</v>
      </c>
      <c r="AL49" s="15">
        <f t="shared" si="26"/>
        <v>0</v>
      </c>
      <c r="AM49" s="15">
        <f t="shared" si="26"/>
        <v>0</v>
      </c>
      <c r="AN49" s="15">
        <f t="shared" si="26"/>
        <v>0</v>
      </c>
      <c r="AO49" s="15">
        <f t="shared" si="26"/>
        <v>0</v>
      </c>
      <c r="AP49" s="15">
        <f t="shared" si="26"/>
        <v>0</v>
      </c>
      <c r="AQ49" s="15">
        <f t="shared" si="26"/>
        <v>0</v>
      </c>
      <c r="AR49" s="15">
        <f t="shared" si="26"/>
        <v>0</v>
      </c>
      <c r="AS49" s="15">
        <f t="shared" si="26"/>
        <v>0</v>
      </c>
      <c r="AT49" s="15">
        <f t="shared" si="26"/>
        <v>0</v>
      </c>
      <c r="AU49" s="15">
        <f t="shared" si="26"/>
        <v>0</v>
      </c>
      <c r="AV49" s="15">
        <f t="shared" si="26"/>
        <v>0</v>
      </c>
      <c r="AW49" s="15">
        <f t="shared" si="26"/>
        <v>0</v>
      </c>
      <c r="AX49" s="15">
        <f t="shared" si="26"/>
        <v>0</v>
      </c>
      <c r="AY49" s="15">
        <f t="shared" si="26"/>
        <v>0</v>
      </c>
      <c r="AZ49" s="15">
        <f t="shared" si="26"/>
        <v>0</v>
      </c>
      <c r="BA49" s="15">
        <f t="shared" si="26"/>
        <v>0</v>
      </c>
      <c r="BB49" s="15">
        <f t="shared" si="26"/>
        <v>0</v>
      </c>
      <c r="BC49" s="15">
        <f t="shared" si="26"/>
        <v>0</v>
      </c>
    </row>
    <row r="50" spans="1:55" s="9" customFormat="1" ht="41.25" customHeight="1">
      <c r="A50" s="92" t="s">
        <v>326</v>
      </c>
      <c r="B50" s="94" t="s">
        <v>325</v>
      </c>
      <c r="C50" s="15">
        <v>227600</v>
      </c>
      <c r="D50" s="25">
        <f t="shared" si="18"/>
        <v>227620</v>
      </c>
      <c r="E50" s="54">
        <f t="shared" si="23"/>
        <v>20</v>
      </c>
      <c r="F50" s="17"/>
      <c r="G50" s="17"/>
      <c r="H50" s="17"/>
      <c r="I50" s="17"/>
      <c r="J50" s="17"/>
      <c r="K50" s="17"/>
      <c r="L50" s="17">
        <v>20</v>
      </c>
      <c r="M50" s="17"/>
      <c r="N50" s="17"/>
      <c r="O50" s="17"/>
      <c r="P50" s="144"/>
      <c r="Q50" s="17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</row>
    <row r="51" spans="1:55" s="9" customFormat="1" ht="45.75" customHeight="1" hidden="1">
      <c r="A51" s="92" t="s">
        <v>327</v>
      </c>
      <c r="B51" s="94" t="s">
        <v>325</v>
      </c>
      <c r="C51" s="15"/>
      <c r="D51" s="25">
        <f t="shared" si="18"/>
        <v>0</v>
      </c>
      <c r="E51" s="54">
        <f t="shared" si="23"/>
        <v>0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44"/>
      <c r="Q51" s="17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</row>
    <row r="52" spans="1:55" s="9" customFormat="1" ht="37.5" customHeight="1">
      <c r="A52" s="10" t="s">
        <v>268</v>
      </c>
      <c r="B52" s="93" t="s">
        <v>120</v>
      </c>
      <c r="C52" s="14">
        <f>C53</f>
        <v>10000</v>
      </c>
      <c r="D52" s="125">
        <f>D53</f>
        <v>23000</v>
      </c>
      <c r="E52" s="54">
        <f t="shared" si="23"/>
        <v>13000</v>
      </c>
      <c r="F52" s="16">
        <f>F53</f>
        <v>0</v>
      </c>
      <c r="G52" s="16"/>
      <c r="H52" s="16"/>
      <c r="I52" s="16"/>
      <c r="J52" s="16"/>
      <c r="K52" s="16"/>
      <c r="L52" s="16">
        <f>L53</f>
        <v>13000</v>
      </c>
      <c r="M52" s="16"/>
      <c r="N52" s="16"/>
      <c r="O52" s="16"/>
      <c r="P52" s="143"/>
      <c r="Q52" s="16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</row>
    <row r="53" spans="1:55" s="9" customFormat="1" ht="39" customHeight="1">
      <c r="A53" s="92" t="s">
        <v>121</v>
      </c>
      <c r="B53" s="94" t="s">
        <v>122</v>
      </c>
      <c r="C53" s="15">
        <v>10000</v>
      </c>
      <c r="D53" s="25">
        <f aca="true" t="shared" si="27" ref="D53:D60">C53+E53</f>
        <v>23000</v>
      </c>
      <c r="E53" s="54">
        <f t="shared" si="23"/>
        <v>13000</v>
      </c>
      <c r="F53" s="17"/>
      <c r="G53" s="17"/>
      <c r="H53" s="17"/>
      <c r="I53" s="17"/>
      <c r="J53" s="17"/>
      <c r="K53" s="17"/>
      <c r="L53" s="17">
        <v>13000</v>
      </c>
      <c r="M53" s="17"/>
      <c r="N53" s="17"/>
      <c r="O53" s="17"/>
      <c r="P53" s="144"/>
      <c r="Q53" s="17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</row>
    <row r="54" spans="1:55" s="9" customFormat="1" ht="40.5" customHeight="1">
      <c r="A54" s="92" t="s">
        <v>34</v>
      </c>
      <c r="B54" s="93" t="s">
        <v>35</v>
      </c>
      <c r="C54" s="14">
        <f>C55</f>
        <v>34000</v>
      </c>
      <c r="D54" s="24">
        <f t="shared" si="27"/>
        <v>34000</v>
      </c>
      <c r="E54" s="53">
        <f t="shared" si="23"/>
        <v>0</v>
      </c>
      <c r="F54" s="29">
        <f>F55</f>
        <v>0</v>
      </c>
      <c r="G54" s="17"/>
      <c r="H54" s="17"/>
      <c r="I54" s="17"/>
      <c r="J54" s="17"/>
      <c r="K54" s="17"/>
      <c r="L54" s="17"/>
      <c r="M54" s="17"/>
      <c r="N54" s="17"/>
      <c r="O54" s="17"/>
      <c r="P54" s="144"/>
      <c r="Q54" s="17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</row>
    <row r="55" spans="1:55" s="9" customFormat="1" ht="78.75" customHeight="1">
      <c r="A55" s="92" t="s">
        <v>36</v>
      </c>
      <c r="B55" s="94" t="s">
        <v>37</v>
      </c>
      <c r="C55" s="15">
        <v>34000</v>
      </c>
      <c r="D55" s="25">
        <f t="shared" si="27"/>
        <v>34000</v>
      </c>
      <c r="E55" s="55">
        <f t="shared" si="23"/>
        <v>0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44"/>
      <c r="Q55" s="17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</row>
    <row r="56" spans="1:55" s="9" customFormat="1" ht="42.75" customHeight="1">
      <c r="A56" s="10" t="s">
        <v>38</v>
      </c>
      <c r="B56" s="8" t="s">
        <v>273</v>
      </c>
      <c r="C56" s="14">
        <f>C57+C58</f>
        <v>492029</v>
      </c>
      <c r="D56" s="125">
        <f t="shared" si="27"/>
        <v>562730</v>
      </c>
      <c r="E56" s="54">
        <f t="shared" si="23"/>
        <v>70701</v>
      </c>
      <c r="F56" s="16">
        <f>F57+F58</f>
        <v>0</v>
      </c>
      <c r="G56" s="16">
        <f>G57+G58</f>
        <v>0</v>
      </c>
      <c r="H56" s="16">
        <f>H57+H58</f>
        <v>0</v>
      </c>
      <c r="I56" s="16">
        <f>I57+I58</f>
        <v>0</v>
      </c>
      <c r="J56" s="16">
        <f>J57+J58</f>
        <v>0</v>
      </c>
      <c r="K56" s="16"/>
      <c r="L56" s="16">
        <f>L58</f>
        <v>70701</v>
      </c>
      <c r="M56" s="16"/>
      <c r="N56" s="16"/>
      <c r="O56" s="16">
        <f>O58</f>
        <v>0</v>
      </c>
      <c r="P56" s="143"/>
      <c r="Q56" s="16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</row>
    <row r="57" spans="1:55" s="9" customFormat="1" ht="36" customHeight="1">
      <c r="A57" s="92" t="s">
        <v>40</v>
      </c>
      <c r="B57" s="95" t="s">
        <v>39</v>
      </c>
      <c r="C57" s="15">
        <v>1500</v>
      </c>
      <c r="D57" s="25">
        <f t="shared" si="27"/>
        <v>1500</v>
      </c>
      <c r="E57" s="54">
        <f t="shared" si="23"/>
        <v>0</v>
      </c>
      <c r="F57" s="27"/>
      <c r="G57" s="16"/>
      <c r="H57" s="16"/>
      <c r="I57" s="16"/>
      <c r="J57" s="16"/>
      <c r="K57" s="16"/>
      <c r="L57" s="16"/>
      <c r="M57" s="16"/>
      <c r="N57" s="16"/>
      <c r="O57" s="16"/>
      <c r="P57" s="143"/>
      <c r="Q57" s="16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</row>
    <row r="58" spans="1:55" s="9" customFormat="1" ht="48" customHeight="1">
      <c r="A58" s="92" t="s">
        <v>41</v>
      </c>
      <c r="B58" s="95" t="s">
        <v>42</v>
      </c>
      <c r="C58" s="15">
        <v>490529</v>
      </c>
      <c r="D58" s="25">
        <f t="shared" si="27"/>
        <v>561230</v>
      </c>
      <c r="E58" s="54">
        <f t="shared" si="23"/>
        <v>70701</v>
      </c>
      <c r="F58" s="27"/>
      <c r="G58" s="16"/>
      <c r="H58" s="16"/>
      <c r="I58" s="16"/>
      <c r="J58" s="16"/>
      <c r="K58" s="16"/>
      <c r="L58" s="16">
        <v>70701</v>
      </c>
      <c r="M58" s="16"/>
      <c r="N58" s="16"/>
      <c r="O58" s="16"/>
      <c r="P58" s="143"/>
      <c r="Q58" s="16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</row>
    <row r="59" spans="1:55" s="9" customFormat="1" ht="23.25" customHeight="1">
      <c r="A59" s="10" t="s">
        <v>123</v>
      </c>
      <c r="B59" s="8" t="s">
        <v>124</v>
      </c>
      <c r="C59" s="14">
        <v>7400</v>
      </c>
      <c r="D59" s="125">
        <f t="shared" si="27"/>
        <v>7400</v>
      </c>
      <c r="E59" s="54">
        <f t="shared" si="23"/>
        <v>0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43"/>
      <c r="Q59" s="16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</row>
    <row r="60" spans="1:55" s="9" customFormat="1" ht="24.75" customHeight="1">
      <c r="A60" s="10" t="s">
        <v>246</v>
      </c>
      <c r="B60" s="8" t="s">
        <v>125</v>
      </c>
      <c r="C60" s="14">
        <v>30211.5</v>
      </c>
      <c r="D60" s="125">
        <f t="shared" si="27"/>
        <v>52211.5</v>
      </c>
      <c r="E60" s="54">
        <f t="shared" si="23"/>
        <v>22000</v>
      </c>
      <c r="F60" s="16"/>
      <c r="G60" s="16"/>
      <c r="H60" s="16"/>
      <c r="I60" s="16"/>
      <c r="J60" s="16"/>
      <c r="K60" s="16"/>
      <c r="L60" s="16">
        <v>22000</v>
      </c>
      <c r="M60" s="16"/>
      <c r="N60" s="16"/>
      <c r="O60" s="16"/>
      <c r="P60" s="143"/>
      <c r="Q60" s="16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</row>
    <row r="61" spans="1:55" s="9" customFormat="1" ht="18.75" hidden="1">
      <c r="A61" s="10" t="s">
        <v>126</v>
      </c>
      <c r="B61" s="8" t="s">
        <v>127</v>
      </c>
      <c r="C61" s="14"/>
      <c r="D61" s="125"/>
      <c r="E61" s="54">
        <f t="shared" si="23"/>
        <v>0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43"/>
      <c r="Q61" s="16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</row>
    <row r="62" spans="1:55" s="9" customFormat="1" ht="36.75" customHeight="1">
      <c r="A62" s="92"/>
      <c r="B62" s="8" t="s">
        <v>12</v>
      </c>
      <c r="C62" s="14">
        <f>C15+C37</f>
        <v>5285789.7</v>
      </c>
      <c r="D62" s="125">
        <f>D37+D15</f>
        <v>5452008.6</v>
      </c>
      <c r="E62" s="54">
        <f t="shared" si="23"/>
        <v>166218.9</v>
      </c>
      <c r="F62" s="16">
        <f aca="true" t="shared" si="28" ref="F62:Y62">F37+F15</f>
        <v>0</v>
      </c>
      <c r="G62" s="16">
        <f>G37+G15</f>
        <v>450.4</v>
      </c>
      <c r="H62" s="16">
        <f>H37+H15</f>
        <v>0</v>
      </c>
      <c r="I62" s="16">
        <f t="shared" si="28"/>
        <v>0</v>
      </c>
      <c r="J62" s="16">
        <f t="shared" si="28"/>
        <v>0</v>
      </c>
      <c r="K62" s="16">
        <f>K37+K15</f>
        <v>0</v>
      </c>
      <c r="L62" s="16">
        <f t="shared" si="28"/>
        <v>133701</v>
      </c>
      <c r="M62" s="16">
        <f t="shared" si="28"/>
        <v>0</v>
      </c>
      <c r="N62" s="16">
        <f>N37+N15</f>
        <v>0</v>
      </c>
      <c r="O62" s="16">
        <f>O37+O15</f>
        <v>18367.5</v>
      </c>
      <c r="P62" s="143">
        <f>P37+P15</f>
        <v>0</v>
      </c>
      <c r="Q62" s="20">
        <f t="shared" si="28"/>
        <v>13700</v>
      </c>
      <c r="R62" s="14">
        <f t="shared" si="28"/>
        <v>0</v>
      </c>
      <c r="S62" s="14">
        <f t="shared" si="28"/>
        <v>0</v>
      </c>
      <c r="T62" s="14">
        <f t="shared" si="28"/>
        <v>0</v>
      </c>
      <c r="U62" s="14">
        <f t="shared" si="28"/>
        <v>0</v>
      </c>
      <c r="V62" s="14">
        <f t="shared" si="28"/>
        <v>0</v>
      </c>
      <c r="W62" s="14">
        <f t="shared" si="28"/>
        <v>0</v>
      </c>
      <c r="X62" s="14">
        <f t="shared" si="28"/>
        <v>0</v>
      </c>
      <c r="Y62" s="14">
        <f t="shared" si="28"/>
        <v>0</v>
      </c>
      <c r="Z62" s="14">
        <f aca="true" t="shared" si="29" ref="Z62:BC62">Z37+Z15</f>
        <v>0</v>
      </c>
      <c r="AA62" s="14">
        <f t="shared" si="29"/>
        <v>0</v>
      </c>
      <c r="AB62" s="14">
        <f t="shared" si="29"/>
        <v>0</v>
      </c>
      <c r="AC62" s="14">
        <f t="shared" si="29"/>
        <v>0</v>
      </c>
      <c r="AD62" s="14">
        <f t="shared" si="29"/>
        <v>0</v>
      </c>
      <c r="AE62" s="14">
        <f t="shared" si="29"/>
        <v>0</v>
      </c>
      <c r="AF62" s="14">
        <f t="shared" si="29"/>
        <v>0</v>
      </c>
      <c r="AG62" s="14">
        <f t="shared" si="29"/>
        <v>0</v>
      </c>
      <c r="AH62" s="14">
        <f t="shared" si="29"/>
        <v>0</v>
      </c>
      <c r="AI62" s="14">
        <f t="shared" si="29"/>
        <v>0</v>
      </c>
      <c r="AJ62" s="14">
        <f t="shared" si="29"/>
        <v>0</v>
      </c>
      <c r="AK62" s="14">
        <f t="shared" si="29"/>
        <v>0</v>
      </c>
      <c r="AL62" s="14">
        <f t="shared" si="29"/>
        <v>0</v>
      </c>
      <c r="AM62" s="14">
        <f t="shared" si="29"/>
        <v>0</v>
      </c>
      <c r="AN62" s="14">
        <f t="shared" si="29"/>
        <v>0</v>
      </c>
      <c r="AO62" s="14">
        <f t="shared" si="29"/>
        <v>0</v>
      </c>
      <c r="AP62" s="14">
        <f t="shared" si="29"/>
        <v>0</v>
      </c>
      <c r="AQ62" s="14">
        <f t="shared" si="29"/>
        <v>0</v>
      </c>
      <c r="AR62" s="14">
        <f t="shared" si="29"/>
        <v>0</v>
      </c>
      <c r="AS62" s="14">
        <f t="shared" si="29"/>
        <v>0</v>
      </c>
      <c r="AT62" s="14">
        <f t="shared" si="29"/>
        <v>0</v>
      </c>
      <c r="AU62" s="14">
        <f t="shared" si="29"/>
        <v>0</v>
      </c>
      <c r="AV62" s="14">
        <f t="shared" si="29"/>
        <v>0</v>
      </c>
      <c r="AW62" s="14">
        <f t="shared" si="29"/>
        <v>0</v>
      </c>
      <c r="AX62" s="14">
        <f t="shared" si="29"/>
        <v>0</v>
      </c>
      <c r="AY62" s="14">
        <f t="shared" si="29"/>
        <v>0</v>
      </c>
      <c r="AZ62" s="14">
        <f t="shared" si="29"/>
        <v>0</v>
      </c>
      <c r="BA62" s="14">
        <f t="shared" si="29"/>
        <v>0</v>
      </c>
      <c r="BB62" s="14">
        <f t="shared" si="29"/>
        <v>0</v>
      </c>
      <c r="BC62" s="14">
        <f t="shared" si="29"/>
        <v>0</v>
      </c>
    </row>
    <row r="63" spans="1:55" s="9" customFormat="1" ht="60" customHeight="1">
      <c r="A63" s="10" t="s">
        <v>107</v>
      </c>
      <c r="B63" s="8" t="s">
        <v>108</v>
      </c>
      <c r="C63" s="125">
        <f>SUM(C64+C94+C120+C121)</f>
        <v>2859635.8</v>
      </c>
      <c r="D63" s="125">
        <f>SUM(D64+D94+D120+D121)</f>
        <v>3120990.8</v>
      </c>
      <c r="E63" s="54">
        <f>SUM(F63:BC63)</f>
        <v>261355</v>
      </c>
      <c r="F63" s="14">
        <f aca="true" t="shared" si="30" ref="F63:AK63">SUM(F64+F94+F120+F121)</f>
        <v>261355</v>
      </c>
      <c r="G63" s="14">
        <f t="shared" si="30"/>
        <v>0</v>
      </c>
      <c r="H63" s="14">
        <f t="shared" si="30"/>
        <v>0</v>
      </c>
      <c r="I63" s="14">
        <f t="shared" si="30"/>
        <v>0</v>
      </c>
      <c r="J63" s="14">
        <f t="shared" si="30"/>
        <v>0</v>
      </c>
      <c r="K63" s="14">
        <f t="shared" si="30"/>
        <v>0</v>
      </c>
      <c r="L63" s="14">
        <f t="shared" si="30"/>
        <v>0</v>
      </c>
      <c r="M63" s="14">
        <f t="shared" si="30"/>
        <v>0</v>
      </c>
      <c r="N63" s="14">
        <f t="shared" si="30"/>
        <v>0</v>
      </c>
      <c r="O63" s="14">
        <f t="shared" si="30"/>
        <v>0</v>
      </c>
      <c r="P63" s="143">
        <f t="shared" si="30"/>
        <v>0</v>
      </c>
      <c r="Q63" s="14">
        <f t="shared" si="30"/>
        <v>0</v>
      </c>
      <c r="R63" s="14">
        <f t="shared" si="30"/>
        <v>0</v>
      </c>
      <c r="S63" s="14">
        <f t="shared" si="30"/>
        <v>0</v>
      </c>
      <c r="T63" s="14">
        <f t="shared" si="30"/>
        <v>0</v>
      </c>
      <c r="U63" s="14">
        <f t="shared" si="30"/>
        <v>0</v>
      </c>
      <c r="V63" s="14">
        <f t="shared" si="30"/>
        <v>0</v>
      </c>
      <c r="W63" s="14">
        <f t="shared" si="30"/>
        <v>0</v>
      </c>
      <c r="X63" s="14">
        <f t="shared" si="30"/>
        <v>0</v>
      </c>
      <c r="Y63" s="14">
        <f t="shared" si="30"/>
        <v>0</v>
      </c>
      <c r="Z63" s="14">
        <f t="shared" si="30"/>
        <v>0</v>
      </c>
      <c r="AA63" s="14">
        <f t="shared" si="30"/>
        <v>0</v>
      </c>
      <c r="AB63" s="14">
        <f t="shared" si="30"/>
        <v>0</v>
      </c>
      <c r="AC63" s="14">
        <f t="shared" si="30"/>
        <v>0</v>
      </c>
      <c r="AD63" s="14">
        <f t="shared" si="30"/>
        <v>0</v>
      </c>
      <c r="AE63" s="14">
        <f t="shared" si="30"/>
        <v>0</v>
      </c>
      <c r="AF63" s="14">
        <f t="shared" si="30"/>
        <v>0</v>
      </c>
      <c r="AG63" s="14">
        <f t="shared" si="30"/>
        <v>0</v>
      </c>
      <c r="AH63" s="14">
        <f t="shared" si="30"/>
        <v>0</v>
      </c>
      <c r="AI63" s="14">
        <f t="shared" si="30"/>
        <v>0</v>
      </c>
      <c r="AJ63" s="14">
        <f t="shared" si="30"/>
        <v>0</v>
      </c>
      <c r="AK63" s="14">
        <f t="shared" si="30"/>
        <v>0</v>
      </c>
      <c r="AL63" s="14">
        <f aca="true" t="shared" si="31" ref="AL63:BC63">SUM(AL64+AL94+AL120+AL121)</f>
        <v>0</v>
      </c>
      <c r="AM63" s="14">
        <f t="shared" si="31"/>
        <v>0</v>
      </c>
      <c r="AN63" s="14">
        <f t="shared" si="31"/>
        <v>0</v>
      </c>
      <c r="AO63" s="14">
        <f t="shared" si="31"/>
        <v>0</v>
      </c>
      <c r="AP63" s="14">
        <f t="shared" si="31"/>
        <v>0</v>
      </c>
      <c r="AQ63" s="14">
        <f t="shared" si="31"/>
        <v>0</v>
      </c>
      <c r="AR63" s="14">
        <f t="shared" si="31"/>
        <v>0</v>
      </c>
      <c r="AS63" s="14">
        <f t="shared" si="31"/>
        <v>0</v>
      </c>
      <c r="AT63" s="14">
        <f t="shared" si="31"/>
        <v>0</v>
      </c>
      <c r="AU63" s="14">
        <f t="shared" si="31"/>
        <v>0</v>
      </c>
      <c r="AV63" s="14">
        <f t="shared" si="31"/>
        <v>0</v>
      </c>
      <c r="AW63" s="14">
        <f t="shared" si="31"/>
        <v>0</v>
      </c>
      <c r="AX63" s="14">
        <f t="shared" si="31"/>
        <v>0</v>
      </c>
      <c r="AY63" s="14">
        <f t="shared" si="31"/>
        <v>0</v>
      </c>
      <c r="AZ63" s="14">
        <f t="shared" si="31"/>
        <v>0</v>
      </c>
      <c r="BA63" s="14">
        <f t="shared" si="31"/>
        <v>0</v>
      </c>
      <c r="BB63" s="14">
        <f t="shared" si="31"/>
        <v>0</v>
      </c>
      <c r="BC63" s="14">
        <f t="shared" si="31"/>
        <v>0</v>
      </c>
    </row>
    <row r="64" spans="1:55" s="9" customFormat="1" ht="45.75" customHeight="1">
      <c r="A64" s="10" t="s">
        <v>252</v>
      </c>
      <c r="B64" s="8" t="s">
        <v>253</v>
      </c>
      <c r="C64" s="125">
        <f>SUM(C65+C66+C67+C68+C69+C73+C80+C81+C82+C84+C83+C85+C86+C87+C88+C89+C90+C91+C92+C93)</f>
        <v>1533215.4</v>
      </c>
      <c r="D64" s="125">
        <f>SUM(D65+D66+D67+D68+D69+D73+D80+D81+D82+D84+D83+D85+D86+D87+D88+D89+D90+D91+D92+D93)</f>
        <v>1478138.5999999996</v>
      </c>
      <c r="E64" s="123">
        <f aca="true" t="shared" si="32" ref="E64:BC64">SUM(E65+E66+E67+E68+E69+E73+E80+E81+E82+E84+E83+E85+E86+E87+E88+E89+E90+E91+E92+E93)</f>
        <v>-55076.8</v>
      </c>
      <c r="F64" s="65">
        <f t="shared" si="32"/>
        <v>-55076.8</v>
      </c>
      <c r="G64" s="65">
        <f t="shared" si="32"/>
        <v>0</v>
      </c>
      <c r="H64" s="65">
        <f t="shared" si="32"/>
        <v>0</v>
      </c>
      <c r="I64" s="65">
        <f t="shared" si="32"/>
        <v>0</v>
      </c>
      <c r="J64" s="65">
        <f t="shared" si="32"/>
        <v>0</v>
      </c>
      <c r="K64" s="65">
        <f t="shared" si="32"/>
        <v>0</v>
      </c>
      <c r="L64" s="65">
        <f t="shared" si="32"/>
        <v>0</v>
      </c>
      <c r="M64" s="65">
        <f t="shared" si="32"/>
        <v>0</v>
      </c>
      <c r="N64" s="65">
        <f t="shared" si="32"/>
        <v>0</v>
      </c>
      <c r="O64" s="65">
        <f t="shared" si="32"/>
        <v>0</v>
      </c>
      <c r="P64" s="161">
        <f t="shared" si="32"/>
        <v>0</v>
      </c>
      <c r="Q64" s="65">
        <f t="shared" si="32"/>
        <v>0</v>
      </c>
      <c r="R64" s="65">
        <f t="shared" si="32"/>
        <v>0</v>
      </c>
      <c r="S64" s="65">
        <f t="shared" si="32"/>
        <v>0</v>
      </c>
      <c r="T64" s="65">
        <f t="shared" si="32"/>
        <v>0</v>
      </c>
      <c r="U64" s="65">
        <f t="shared" si="32"/>
        <v>0</v>
      </c>
      <c r="V64" s="65">
        <f t="shared" si="32"/>
        <v>0</v>
      </c>
      <c r="W64" s="65">
        <f t="shared" si="32"/>
        <v>0</v>
      </c>
      <c r="X64" s="65">
        <f t="shared" si="32"/>
        <v>0</v>
      </c>
      <c r="Y64" s="65">
        <f t="shared" si="32"/>
        <v>0</v>
      </c>
      <c r="Z64" s="65">
        <f t="shared" si="32"/>
        <v>0</v>
      </c>
      <c r="AA64" s="65">
        <f t="shared" si="32"/>
        <v>0</v>
      </c>
      <c r="AB64" s="65">
        <f t="shared" si="32"/>
        <v>0</v>
      </c>
      <c r="AC64" s="65">
        <f t="shared" si="32"/>
        <v>0</v>
      </c>
      <c r="AD64" s="65">
        <f t="shared" si="32"/>
        <v>0</v>
      </c>
      <c r="AE64" s="65">
        <f t="shared" si="32"/>
        <v>0</v>
      </c>
      <c r="AF64" s="65">
        <f t="shared" si="32"/>
        <v>0</v>
      </c>
      <c r="AG64" s="65">
        <f t="shared" si="32"/>
        <v>0</v>
      </c>
      <c r="AH64" s="65">
        <f t="shared" si="32"/>
        <v>0</v>
      </c>
      <c r="AI64" s="65">
        <f t="shared" si="32"/>
        <v>0</v>
      </c>
      <c r="AJ64" s="65">
        <f t="shared" si="32"/>
        <v>0</v>
      </c>
      <c r="AK64" s="65">
        <f t="shared" si="32"/>
        <v>0</v>
      </c>
      <c r="AL64" s="65">
        <f t="shared" si="32"/>
        <v>0</v>
      </c>
      <c r="AM64" s="65">
        <f t="shared" si="32"/>
        <v>0</v>
      </c>
      <c r="AN64" s="65">
        <f t="shared" si="32"/>
        <v>0</v>
      </c>
      <c r="AO64" s="65">
        <f t="shared" si="32"/>
        <v>0</v>
      </c>
      <c r="AP64" s="65">
        <f t="shared" si="32"/>
        <v>0</v>
      </c>
      <c r="AQ64" s="65">
        <f t="shared" si="32"/>
        <v>0</v>
      </c>
      <c r="AR64" s="65">
        <f t="shared" si="32"/>
        <v>0</v>
      </c>
      <c r="AS64" s="65">
        <f t="shared" si="32"/>
        <v>0</v>
      </c>
      <c r="AT64" s="65">
        <f t="shared" si="32"/>
        <v>0</v>
      </c>
      <c r="AU64" s="65">
        <f t="shared" si="32"/>
        <v>0</v>
      </c>
      <c r="AV64" s="65">
        <f t="shared" si="32"/>
        <v>0</v>
      </c>
      <c r="AW64" s="65">
        <f t="shared" si="32"/>
        <v>0</v>
      </c>
      <c r="AX64" s="65">
        <f t="shared" si="32"/>
        <v>0</v>
      </c>
      <c r="AY64" s="65">
        <f t="shared" si="32"/>
        <v>0</v>
      </c>
      <c r="AZ64" s="65">
        <f t="shared" si="32"/>
        <v>0</v>
      </c>
      <c r="BA64" s="65">
        <f t="shared" si="32"/>
        <v>0</v>
      </c>
      <c r="BB64" s="65">
        <f t="shared" si="32"/>
        <v>0</v>
      </c>
      <c r="BC64" s="65">
        <f t="shared" si="32"/>
        <v>0</v>
      </c>
    </row>
    <row r="65" spans="1:55" s="9" customFormat="1" ht="120.75" customHeight="1">
      <c r="A65" s="92" t="s">
        <v>252</v>
      </c>
      <c r="B65" s="98" t="s">
        <v>287</v>
      </c>
      <c r="C65" s="15">
        <v>996584.4</v>
      </c>
      <c r="D65" s="128">
        <f aca="true" t="shared" si="33" ref="D65:D84">C65+E65</f>
        <v>996584.4</v>
      </c>
      <c r="E65" s="54">
        <f t="shared" si="23"/>
        <v>0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44"/>
      <c r="Q65" s="17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</row>
    <row r="66" spans="1:55" s="9" customFormat="1" ht="75.75" customHeight="1">
      <c r="A66" s="92" t="s">
        <v>252</v>
      </c>
      <c r="B66" s="98" t="s">
        <v>61</v>
      </c>
      <c r="C66" s="129">
        <v>123423</v>
      </c>
      <c r="D66" s="128">
        <f t="shared" si="33"/>
        <v>85523</v>
      </c>
      <c r="E66" s="54">
        <f t="shared" si="23"/>
        <v>-37900</v>
      </c>
      <c r="F66" s="17">
        <v>-37900</v>
      </c>
      <c r="G66" s="17"/>
      <c r="H66" s="17"/>
      <c r="I66" s="17"/>
      <c r="J66" s="17"/>
      <c r="K66" s="17"/>
      <c r="L66" s="17"/>
      <c r="M66" s="17"/>
      <c r="N66" s="17"/>
      <c r="O66" s="17"/>
      <c r="P66" s="144"/>
      <c r="Q66" s="17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</row>
    <row r="67" spans="1:55" s="9" customFormat="1" ht="78" customHeight="1">
      <c r="A67" s="92" t="s">
        <v>252</v>
      </c>
      <c r="B67" s="98" t="s">
        <v>288</v>
      </c>
      <c r="C67" s="129">
        <v>2870.5</v>
      </c>
      <c r="D67" s="128">
        <f>C67+E67</f>
        <v>2870.5</v>
      </c>
      <c r="E67" s="54">
        <f t="shared" si="23"/>
        <v>0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44"/>
      <c r="Q67" s="17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</row>
    <row r="68" spans="1:55" s="9" customFormat="1" ht="76.5" customHeight="1">
      <c r="A68" s="92" t="s">
        <v>252</v>
      </c>
      <c r="B68" s="98" t="s">
        <v>289</v>
      </c>
      <c r="C68" s="129">
        <v>67.7</v>
      </c>
      <c r="D68" s="128">
        <f t="shared" si="33"/>
        <v>67.7</v>
      </c>
      <c r="E68" s="54">
        <f t="shared" si="23"/>
        <v>0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44"/>
      <c r="Q68" s="17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</row>
    <row r="69" spans="1:55" s="9" customFormat="1" ht="62.25" customHeight="1">
      <c r="A69" s="92" t="s">
        <v>252</v>
      </c>
      <c r="B69" s="98" t="s">
        <v>292</v>
      </c>
      <c r="C69" s="129">
        <f>SUM(C70:C72)</f>
        <v>99729.3</v>
      </c>
      <c r="D69" s="31">
        <f>SUM(D70:D72)</f>
        <v>99072.8</v>
      </c>
      <c r="E69" s="54">
        <f t="shared" si="23"/>
        <v>-656.5</v>
      </c>
      <c r="F69" s="45">
        <f aca="true" t="shared" si="34" ref="F69:Q69">SUM(F70:F72)</f>
        <v>-656.5</v>
      </c>
      <c r="G69" s="45">
        <f t="shared" si="34"/>
        <v>0</v>
      </c>
      <c r="H69" s="45">
        <f t="shared" si="34"/>
        <v>0</v>
      </c>
      <c r="I69" s="45">
        <f t="shared" si="34"/>
        <v>0</v>
      </c>
      <c r="J69" s="45">
        <f t="shared" si="34"/>
        <v>0</v>
      </c>
      <c r="K69" s="45">
        <f t="shared" si="34"/>
        <v>0</v>
      </c>
      <c r="L69" s="45">
        <f t="shared" si="34"/>
        <v>0</v>
      </c>
      <c r="M69" s="45">
        <f t="shared" si="34"/>
        <v>0</v>
      </c>
      <c r="N69" s="45">
        <f t="shared" si="34"/>
        <v>0</v>
      </c>
      <c r="O69" s="45">
        <f t="shared" si="34"/>
        <v>0</v>
      </c>
      <c r="P69" s="162">
        <f t="shared" si="34"/>
        <v>0</v>
      </c>
      <c r="Q69" s="45">
        <f t="shared" si="34"/>
        <v>0</v>
      </c>
      <c r="R69" s="45">
        <f aca="true" t="shared" si="35" ref="R69:Y69">SUM(R70:R72)</f>
        <v>0</v>
      </c>
      <c r="S69" s="45">
        <f t="shared" si="35"/>
        <v>0</v>
      </c>
      <c r="T69" s="45">
        <f t="shared" si="35"/>
        <v>0</v>
      </c>
      <c r="U69" s="45">
        <f t="shared" si="35"/>
        <v>0</v>
      </c>
      <c r="V69" s="45">
        <f t="shared" si="35"/>
        <v>0</v>
      </c>
      <c r="W69" s="45">
        <f t="shared" si="35"/>
        <v>0</v>
      </c>
      <c r="X69" s="45">
        <f t="shared" si="35"/>
        <v>0</v>
      </c>
      <c r="Y69" s="45">
        <f t="shared" si="35"/>
        <v>0</v>
      </c>
      <c r="Z69" s="45">
        <f aca="true" t="shared" si="36" ref="Z69:BC69">SUM(Z70:Z72)</f>
        <v>0</v>
      </c>
      <c r="AA69" s="45">
        <f t="shared" si="36"/>
        <v>0</v>
      </c>
      <c r="AB69" s="45">
        <f t="shared" si="36"/>
        <v>0</v>
      </c>
      <c r="AC69" s="45">
        <f t="shared" si="36"/>
        <v>0</v>
      </c>
      <c r="AD69" s="45">
        <f t="shared" si="36"/>
        <v>0</v>
      </c>
      <c r="AE69" s="45">
        <f t="shared" si="36"/>
        <v>0</v>
      </c>
      <c r="AF69" s="45">
        <f t="shared" si="36"/>
        <v>0</v>
      </c>
      <c r="AG69" s="45">
        <f t="shared" si="36"/>
        <v>0</v>
      </c>
      <c r="AH69" s="45">
        <f t="shared" si="36"/>
        <v>0</v>
      </c>
      <c r="AI69" s="45">
        <f t="shared" si="36"/>
        <v>0</v>
      </c>
      <c r="AJ69" s="45">
        <f t="shared" si="36"/>
        <v>0</v>
      </c>
      <c r="AK69" s="45">
        <f t="shared" si="36"/>
        <v>0</v>
      </c>
      <c r="AL69" s="45">
        <f t="shared" si="36"/>
        <v>0</v>
      </c>
      <c r="AM69" s="45">
        <f t="shared" si="36"/>
        <v>0</v>
      </c>
      <c r="AN69" s="45">
        <f t="shared" si="36"/>
        <v>0</v>
      </c>
      <c r="AO69" s="45">
        <f t="shared" si="36"/>
        <v>0</v>
      </c>
      <c r="AP69" s="45">
        <f t="shared" si="36"/>
        <v>0</v>
      </c>
      <c r="AQ69" s="45">
        <f t="shared" si="36"/>
        <v>0</v>
      </c>
      <c r="AR69" s="45">
        <f t="shared" si="36"/>
        <v>0</v>
      </c>
      <c r="AS69" s="45">
        <f t="shared" si="36"/>
        <v>0</v>
      </c>
      <c r="AT69" s="45">
        <f t="shared" si="36"/>
        <v>0</v>
      </c>
      <c r="AU69" s="45">
        <f t="shared" si="36"/>
        <v>0</v>
      </c>
      <c r="AV69" s="45">
        <f t="shared" si="36"/>
        <v>0</v>
      </c>
      <c r="AW69" s="45">
        <f t="shared" si="36"/>
        <v>0</v>
      </c>
      <c r="AX69" s="45">
        <f t="shared" si="36"/>
        <v>0</v>
      </c>
      <c r="AY69" s="45">
        <f t="shared" si="36"/>
        <v>0</v>
      </c>
      <c r="AZ69" s="45">
        <f t="shared" si="36"/>
        <v>0</v>
      </c>
      <c r="BA69" s="45">
        <f t="shared" si="36"/>
        <v>0</v>
      </c>
      <c r="BB69" s="45">
        <f t="shared" si="36"/>
        <v>0</v>
      </c>
      <c r="BC69" s="45">
        <f t="shared" si="36"/>
        <v>0</v>
      </c>
    </row>
    <row r="70" spans="1:55" s="9" customFormat="1" ht="39.75" customHeight="1">
      <c r="A70" s="92" t="s">
        <v>252</v>
      </c>
      <c r="B70" s="101" t="s">
        <v>50</v>
      </c>
      <c r="C70" s="129">
        <v>18261</v>
      </c>
      <c r="D70" s="128">
        <f t="shared" si="33"/>
        <v>18261</v>
      </c>
      <c r="E70" s="54">
        <f t="shared" si="23"/>
        <v>0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44"/>
      <c r="Q70" s="17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</row>
    <row r="71" spans="1:55" s="9" customFormat="1" ht="35.25" customHeight="1">
      <c r="A71" s="92" t="s">
        <v>252</v>
      </c>
      <c r="B71" s="101" t="s">
        <v>290</v>
      </c>
      <c r="C71" s="15">
        <v>67482</v>
      </c>
      <c r="D71" s="128">
        <f t="shared" si="33"/>
        <v>72492</v>
      </c>
      <c r="E71" s="54">
        <f t="shared" si="23"/>
        <v>5010</v>
      </c>
      <c r="F71" s="17">
        <v>5010</v>
      </c>
      <c r="G71" s="17"/>
      <c r="H71" s="17"/>
      <c r="I71" s="17"/>
      <c r="J71" s="17"/>
      <c r="K71" s="17"/>
      <c r="L71" s="17"/>
      <c r="M71" s="17"/>
      <c r="N71" s="17"/>
      <c r="O71" s="17"/>
      <c r="P71" s="144"/>
      <c r="Q71" s="17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</row>
    <row r="72" spans="1:55" s="9" customFormat="1" ht="61.5" customHeight="1">
      <c r="A72" s="92" t="s">
        <v>252</v>
      </c>
      <c r="B72" s="102" t="s">
        <v>291</v>
      </c>
      <c r="C72" s="15">
        <v>13986.3</v>
      </c>
      <c r="D72" s="128">
        <f t="shared" si="33"/>
        <v>8319.8</v>
      </c>
      <c r="E72" s="54">
        <f t="shared" si="23"/>
        <v>-5666.5</v>
      </c>
      <c r="F72" s="17">
        <v>-5666.5</v>
      </c>
      <c r="G72" s="17"/>
      <c r="H72" s="17"/>
      <c r="I72" s="17"/>
      <c r="J72" s="17"/>
      <c r="K72" s="17"/>
      <c r="L72" s="17"/>
      <c r="M72" s="17"/>
      <c r="N72" s="17"/>
      <c r="O72" s="17"/>
      <c r="P72" s="144"/>
      <c r="Q72" s="17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</row>
    <row r="73" spans="1:55" s="9" customFormat="1" ht="63.75" customHeight="1">
      <c r="A73" s="92" t="s">
        <v>252</v>
      </c>
      <c r="B73" s="98" t="s">
        <v>293</v>
      </c>
      <c r="C73" s="15">
        <f>C74+C75</f>
        <v>15900</v>
      </c>
      <c r="D73" s="128">
        <f>C73+E73</f>
        <v>16738</v>
      </c>
      <c r="E73" s="54">
        <f t="shared" si="23"/>
        <v>838</v>
      </c>
      <c r="F73" s="17">
        <f>F76+F77+F78+F79</f>
        <v>838</v>
      </c>
      <c r="G73" s="17">
        <f>G74+G75</f>
        <v>0</v>
      </c>
      <c r="H73" s="17">
        <f>H76+H77+H78</f>
        <v>0</v>
      </c>
      <c r="I73" s="17"/>
      <c r="J73" s="17"/>
      <c r="K73" s="17"/>
      <c r="L73" s="17"/>
      <c r="M73" s="17"/>
      <c r="N73" s="17"/>
      <c r="O73" s="17"/>
      <c r="P73" s="144"/>
      <c r="Q73" s="17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</row>
    <row r="74" spans="1:55" s="9" customFormat="1" ht="45" customHeight="1">
      <c r="A74" s="92" t="s">
        <v>252</v>
      </c>
      <c r="B74" s="101" t="s">
        <v>50</v>
      </c>
      <c r="C74" s="15">
        <v>1120</v>
      </c>
      <c r="D74" s="128">
        <f t="shared" si="33"/>
        <v>1120</v>
      </c>
      <c r="E74" s="54">
        <f t="shared" si="23"/>
        <v>0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44"/>
      <c r="Q74" s="17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</row>
    <row r="75" spans="1:55" s="9" customFormat="1" ht="37.5" customHeight="1">
      <c r="A75" s="92" t="s">
        <v>252</v>
      </c>
      <c r="B75" s="101" t="s">
        <v>51</v>
      </c>
      <c r="C75" s="15">
        <f>SUM(C76:C79)</f>
        <v>14780</v>
      </c>
      <c r="D75" s="128">
        <f t="shared" si="33"/>
        <v>14780</v>
      </c>
      <c r="E75" s="54">
        <f t="shared" si="23"/>
        <v>0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44"/>
      <c r="Q75" s="17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</row>
    <row r="76" spans="1:55" s="9" customFormat="1" ht="38.25" customHeight="1">
      <c r="A76" s="92" t="s">
        <v>252</v>
      </c>
      <c r="B76" s="103" t="s">
        <v>298</v>
      </c>
      <c r="C76" s="15">
        <v>3448</v>
      </c>
      <c r="D76" s="128">
        <f t="shared" si="33"/>
        <v>3433.6</v>
      </c>
      <c r="E76" s="54">
        <f t="shared" si="23"/>
        <v>-14.4</v>
      </c>
      <c r="F76" s="17">
        <v>-14.4</v>
      </c>
      <c r="G76" s="17"/>
      <c r="H76" s="17"/>
      <c r="I76" s="17"/>
      <c r="J76" s="17"/>
      <c r="K76" s="17"/>
      <c r="L76" s="17"/>
      <c r="M76" s="17"/>
      <c r="N76" s="17"/>
      <c r="O76" s="17"/>
      <c r="P76" s="144"/>
      <c r="Q76" s="17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</row>
    <row r="77" spans="1:55" s="9" customFormat="1" ht="38.25" customHeight="1">
      <c r="A77" s="92" t="s">
        <v>252</v>
      </c>
      <c r="B77" s="103" t="s">
        <v>299</v>
      </c>
      <c r="C77" s="15">
        <v>3430</v>
      </c>
      <c r="D77" s="128">
        <f t="shared" si="33"/>
        <v>3582.4</v>
      </c>
      <c r="E77" s="54">
        <f t="shared" si="23"/>
        <v>152.4</v>
      </c>
      <c r="F77" s="17">
        <v>152.4</v>
      </c>
      <c r="G77" s="17"/>
      <c r="H77" s="17"/>
      <c r="I77" s="17"/>
      <c r="J77" s="17"/>
      <c r="K77" s="17"/>
      <c r="L77" s="17"/>
      <c r="M77" s="17"/>
      <c r="N77" s="17"/>
      <c r="O77" s="17"/>
      <c r="P77" s="144"/>
      <c r="Q77" s="17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</row>
    <row r="78" spans="1:55" s="9" customFormat="1" ht="57.75" customHeight="1">
      <c r="A78" s="92" t="s">
        <v>252</v>
      </c>
      <c r="B78" s="103" t="s">
        <v>43</v>
      </c>
      <c r="C78" s="15">
        <v>200</v>
      </c>
      <c r="D78" s="128">
        <f t="shared" si="33"/>
        <v>200</v>
      </c>
      <c r="E78" s="54">
        <f t="shared" si="23"/>
        <v>0</v>
      </c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44"/>
      <c r="Q78" s="17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</row>
    <row r="79" spans="1:55" s="9" customFormat="1" ht="38.25" customHeight="1">
      <c r="A79" s="92" t="s">
        <v>252</v>
      </c>
      <c r="B79" s="103" t="s">
        <v>49</v>
      </c>
      <c r="C79" s="15">
        <v>7702</v>
      </c>
      <c r="D79" s="128">
        <f t="shared" si="33"/>
        <v>8402</v>
      </c>
      <c r="E79" s="54">
        <f>SUM(F79:BC79)</f>
        <v>700</v>
      </c>
      <c r="F79" s="17">
        <v>700</v>
      </c>
      <c r="G79" s="17"/>
      <c r="H79" s="17"/>
      <c r="I79" s="17"/>
      <c r="J79" s="17"/>
      <c r="K79" s="17"/>
      <c r="L79" s="17"/>
      <c r="M79" s="17"/>
      <c r="N79" s="17"/>
      <c r="O79" s="17"/>
      <c r="P79" s="144"/>
      <c r="Q79" s="17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</row>
    <row r="80" spans="1:55" s="9" customFormat="1" ht="38.25" customHeight="1">
      <c r="A80" s="92" t="s">
        <v>252</v>
      </c>
      <c r="B80" s="99" t="s">
        <v>294</v>
      </c>
      <c r="C80" s="15">
        <v>1507</v>
      </c>
      <c r="D80" s="128">
        <f t="shared" si="33"/>
        <v>1507</v>
      </c>
      <c r="E80" s="54">
        <f>SUM(F80:BC80)</f>
        <v>0</v>
      </c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44"/>
      <c r="Q80" s="17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</row>
    <row r="81" spans="1:55" s="9" customFormat="1" ht="72" customHeight="1">
      <c r="A81" s="92" t="s">
        <v>252</v>
      </c>
      <c r="B81" s="99" t="s">
        <v>295</v>
      </c>
      <c r="C81" s="15">
        <v>166850.1</v>
      </c>
      <c r="D81" s="128">
        <f t="shared" si="33"/>
        <v>161680.2</v>
      </c>
      <c r="E81" s="54">
        <f>SUM(F81:BC81)</f>
        <v>-5169.9</v>
      </c>
      <c r="F81" s="17">
        <v>-5169.9</v>
      </c>
      <c r="G81" s="17"/>
      <c r="H81" s="17"/>
      <c r="I81" s="17"/>
      <c r="J81" s="17"/>
      <c r="K81" s="17"/>
      <c r="L81" s="17"/>
      <c r="M81" s="17"/>
      <c r="N81" s="17"/>
      <c r="O81" s="17"/>
      <c r="P81" s="144"/>
      <c r="Q81" s="17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</row>
    <row r="82" spans="1:55" s="9" customFormat="1" ht="36.75" customHeight="1">
      <c r="A82" s="92" t="s">
        <v>252</v>
      </c>
      <c r="B82" s="98" t="s">
        <v>45</v>
      </c>
      <c r="C82" s="15">
        <v>24612.2</v>
      </c>
      <c r="D82" s="128">
        <f t="shared" si="33"/>
        <v>24455.2</v>
      </c>
      <c r="E82" s="54">
        <f>SUM(F82:BC82)</f>
        <v>-157</v>
      </c>
      <c r="F82" s="17">
        <v>-157</v>
      </c>
      <c r="G82" s="17"/>
      <c r="H82" s="17"/>
      <c r="I82" s="17"/>
      <c r="J82" s="17"/>
      <c r="K82" s="17"/>
      <c r="L82" s="17"/>
      <c r="M82" s="17"/>
      <c r="N82" s="17"/>
      <c r="O82" s="17"/>
      <c r="P82" s="144"/>
      <c r="Q82" s="17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</row>
    <row r="83" spans="1:55" s="9" customFormat="1" ht="84" customHeight="1">
      <c r="A83" s="92" t="s">
        <v>252</v>
      </c>
      <c r="B83" s="98" t="s">
        <v>44</v>
      </c>
      <c r="C83" s="15">
        <v>5816.5</v>
      </c>
      <c r="D83" s="128">
        <f t="shared" si="33"/>
        <v>7019.1</v>
      </c>
      <c r="E83" s="54">
        <f aca="true" t="shared" si="37" ref="E83:E120">SUM(F83:BC83)</f>
        <v>1202.6</v>
      </c>
      <c r="F83" s="17">
        <v>1202.6</v>
      </c>
      <c r="G83" s="17"/>
      <c r="H83" s="17"/>
      <c r="I83" s="17"/>
      <c r="J83" s="17"/>
      <c r="K83" s="17"/>
      <c r="L83" s="17"/>
      <c r="M83" s="17"/>
      <c r="N83" s="17"/>
      <c r="O83" s="17"/>
      <c r="P83" s="144"/>
      <c r="Q83" s="17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</row>
    <row r="84" spans="1:55" s="9" customFormat="1" ht="66" customHeight="1">
      <c r="A84" s="92" t="s">
        <v>252</v>
      </c>
      <c r="B84" s="98" t="s">
        <v>19</v>
      </c>
      <c r="C84" s="129">
        <v>16424</v>
      </c>
      <c r="D84" s="128">
        <f t="shared" si="33"/>
        <v>8208.4</v>
      </c>
      <c r="E84" s="54">
        <f t="shared" si="37"/>
        <v>-8215.6</v>
      </c>
      <c r="F84" s="17">
        <v>-8215.6</v>
      </c>
      <c r="G84" s="17"/>
      <c r="H84" s="17"/>
      <c r="I84" s="17"/>
      <c r="J84" s="17"/>
      <c r="K84" s="17"/>
      <c r="L84" s="17"/>
      <c r="M84" s="17"/>
      <c r="N84" s="17"/>
      <c r="O84" s="17"/>
      <c r="P84" s="144"/>
      <c r="Q84" s="17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</row>
    <row r="85" spans="1:55" s="9" customFormat="1" ht="18.75">
      <c r="A85" s="92" t="s">
        <v>252</v>
      </c>
      <c r="B85" s="172" t="s">
        <v>354</v>
      </c>
      <c r="C85" s="129">
        <v>800</v>
      </c>
      <c r="D85" s="128">
        <f aca="true" t="shared" si="38" ref="D85:D93">C85+E85</f>
        <v>800</v>
      </c>
      <c r="E85" s="54">
        <f t="shared" si="37"/>
        <v>0</v>
      </c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44"/>
      <c r="Q85" s="17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</row>
    <row r="86" spans="1:55" s="9" customFormat="1" ht="61.5" customHeight="1">
      <c r="A86" s="92" t="s">
        <v>252</v>
      </c>
      <c r="B86" s="98" t="s">
        <v>75</v>
      </c>
      <c r="C86" s="129">
        <v>9213.4</v>
      </c>
      <c r="D86" s="128">
        <f t="shared" si="38"/>
        <v>9213.4</v>
      </c>
      <c r="E86" s="54">
        <f t="shared" si="37"/>
        <v>0</v>
      </c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44"/>
      <c r="Q86" s="17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</row>
    <row r="87" spans="1:55" s="9" customFormat="1" ht="66.75" customHeight="1">
      <c r="A87" s="92" t="s">
        <v>252</v>
      </c>
      <c r="B87" s="98" t="s">
        <v>76</v>
      </c>
      <c r="C87" s="129">
        <v>1024</v>
      </c>
      <c r="D87" s="128">
        <f t="shared" si="38"/>
        <v>1248</v>
      </c>
      <c r="E87" s="54">
        <f t="shared" si="37"/>
        <v>224</v>
      </c>
      <c r="F87" s="17">
        <v>224</v>
      </c>
      <c r="G87" s="17"/>
      <c r="H87" s="17"/>
      <c r="I87" s="17"/>
      <c r="J87" s="17"/>
      <c r="K87" s="17"/>
      <c r="L87" s="17"/>
      <c r="M87" s="17"/>
      <c r="N87" s="17"/>
      <c r="O87" s="17"/>
      <c r="P87" s="144"/>
      <c r="Q87" s="17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</row>
    <row r="88" spans="1:55" s="9" customFormat="1" ht="120.75" customHeight="1">
      <c r="A88" s="92" t="s">
        <v>84</v>
      </c>
      <c r="B88" s="98" t="s">
        <v>85</v>
      </c>
      <c r="C88" s="129">
        <v>26330</v>
      </c>
      <c r="D88" s="128">
        <f t="shared" si="38"/>
        <v>26330</v>
      </c>
      <c r="E88" s="54">
        <f t="shared" si="37"/>
        <v>0</v>
      </c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44"/>
      <c r="Q88" s="17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</row>
    <row r="89" spans="1:55" s="9" customFormat="1" ht="106.5" customHeight="1">
      <c r="A89" s="92" t="s">
        <v>252</v>
      </c>
      <c r="B89" s="98" t="s">
        <v>74</v>
      </c>
      <c r="C89" s="129">
        <v>29003.6</v>
      </c>
      <c r="D89" s="128">
        <f t="shared" si="38"/>
        <v>23761.199999999997</v>
      </c>
      <c r="E89" s="54">
        <f t="shared" si="37"/>
        <v>-5242.4</v>
      </c>
      <c r="F89" s="17">
        <v>-5242.4</v>
      </c>
      <c r="G89" s="17"/>
      <c r="H89" s="17"/>
      <c r="I89" s="17"/>
      <c r="J89" s="17"/>
      <c r="K89" s="17"/>
      <c r="L89" s="17"/>
      <c r="M89" s="17"/>
      <c r="N89" s="17"/>
      <c r="O89" s="17"/>
      <c r="P89" s="144"/>
      <c r="Q89" s="17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</row>
    <row r="90" spans="1:55" s="9" customFormat="1" ht="84.75" customHeight="1">
      <c r="A90" s="92" t="s">
        <v>252</v>
      </c>
      <c r="B90" s="98" t="s">
        <v>77</v>
      </c>
      <c r="C90" s="129">
        <v>5399</v>
      </c>
      <c r="D90" s="128">
        <f t="shared" si="38"/>
        <v>5399</v>
      </c>
      <c r="E90" s="54">
        <f t="shared" si="37"/>
        <v>0</v>
      </c>
      <c r="F90" s="37"/>
      <c r="G90" s="37"/>
      <c r="H90" s="37"/>
      <c r="I90" s="17"/>
      <c r="J90" s="17"/>
      <c r="K90" s="17"/>
      <c r="L90" s="17"/>
      <c r="M90" s="17"/>
      <c r="N90" s="17"/>
      <c r="O90" s="17"/>
      <c r="P90" s="144"/>
      <c r="Q90" s="17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</row>
    <row r="91" spans="1:55" s="9" customFormat="1" ht="124.5" customHeight="1">
      <c r="A91" s="92" t="s">
        <v>252</v>
      </c>
      <c r="B91" s="98" t="s">
        <v>78</v>
      </c>
      <c r="C91" s="129">
        <v>38.9</v>
      </c>
      <c r="D91" s="128">
        <f t="shared" si="38"/>
        <v>38.9</v>
      </c>
      <c r="E91" s="54">
        <f t="shared" si="37"/>
        <v>0</v>
      </c>
      <c r="F91" s="37"/>
      <c r="G91" s="37"/>
      <c r="H91" s="37"/>
      <c r="I91" s="17"/>
      <c r="J91" s="17"/>
      <c r="K91" s="17"/>
      <c r="L91" s="17"/>
      <c r="M91" s="17"/>
      <c r="N91" s="17"/>
      <c r="O91" s="17"/>
      <c r="P91" s="144"/>
      <c r="Q91" s="17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</row>
    <row r="92" spans="1:55" s="9" customFormat="1" ht="82.5" customHeight="1">
      <c r="A92" s="92" t="s">
        <v>252</v>
      </c>
      <c r="B92" s="172" t="s">
        <v>328</v>
      </c>
      <c r="C92" s="129">
        <v>2621.8</v>
      </c>
      <c r="D92" s="128">
        <f t="shared" si="38"/>
        <v>2621.8</v>
      </c>
      <c r="E92" s="54">
        <f t="shared" si="37"/>
        <v>0</v>
      </c>
      <c r="F92" s="37"/>
      <c r="G92" s="37"/>
      <c r="H92" s="37"/>
      <c r="I92" s="17"/>
      <c r="J92" s="17"/>
      <c r="K92" s="17"/>
      <c r="L92" s="17"/>
      <c r="M92" s="17"/>
      <c r="N92" s="17"/>
      <c r="O92" s="17"/>
      <c r="P92" s="144"/>
      <c r="Q92" s="17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</row>
    <row r="93" spans="1:55" s="9" customFormat="1" ht="87.75" customHeight="1">
      <c r="A93" s="92" t="s">
        <v>252</v>
      </c>
      <c r="B93" s="172" t="s">
        <v>329</v>
      </c>
      <c r="C93" s="129">
        <v>5000</v>
      </c>
      <c r="D93" s="128">
        <f t="shared" si="38"/>
        <v>5000</v>
      </c>
      <c r="E93" s="54">
        <f t="shared" si="37"/>
        <v>0</v>
      </c>
      <c r="F93" s="37"/>
      <c r="G93" s="37"/>
      <c r="H93" s="37"/>
      <c r="I93" s="17"/>
      <c r="J93" s="17"/>
      <c r="K93" s="17"/>
      <c r="L93" s="17"/>
      <c r="M93" s="17"/>
      <c r="N93" s="17"/>
      <c r="O93" s="17"/>
      <c r="P93" s="144"/>
      <c r="Q93" s="17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</row>
    <row r="94" spans="1:55" s="9" customFormat="1" ht="42" customHeight="1">
      <c r="A94" s="10" t="s">
        <v>254</v>
      </c>
      <c r="B94" s="8" t="s">
        <v>255</v>
      </c>
      <c r="C94" s="173">
        <f>SUM(C95:C119)</f>
        <v>1322039.4000000001</v>
      </c>
      <c r="D94" s="125">
        <f>SUM(D95:D119)</f>
        <v>1623519.2000000002</v>
      </c>
      <c r="E94" s="123">
        <f>SUM(E95:E119)</f>
        <v>301479.8</v>
      </c>
      <c r="F94" s="65">
        <f>SUM(F95:F119)</f>
        <v>301479.8</v>
      </c>
      <c r="G94" s="65">
        <f aca="true" t="shared" si="39" ref="G94:AL94">SUM(G95:G118)</f>
        <v>0</v>
      </c>
      <c r="H94" s="65">
        <f t="shared" si="39"/>
        <v>0</v>
      </c>
      <c r="I94" s="65">
        <f t="shared" si="39"/>
        <v>0</v>
      </c>
      <c r="J94" s="65">
        <f t="shared" si="39"/>
        <v>0</v>
      </c>
      <c r="K94" s="65">
        <f t="shared" si="39"/>
        <v>0</v>
      </c>
      <c r="L94" s="65">
        <f t="shared" si="39"/>
        <v>0</v>
      </c>
      <c r="M94" s="65">
        <f t="shared" si="39"/>
        <v>0</v>
      </c>
      <c r="N94" s="65">
        <f t="shared" si="39"/>
        <v>0</v>
      </c>
      <c r="O94" s="65">
        <f t="shared" si="39"/>
        <v>0</v>
      </c>
      <c r="P94" s="161">
        <f t="shared" si="39"/>
        <v>0</v>
      </c>
      <c r="Q94" s="65">
        <f t="shared" si="39"/>
        <v>0</v>
      </c>
      <c r="R94" s="65">
        <f t="shared" si="39"/>
        <v>0</v>
      </c>
      <c r="S94" s="65">
        <f t="shared" si="39"/>
        <v>0</v>
      </c>
      <c r="T94" s="65">
        <f t="shared" si="39"/>
        <v>0</v>
      </c>
      <c r="U94" s="65">
        <f t="shared" si="39"/>
        <v>0</v>
      </c>
      <c r="V94" s="65">
        <f t="shared" si="39"/>
        <v>0</v>
      </c>
      <c r="W94" s="65">
        <f t="shared" si="39"/>
        <v>0</v>
      </c>
      <c r="X94" s="65">
        <f t="shared" si="39"/>
        <v>0</v>
      </c>
      <c r="Y94" s="65">
        <f t="shared" si="39"/>
        <v>0</v>
      </c>
      <c r="Z94" s="65">
        <f t="shared" si="39"/>
        <v>0</v>
      </c>
      <c r="AA94" s="65">
        <f t="shared" si="39"/>
        <v>0</v>
      </c>
      <c r="AB94" s="65">
        <f t="shared" si="39"/>
        <v>0</v>
      </c>
      <c r="AC94" s="65">
        <f t="shared" si="39"/>
        <v>0</v>
      </c>
      <c r="AD94" s="65">
        <f t="shared" si="39"/>
        <v>0</v>
      </c>
      <c r="AE94" s="65">
        <f t="shared" si="39"/>
        <v>0</v>
      </c>
      <c r="AF94" s="65">
        <f t="shared" si="39"/>
        <v>0</v>
      </c>
      <c r="AG94" s="65">
        <f t="shared" si="39"/>
        <v>0</v>
      </c>
      <c r="AH94" s="65">
        <f t="shared" si="39"/>
        <v>0</v>
      </c>
      <c r="AI94" s="65">
        <f t="shared" si="39"/>
        <v>0</v>
      </c>
      <c r="AJ94" s="65">
        <f t="shared" si="39"/>
        <v>0</v>
      </c>
      <c r="AK94" s="65">
        <f t="shared" si="39"/>
        <v>0</v>
      </c>
      <c r="AL94" s="65">
        <f t="shared" si="39"/>
        <v>0</v>
      </c>
      <c r="AM94" s="65">
        <f aca="true" t="shared" si="40" ref="AM94:BC94">SUM(AM95:AM118)</f>
        <v>0</v>
      </c>
      <c r="AN94" s="65">
        <f t="shared" si="40"/>
        <v>0</v>
      </c>
      <c r="AO94" s="65">
        <f t="shared" si="40"/>
        <v>0</v>
      </c>
      <c r="AP94" s="65">
        <f t="shared" si="40"/>
        <v>0</v>
      </c>
      <c r="AQ94" s="65">
        <f t="shared" si="40"/>
        <v>0</v>
      </c>
      <c r="AR94" s="65">
        <f t="shared" si="40"/>
        <v>0</v>
      </c>
      <c r="AS94" s="65">
        <f t="shared" si="40"/>
        <v>0</v>
      </c>
      <c r="AT94" s="65">
        <f t="shared" si="40"/>
        <v>0</v>
      </c>
      <c r="AU94" s="65">
        <f t="shared" si="40"/>
        <v>0</v>
      </c>
      <c r="AV94" s="65">
        <f t="shared" si="40"/>
        <v>0</v>
      </c>
      <c r="AW94" s="65">
        <f t="shared" si="40"/>
        <v>0</v>
      </c>
      <c r="AX94" s="65">
        <f t="shared" si="40"/>
        <v>0</v>
      </c>
      <c r="AY94" s="65">
        <f t="shared" si="40"/>
        <v>0</v>
      </c>
      <c r="AZ94" s="65">
        <f t="shared" si="40"/>
        <v>0</v>
      </c>
      <c r="BA94" s="65">
        <f t="shared" si="40"/>
        <v>0</v>
      </c>
      <c r="BB94" s="65">
        <f t="shared" si="40"/>
        <v>0</v>
      </c>
      <c r="BC94" s="65">
        <f t="shared" si="40"/>
        <v>0</v>
      </c>
    </row>
    <row r="95" spans="1:55" s="9" customFormat="1" ht="56.25" customHeight="1">
      <c r="A95" s="92" t="s">
        <v>254</v>
      </c>
      <c r="B95" s="100" t="s">
        <v>296</v>
      </c>
      <c r="C95" s="15">
        <v>3816</v>
      </c>
      <c r="D95" s="128">
        <f aca="true" t="shared" si="41" ref="D95:D100">C95+E95</f>
        <v>3816</v>
      </c>
      <c r="E95" s="54">
        <f>SUM(F95:BC95)</f>
        <v>0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44"/>
      <c r="Q95" s="17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</row>
    <row r="96" spans="1:55" s="9" customFormat="1" ht="122.25" customHeight="1">
      <c r="A96" s="92" t="s">
        <v>254</v>
      </c>
      <c r="B96" s="98" t="s">
        <v>52</v>
      </c>
      <c r="C96" s="15">
        <v>18175.8</v>
      </c>
      <c r="D96" s="128">
        <f t="shared" si="41"/>
        <v>18175.8</v>
      </c>
      <c r="E96" s="54">
        <f t="shared" si="37"/>
        <v>0</v>
      </c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44"/>
      <c r="Q96" s="17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</row>
    <row r="97" spans="1:55" s="9" customFormat="1" ht="37.5">
      <c r="A97" s="92" t="s">
        <v>254</v>
      </c>
      <c r="B97" s="100" t="s">
        <v>46</v>
      </c>
      <c r="C97" s="15">
        <v>15243</v>
      </c>
      <c r="D97" s="128">
        <f t="shared" si="41"/>
        <v>15243</v>
      </c>
      <c r="E97" s="54">
        <f t="shared" si="37"/>
        <v>0</v>
      </c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44"/>
      <c r="Q97" s="17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</row>
    <row r="98" spans="1:55" s="9" customFormat="1" ht="55.5" customHeight="1">
      <c r="A98" s="92" t="s">
        <v>254</v>
      </c>
      <c r="B98" s="98" t="s">
        <v>297</v>
      </c>
      <c r="C98" s="15">
        <v>608</v>
      </c>
      <c r="D98" s="128">
        <f t="shared" si="41"/>
        <v>608</v>
      </c>
      <c r="E98" s="54">
        <f t="shared" si="37"/>
        <v>0</v>
      </c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44"/>
      <c r="Q98" s="17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</row>
    <row r="99" spans="1:55" s="9" customFormat="1" ht="37.5" customHeight="1">
      <c r="A99" s="92" t="s">
        <v>254</v>
      </c>
      <c r="B99" s="98" t="s">
        <v>83</v>
      </c>
      <c r="C99" s="15">
        <v>3871.3</v>
      </c>
      <c r="D99" s="128">
        <f t="shared" si="41"/>
        <v>3871.3</v>
      </c>
      <c r="E99" s="54">
        <f t="shared" si="37"/>
        <v>0</v>
      </c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44"/>
      <c r="Q99" s="17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</row>
    <row r="100" spans="1:55" s="9" customFormat="1" ht="69.75" customHeight="1">
      <c r="A100" s="92" t="s">
        <v>254</v>
      </c>
      <c r="B100" s="98" t="s">
        <v>71</v>
      </c>
      <c r="C100" s="15">
        <v>31117</v>
      </c>
      <c r="D100" s="128">
        <f t="shared" si="41"/>
        <v>40117</v>
      </c>
      <c r="E100" s="54">
        <f t="shared" si="37"/>
        <v>9000</v>
      </c>
      <c r="F100" s="17">
        <v>9000</v>
      </c>
      <c r="G100" s="17"/>
      <c r="H100" s="17"/>
      <c r="I100" s="17"/>
      <c r="J100" s="17"/>
      <c r="K100" s="17"/>
      <c r="L100" s="17"/>
      <c r="M100" s="17"/>
      <c r="N100" s="17"/>
      <c r="O100" s="17"/>
      <c r="P100" s="144"/>
      <c r="Q100" s="17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</row>
    <row r="101" spans="1:55" s="9" customFormat="1" ht="53.25" customHeight="1">
      <c r="A101" s="92" t="s">
        <v>254</v>
      </c>
      <c r="B101" s="98" t="s">
        <v>72</v>
      </c>
      <c r="C101" s="15">
        <v>58.5</v>
      </c>
      <c r="D101" s="128">
        <f aca="true" t="shared" si="42" ref="D101:D115">C101+E101</f>
        <v>58.5</v>
      </c>
      <c r="E101" s="54">
        <f t="shared" si="37"/>
        <v>0</v>
      </c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44"/>
      <c r="Q101" s="17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</row>
    <row r="102" spans="1:55" s="9" customFormat="1" ht="46.5" customHeight="1">
      <c r="A102" s="92" t="s">
        <v>254</v>
      </c>
      <c r="B102" s="172" t="s">
        <v>87</v>
      </c>
      <c r="C102" s="15">
        <v>1635</v>
      </c>
      <c r="D102" s="128">
        <f t="shared" si="42"/>
        <v>1635</v>
      </c>
      <c r="E102" s="54">
        <f t="shared" si="37"/>
        <v>0</v>
      </c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44"/>
      <c r="Q102" s="17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</row>
    <row r="103" spans="1:55" s="9" customFormat="1" ht="37.5">
      <c r="A103" s="92" t="s">
        <v>254</v>
      </c>
      <c r="B103" s="98" t="s">
        <v>54</v>
      </c>
      <c r="C103" s="15">
        <v>30000</v>
      </c>
      <c r="D103" s="128">
        <f t="shared" si="42"/>
        <v>30000</v>
      </c>
      <c r="E103" s="54">
        <f t="shared" si="37"/>
        <v>0</v>
      </c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44"/>
      <c r="Q103" s="17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</row>
    <row r="104" spans="1:55" s="9" customFormat="1" ht="37.5">
      <c r="A104" s="92" t="s">
        <v>254</v>
      </c>
      <c r="B104" s="98" t="s">
        <v>55</v>
      </c>
      <c r="C104" s="15">
        <v>100000</v>
      </c>
      <c r="D104" s="128">
        <f t="shared" si="42"/>
        <v>100000</v>
      </c>
      <c r="E104" s="54">
        <f t="shared" si="37"/>
        <v>0</v>
      </c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44"/>
      <c r="Q104" s="17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</row>
    <row r="105" spans="1:55" s="9" customFormat="1" ht="88.5" customHeight="1">
      <c r="A105" s="92" t="s">
        <v>254</v>
      </c>
      <c r="B105" s="98" t="s">
        <v>91</v>
      </c>
      <c r="C105" s="15">
        <v>131.3</v>
      </c>
      <c r="D105" s="128">
        <f t="shared" si="42"/>
        <v>131.3</v>
      </c>
      <c r="E105" s="54">
        <f t="shared" si="37"/>
        <v>0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44"/>
      <c r="Q105" s="17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</row>
    <row r="106" spans="1:55" s="9" customFormat="1" ht="57.75" customHeight="1">
      <c r="A106" s="92" t="s">
        <v>254</v>
      </c>
      <c r="B106" s="98" t="s">
        <v>17</v>
      </c>
      <c r="C106" s="15"/>
      <c r="D106" s="128">
        <f t="shared" si="42"/>
        <v>244.2</v>
      </c>
      <c r="E106" s="54">
        <f t="shared" si="37"/>
        <v>244.2</v>
      </c>
      <c r="F106" s="17">
        <v>244.2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44"/>
      <c r="Q106" s="17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</row>
    <row r="107" spans="1:55" s="9" customFormat="1" ht="37.5">
      <c r="A107" s="92" t="s">
        <v>254</v>
      </c>
      <c r="B107" s="122" t="s">
        <v>25</v>
      </c>
      <c r="C107" s="15">
        <v>101048.1</v>
      </c>
      <c r="D107" s="128">
        <f t="shared" si="42"/>
        <v>101048.1</v>
      </c>
      <c r="E107" s="54">
        <f t="shared" si="37"/>
        <v>0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44"/>
      <c r="Q107" s="17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</row>
    <row r="108" spans="1:55" s="9" customFormat="1" ht="37.5">
      <c r="A108" s="92" t="s">
        <v>254</v>
      </c>
      <c r="B108" s="122" t="s">
        <v>81</v>
      </c>
      <c r="C108" s="15">
        <v>20099.5</v>
      </c>
      <c r="D108" s="128">
        <f t="shared" si="42"/>
        <v>24723.8</v>
      </c>
      <c r="E108" s="54">
        <f t="shared" si="37"/>
        <v>4624.3</v>
      </c>
      <c r="F108" s="17">
        <v>4624.3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44"/>
      <c r="Q108" s="17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</row>
    <row r="109" spans="1:55" s="9" customFormat="1" ht="58.5" customHeight="1">
      <c r="A109" s="92" t="s">
        <v>254</v>
      </c>
      <c r="B109" s="98" t="s">
        <v>73</v>
      </c>
      <c r="C109" s="15">
        <v>97.6</v>
      </c>
      <c r="D109" s="128">
        <f t="shared" si="42"/>
        <v>97.6</v>
      </c>
      <c r="E109" s="54">
        <f t="shared" si="37"/>
        <v>0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44"/>
      <c r="Q109" s="17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</row>
    <row r="110" spans="1:55" s="9" customFormat="1" ht="65.25" customHeight="1">
      <c r="A110" s="92" t="s">
        <v>254</v>
      </c>
      <c r="B110" s="98" t="s">
        <v>70</v>
      </c>
      <c r="C110" s="15">
        <v>7338.4</v>
      </c>
      <c r="D110" s="128">
        <f t="shared" si="42"/>
        <v>7338.4</v>
      </c>
      <c r="E110" s="54">
        <f t="shared" si="37"/>
        <v>0</v>
      </c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44"/>
      <c r="Q110" s="17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</row>
    <row r="111" spans="1:55" s="9" customFormat="1" ht="48.75" customHeight="1">
      <c r="A111" s="92" t="s">
        <v>254</v>
      </c>
      <c r="B111" s="98" t="s">
        <v>359</v>
      </c>
      <c r="C111" s="15"/>
      <c r="D111" s="128">
        <f t="shared" si="42"/>
        <v>350.2</v>
      </c>
      <c r="E111" s="54">
        <f t="shared" si="37"/>
        <v>350.2</v>
      </c>
      <c r="F111" s="17">
        <v>350.2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44"/>
      <c r="Q111" s="17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</row>
    <row r="112" spans="1:55" s="9" customFormat="1" ht="65.25" customHeight="1">
      <c r="A112" s="92" t="s">
        <v>254</v>
      </c>
      <c r="B112" s="98" t="s">
        <v>69</v>
      </c>
      <c r="C112" s="15">
        <v>3014.9</v>
      </c>
      <c r="D112" s="128">
        <f t="shared" si="42"/>
        <v>4552</v>
      </c>
      <c r="E112" s="54">
        <f>SUM(F112:BC112)</f>
        <v>1537.1</v>
      </c>
      <c r="F112" s="17">
        <v>1537.1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44"/>
      <c r="Q112" s="17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</row>
    <row r="113" spans="1:55" s="9" customFormat="1" ht="36.75" customHeight="1">
      <c r="A113" s="92" t="s">
        <v>254</v>
      </c>
      <c r="B113" s="98" t="s">
        <v>79</v>
      </c>
      <c r="C113" s="15">
        <v>66033.5</v>
      </c>
      <c r="D113" s="128">
        <f t="shared" si="42"/>
        <v>84802.5</v>
      </c>
      <c r="E113" s="54">
        <f>SUM(F113:BC113)</f>
        <v>18769</v>
      </c>
      <c r="F113" s="17">
        <v>18769</v>
      </c>
      <c r="G113" s="17"/>
      <c r="H113" s="17"/>
      <c r="I113" s="17"/>
      <c r="J113" s="17"/>
      <c r="K113" s="17"/>
      <c r="L113" s="17"/>
      <c r="M113" s="17"/>
      <c r="N113" s="17"/>
      <c r="O113" s="17"/>
      <c r="P113" s="144"/>
      <c r="Q113" s="17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</row>
    <row r="114" spans="1:55" s="9" customFormat="1" ht="41.25" customHeight="1">
      <c r="A114" s="92" t="s">
        <v>254</v>
      </c>
      <c r="B114" s="98" t="s">
        <v>80</v>
      </c>
      <c r="C114" s="15">
        <v>6762.8</v>
      </c>
      <c r="D114" s="128">
        <f t="shared" si="42"/>
        <v>10120.4</v>
      </c>
      <c r="E114" s="54">
        <f>SUM(F114:BC114)</f>
        <v>3357.6</v>
      </c>
      <c r="F114" s="17">
        <v>3357.6</v>
      </c>
      <c r="G114" s="17"/>
      <c r="H114" s="17"/>
      <c r="I114" s="17"/>
      <c r="J114" s="17"/>
      <c r="K114" s="17"/>
      <c r="L114" s="17"/>
      <c r="M114" s="17"/>
      <c r="N114" s="17"/>
      <c r="O114" s="17"/>
      <c r="P114" s="144"/>
      <c r="Q114" s="17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</row>
    <row r="115" spans="1:55" s="9" customFormat="1" ht="45" customHeight="1">
      <c r="A115" s="92" t="s">
        <v>254</v>
      </c>
      <c r="B115" s="98" t="s">
        <v>82</v>
      </c>
      <c r="C115" s="15">
        <v>6.7</v>
      </c>
      <c r="D115" s="128">
        <f t="shared" si="42"/>
        <v>189.1</v>
      </c>
      <c r="E115" s="54">
        <f>SUM(F115:BC115)</f>
        <v>182.4</v>
      </c>
      <c r="F115" s="17">
        <v>182.4</v>
      </c>
      <c r="G115" s="17"/>
      <c r="H115" s="17"/>
      <c r="I115" s="17"/>
      <c r="J115" s="17"/>
      <c r="K115" s="17"/>
      <c r="L115" s="17"/>
      <c r="M115" s="17"/>
      <c r="N115" s="17"/>
      <c r="O115" s="17"/>
      <c r="P115" s="144"/>
      <c r="Q115" s="17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</row>
    <row r="116" spans="1:55" s="9" customFormat="1" ht="42" customHeight="1">
      <c r="A116" s="92" t="s">
        <v>254</v>
      </c>
      <c r="B116" s="98" t="s">
        <v>18</v>
      </c>
      <c r="C116" s="15">
        <v>887.4</v>
      </c>
      <c r="D116" s="128">
        <f aca="true" t="shared" si="43" ref="D116:D124">C116+E116</f>
        <v>887.4</v>
      </c>
      <c r="E116" s="54">
        <f t="shared" si="37"/>
        <v>0</v>
      </c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44"/>
      <c r="Q116" s="17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</row>
    <row r="117" spans="1:55" s="9" customFormat="1" ht="57" customHeight="1">
      <c r="A117" s="92" t="s">
        <v>254</v>
      </c>
      <c r="B117" s="98" t="s">
        <v>355</v>
      </c>
      <c r="C117" s="15">
        <v>0</v>
      </c>
      <c r="D117" s="128">
        <f t="shared" si="43"/>
        <v>31081</v>
      </c>
      <c r="E117" s="54">
        <f t="shared" si="37"/>
        <v>31081</v>
      </c>
      <c r="F117" s="17">
        <v>31081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44"/>
      <c r="Q117" s="17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</row>
    <row r="118" spans="1:55" s="9" customFormat="1" ht="27.75" customHeight="1">
      <c r="A118" s="92" t="s">
        <v>104</v>
      </c>
      <c r="B118" s="98" t="s">
        <v>105</v>
      </c>
      <c r="C118" s="15">
        <v>29671.3</v>
      </c>
      <c r="D118" s="128">
        <f t="shared" si="43"/>
        <v>29671.3</v>
      </c>
      <c r="E118" s="54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44"/>
      <c r="Q118" s="17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</row>
    <row r="119" spans="1:55" s="9" customFormat="1" ht="66.75" customHeight="1">
      <c r="A119" s="10" t="s">
        <v>101</v>
      </c>
      <c r="B119" s="104" t="s">
        <v>102</v>
      </c>
      <c r="C119" s="14">
        <v>882423.3</v>
      </c>
      <c r="D119" s="125">
        <f>C119+E119</f>
        <v>1114757.3</v>
      </c>
      <c r="E119" s="54">
        <f>SUM(F119:BC119)</f>
        <v>232334</v>
      </c>
      <c r="F119" s="17">
        <v>232334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44"/>
      <c r="Q119" s="17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</row>
    <row r="120" spans="1:55" s="9" customFormat="1" ht="27.75" customHeight="1">
      <c r="A120" s="10" t="s">
        <v>313</v>
      </c>
      <c r="B120" s="104" t="s">
        <v>314</v>
      </c>
      <c r="C120" s="14">
        <v>3816</v>
      </c>
      <c r="D120" s="125">
        <f t="shared" si="43"/>
        <v>14710.4</v>
      </c>
      <c r="E120" s="54">
        <f t="shared" si="37"/>
        <v>10894.4</v>
      </c>
      <c r="F120" s="17">
        <v>10894.4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44"/>
      <c r="Q120" s="17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</row>
    <row r="121" spans="1:55" s="9" customFormat="1" ht="63" customHeight="1">
      <c r="A121" s="10" t="s">
        <v>99</v>
      </c>
      <c r="B121" s="104" t="s">
        <v>100</v>
      </c>
      <c r="C121" s="14">
        <v>565</v>
      </c>
      <c r="D121" s="125">
        <f>C121+E121</f>
        <v>4622.6</v>
      </c>
      <c r="E121" s="54">
        <f>SUM(F121)</f>
        <v>4057.6</v>
      </c>
      <c r="F121" s="17">
        <v>4057.6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44"/>
      <c r="Q121" s="17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</row>
    <row r="122" spans="1:55" s="9" customFormat="1" ht="57" customHeight="1">
      <c r="A122" s="10" t="s">
        <v>20</v>
      </c>
      <c r="B122" s="8" t="s">
        <v>22</v>
      </c>
      <c r="C122" s="14">
        <v>8468</v>
      </c>
      <c r="D122" s="125">
        <f t="shared" si="43"/>
        <v>7913.5</v>
      </c>
      <c r="E122" s="54">
        <f>SUM(F122:BC122)</f>
        <v>-554.5</v>
      </c>
      <c r="F122" s="16"/>
      <c r="G122" s="16"/>
      <c r="H122" s="16"/>
      <c r="I122" s="16"/>
      <c r="J122" s="16"/>
      <c r="K122" s="16">
        <v>-554.5</v>
      </c>
      <c r="L122" s="16"/>
      <c r="M122" s="16"/>
      <c r="N122" s="16"/>
      <c r="O122" s="16"/>
      <c r="P122" s="143"/>
      <c r="Q122" s="16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</row>
    <row r="123" spans="1:55" s="9" customFormat="1" ht="54.75" customHeight="1">
      <c r="A123" s="10" t="s">
        <v>21</v>
      </c>
      <c r="B123" s="8" t="s">
        <v>23</v>
      </c>
      <c r="C123" s="14">
        <v>59502.1</v>
      </c>
      <c r="D123" s="125">
        <f>C123+E123</f>
        <v>48993.6</v>
      </c>
      <c r="E123" s="54">
        <f>SUM(F123:BC123)</f>
        <v>-10508.5</v>
      </c>
      <c r="F123" s="16"/>
      <c r="G123" s="16"/>
      <c r="H123" s="16">
        <v>-10509.5</v>
      </c>
      <c r="I123" s="16"/>
      <c r="J123" s="16"/>
      <c r="K123" s="16"/>
      <c r="L123" s="16"/>
      <c r="M123" s="16"/>
      <c r="N123" s="16"/>
      <c r="O123" s="16"/>
      <c r="P123" s="143">
        <v>1</v>
      </c>
      <c r="Q123" s="16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</row>
    <row r="124" spans="1:55" s="9" customFormat="1" ht="39" customHeight="1" hidden="1">
      <c r="A124" s="10" t="s">
        <v>247</v>
      </c>
      <c r="B124" s="8" t="s">
        <v>248</v>
      </c>
      <c r="C124" s="14"/>
      <c r="D124" s="125">
        <f t="shared" si="43"/>
        <v>0</v>
      </c>
      <c r="E124" s="54">
        <f>SUM(F124:BC124)</f>
        <v>0</v>
      </c>
      <c r="F124" s="16"/>
      <c r="G124" s="16"/>
      <c r="H124" s="16"/>
      <c r="I124" s="16"/>
      <c r="J124" s="27"/>
      <c r="K124" s="27"/>
      <c r="L124" s="16"/>
      <c r="M124" s="16"/>
      <c r="N124" s="16"/>
      <c r="O124" s="16"/>
      <c r="P124" s="143"/>
      <c r="Q124" s="16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</row>
    <row r="125" spans="1:55" s="9" customFormat="1" ht="18.75">
      <c r="A125" s="92"/>
      <c r="B125" s="10" t="s">
        <v>249</v>
      </c>
      <c r="C125" s="14">
        <f aca="true" t="shared" si="44" ref="C125:AH125">SUM(C62+C63+C122+C123+C124)</f>
        <v>8213395.6</v>
      </c>
      <c r="D125" s="125">
        <f t="shared" si="44"/>
        <v>8629906.499999998</v>
      </c>
      <c r="E125" s="16">
        <f t="shared" si="44"/>
        <v>416510.9</v>
      </c>
      <c r="F125" s="16">
        <f t="shared" si="44"/>
        <v>261355</v>
      </c>
      <c r="G125" s="16">
        <f t="shared" si="44"/>
        <v>450.4</v>
      </c>
      <c r="H125" s="16">
        <f t="shared" si="44"/>
        <v>-10509.5</v>
      </c>
      <c r="I125" s="16">
        <f t="shared" si="44"/>
        <v>0</v>
      </c>
      <c r="J125" s="16">
        <f t="shared" si="44"/>
        <v>0</v>
      </c>
      <c r="K125" s="16">
        <f t="shared" si="44"/>
        <v>-554.5</v>
      </c>
      <c r="L125" s="16">
        <f t="shared" si="44"/>
        <v>133701</v>
      </c>
      <c r="M125" s="16">
        <f t="shared" si="44"/>
        <v>0</v>
      </c>
      <c r="N125" s="16">
        <f t="shared" si="44"/>
        <v>0</v>
      </c>
      <c r="O125" s="16">
        <f t="shared" si="44"/>
        <v>18367.5</v>
      </c>
      <c r="P125" s="158">
        <f t="shared" si="44"/>
        <v>1</v>
      </c>
      <c r="Q125" s="16">
        <f t="shared" si="44"/>
        <v>13700</v>
      </c>
      <c r="R125" s="16">
        <f t="shared" si="44"/>
        <v>0</v>
      </c>
      <c r="S125" s="16">
        <f t="shared" si="44"/>
        <v>0</v>
      </c>
      <c r="T125" s="16">
        <f t="shared" si="44"/>
        <v>0</v>
      </c>
      <c r="U125" s="16">
        <f t="shared" si="44"/>
        <v>0</v>
      </c>
      <c r="V125" s="16">
        <f t="shared" si="44"/>
        <v>0</v>
      </c>
      <c r="W125" s="16">
        <f t="shared" si="44"/>
        <v>0</v>
      </c>
      <c r="X125" s="16">
        <f t="shared" si="44"/>
        <v>0</v>
      </c>
      <c r="Y125" s="16">
        <f t="shared" si="44"/>
        <v>0</v>
      </c>
      <c r="Z125" s="16">
        <f t="shared" si="44"/>
        <v>0</v>
      </c>
      <c r="AA125" s="16">
        <f t="shared" si="44"/>
        <v>0</v>
      </c>
      <c r="AB125" s="16">
        <f t="shared" si="44"/>
        <v>0</v>
      </c>
      <c r="AC125" s="16">
        <f t="shared" si="44"/>
        <v>0</v>
      </c>
      <c r="AD125" s="16">
        <f t="shared" si="44"/>
        <v>0</v>
      </c>
      <c r="AE125" s="16">
        <f t="shared" si="44"/>
        <v>0</v>
      </c>
      <c r="AF125" s="16">
        <f t="shared" si="44"/>
        <v>0</v>
      </c>
      <c r="AG125" s="16">
        <f t="shared" si="44"/>
        <v>0</v>
      </c>
      <c r="AH125" s="16">
        <f t="shared" si="44"/>
        <v>0</v>
      </c>
      <c r="AI125" s="16">
        <f aca="true" t="shared" si="45" ref="AI125:BC125">SUM(AI62+AI63+AI122+AI123+AI124)</f>
        <v>0</v>
      </c>
      <c r="AJ125" s="16">
        <f t="shared" si="45"/>
        <v>0</v>
      </c>
      <c r="AK125" s="16">
        <f t="shared" si="45"/>
        <v>0</v>
      </c>
      <c r="AL125" s="16">
        <f t="shared" si="45"/>
        <v>0</v>
      </c>
      <c r="AM125" s="16">
        <f t="shared" si="45"/>
        <v>0</v>
      </c>
      <c r="AN125" s="16">
        <f t="shared" si="45"/>
        <v>0</v>
      </c>
      <c r="AO125" s="16">
        <f t="shared" si="45"/>
        <v>0</v>
      </c>
      <c r="AP125" s="16">
        <f t="shared" si="45"/>
        <v>0</v>
      </c>
      <c r="AQ125" s="16">
        <f t="shared" si="45"/>
        <v>0</v>
      </c>
      <c r="AR125" s="16">
        <f t="shared" si="45"/>
        <v>0</v>
      </c>
      <c r="AS125" s="16">
        <f t="shared" si="45"/>
        <v>0</v>
      </c>
      <c r="AT125" s="16">
        <f t="shared" si="45"/>
        <v>0</v>
      </c>
      <c r="AU125" s="16">
        <f t="shared" si="45"/>
        <v>0</v>
      </c>
      <c r="AV125" s="16">
        <f t="shared" si="45"/>
        <v>0</v>
      </c>
      <c r="AW125" s="16">
        <f t="shared" si="45"/>
        <v>0</v>
      </c>
      <c r="AX125" s="16">
        <f t="shared" si="45"/>
        <v>0</v>
      </c>
      <c r="AY125" s="16">
        <f t="shared" si="45"/>
        <v>0</v>
      </c>
      <c r="AZ125" s="16">
        <f t="shared" si="45"/>
        <v>0</v>
      </c>
      <c r="BA125" s="16">
        <f t="shared" si="45"/>
        <v>0</v>
      </c>
      <c r="BB125" s="16">
        <f t="shared" si="45"/>
        <v>0</v>
      </c>
      <c r="BC125" s="16">
        <f t="shared" si="45"/>
        <v>0</v>
      </c>
    </row>
    <row r="126" spans="1:55" s="9" customFormat="1" ht="33" customHeight="1">
      <c r="A126" s="124" t="s">
        <v>223</v>
      </c>
      <c r="B126" s="11" t="s">
        <v>251</v>
      </c>
      <c r="C126" s="38"/>
      <c r="D126" s="130"/>
      <c r="E126" s="56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142"/>
      <c r="Q126" s="30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" customFormat="1" ht="33" customHeight="1">
      <c r="A127" s="131" t="s">
        <v>128</v>
      </c>
      <c r="B127" s="3" t="s">
        <v>129</v>
      </c>
      <c r="C127" s="24">
        <f aca="true" t="shared" si="46" ref="C127:H127">C128+C129+C130+C131+C132+C133+C134+C137+C138+C141</f>
        <v>667493.5</v>
      </c>
      <c r="D127" s="24">
        <f t="shared" si="46"/>
        <v>665301.2</v>
      </c>
      <c r="E127" s="57">
        <f t="shared" si="46"/>
        <v>-556.8</v>
      </c>
      <c r="F127" s="49">
        <f t="shared" si="46"/>
        <v>1202.6</v>
      </c>
      <c r="G127" s="49">
        <f t="shared" si="46"/>
        <v>0</v>
      </c>
      <c r="H127" s="49">
        <f t="shared" si="46"/>
        <v>0</v>
      </c>
      <c r="I127" s="24">
        <f aca="true" t="shared" si="47" ref="I127:Y127">I128+I129+I130+I131+I132+I133+I134+I137+I138+I141</f>
        <v>-571.8</v>
      </c>
      <c r="J127" s="24">
        <f t="shared" si="47"/>
        <v>0</v>
      </c>
      <c r="K127" s="24">
        <f aca="true" t="shared" si="48" ref="K127:Q127">K128+K129+K130+K131+K132+K133+K134+K137+K138+K141</f>
        <v>0</v>
      </c>
      <c r="L127" s="24">
        <f t="shared" si="48"/>
        <v>755.9000000000001</v>
      </c>
      <c r="M127" s="24">
        <f t="shared" si="48"/>
        <v>0</v>
      </c>
      <c r="N127" s="24">
        <f t="shared" si="48"/>
        <v>0</v>
      </c>
      <c r="O127" s="24">
        <f t="shared" si="48"/>
        <v>-1943.5</v>
      </c>
      <c r="P127" s="146">
        <f t="shared" si="48"/>
        <v>0</v>
      </c>
      <c r="Q127" s="24">
        <f t="shared" si="48"/>
        <v>0</v>
      </c>
      <c r="R127" s="24">
        <f t="shared" si="47"/>
        <v>0</v>
      </c>
      <c r="S127" s="24">
        <f t="shared" si="47"/>
        <v>0</v>
      </c>
      <c r="T127" s="24">
        <f t="shared" si="47"/>
        <v>0</v>
      </c>
      <c r="U127" s="24">
        <f t="shared" si="47"/>
        <v>0</v>
      </c>
      <c r="V127" s="24">
        <f t="shared" si="47"/>
        <v>0</v>
      </c>
      <c r="W127" s="24">
        <f t="shared" si="47"/>
        <v>0</v>
      </c>
      <c r="X127" s="24">
        <f t="shared" si="47"/>
        <v>0</v>
      </c>
      <c r="Y127" s="24">
        <f t="shared" si="47"/>
        <v>0</v>
      </c>
      <c r="Z127" s="24">
        <f aca="true" t="shared" si="49" ref="Z127:BC127">Z128+Z129+Z130+Z131+Z132+Z133+Z134+Z137+Z138+Z141</f>
        <v>0</v>
      </c>
      <c r="AA127" s="24">
        <f t="shared" si="49"/>
        <v>0</v>
      </c>
      <c r="AB127" s="24">
        <f t="shared" si="49"/>
        <v>0</v>
      </c>
      <c r="AC127" s="24">
        <f t="shared" si="49"/>
        <v>0</v>
      </c>
      <c r="AD127" s="24">
        <f t="shared" si="49"/>
        <v>0</v>
      </c>
      <c r="AE127" s="24">
        <f t="shared" si="49"/>
        <v>0</v>
      </c>
      <c r="AF127" s="24">
        <f t="shared" si="49"/>
        <v>0</v>
      </c>
      <c r="AG127" s="24">
        <f t="shared" si="49"/>
        <v>0</v>
      </c>
      <c r="AH127" s="24">
        <f t="shared" si="49"/>
        <v>0</v>
      </c>
      <c r="AI127" s="24">
        <f t="shared" si="49"/>
        <v>0</v>
      </c>
      <c r="AJ127" s="24">
        <f t="shared" si="49"/>
        <v>0</v>
      </c>
      <c r="AK127" s="24">
        <f t="shared" si="49"/>
        <v>0</v>
      </c>
      <c r="AL127" s="24">
        <f t="shared" si="49"/>
        <v>0</v>
      </c>
      <c r="AM127" s="24">
        <f t="shared" si="49"/>
        <v>0</v>
      </c>
      <c r="AN127" s="24">
        <f t="shared" si="49"/>
        <v>0</v>
      </c>
      <c r="AO127" s="24">
        <f t="shared" si="49"/>
        <v>0</v>
      </c>
      <c r="AP127" s="24">
        <f t="shared" si="49"/>
        <v>0</v>
      </c>
      <c r="AQ127" s="24">
        <f t="shared" si="49"/>
        <v>0</v>
      </c>
      <c r="AR127" s="24">
        <f t="shared" si="49"/>
        <v>0</v>
      </c>
      <c r="AS127" s="24">
        <f t="shared" si="49"/>
        <v>0</v>
      </c>
      <c r="AT127" s="24">
        <f t="shared" si="49"/>
        <v>0</v>
      </c>
      <c r="AU127" s="24">
        <f t="shared" si="49"/>
        <v>0</v>
      </c>
      <c r="AV127" s="24">
        <f t="shared" si="49"/>
        <v>0</v>
      </c>
      <c r="AW127" s="24">
        <f t="shared" si="49"/>
        <v>0</v>
      </c>
      <c r="AX127" s="24">
        <f t="shared" si="49"/>
        <v>0</v>
      </c>
      <c r="AY127" s="24">
        <f t="shared" si="49"/>
        <v>0</v>
      </c>
      <c r="AZ127" s="24">
        <f t="shared" si="49"/>
        <v>0</v>
      </c>
      <c r="BA127" s="24">
        <f t="shared" si="49"/>
        <v>0</v>
      </c>
      <c r="BB127" s="24">
        <f t="shared" si="49"/>
        <v>0</v>
      </c>
      <c r="BC127" s="24">
        <f t="shared" si="49"/>
        <v>0</v>
      </c>
    </row>
    <row r="128" spans="1:55" s="9" customFormat="1" ht="66.75" customHeight="1">
      <c r="A128" s="132" t="s">
        <v>130</v>
      </c>
      <c r="B128" s="7" t="s">
        <v>59</v>
      </c>
      <c r="C128" s="25">
        <v>5043</v>
      </c>
      <c r="D128" s="25">
        <f>C128+E128</f>
        <v>5063</v>
      </c>
      <c r="E128" s="58">
        <f aca="true" t="shared" si="50" ref="E128:E133">SUM(F128:BE128)</f>
        <v>20</v>
      </c>
      <c r="F128" s="19"/>
      <c r="G128" s="19"/>
      <c r="H128" s="19"/>
      <c r="I128" s="25">
        <v>20</v>
      </c>
      <c r="J128" s="25"/>
      <c r="K128" s="25"/>
      <c r="L128" s="25"/>
      <c r="M128" s="25"/>
      <c r="N128" s="25"/>
      <c r="O128" s="25"/>
      <c r="P128" s="147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</row>
    <row r="129" spans="1:55" s="9" customFormat="1" ht="58.5" customHeight="1">
      <c r="A129" s="132" t="s">
        <v>131</v>
      </c>
      <c r="B129" s="7" t="s">
        <v>60</v>
      </c>
      <c r="C129" s="25">
        <v>47507</v>
      </c>
      <c r="D129" s="25">
        <f>C129+E129</f>
        <v>47507</v>
      </c>
      <c r="E129" s="58">
        <f t="shared" si="50"/>
        <v>0</v>
      </c>
      <c r="F129" s="19"/>
      <c r="G129" s="19"/>
      <c r="H129" s="19"/>
      <c r="I129" s="25"/>
      <c r="J129" s="25"/>
      <c r="K129" s="25"/>
      <c r="L129" s="25"/>
      <c r="M129" s="25"/>
      <c r="N129" s="25"/>
      <c r="O129" s="25"/>
      <c r="P129" s="147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</row>
    <row r="130" spans="1:55" s="9" customFormat="1" ht="81.75" customHeight="1">
      <c r="A130" s="132" t="s">
        <v>132</v>
      </c>
      <c r="B130" s="7" t="s">
        <v>7</v>
      </c>
      <c r="C130" s="25">
        <v>296227.3</v>
      </c>
      <c r="D130" s="25">
        <f>C130+E130</f>
        <v>297022.7</v>
      </c>
      <c r="E130" s="58">
        <f t="shared" si="50"/>
        <v>795.4000000000001</v>
      </c>
      <c r="F130" s="19"/>
      <c r="G130" s="19"/>
      <c r="H130" s="19"/>
      <c r="I130" s="25">
        <v>508.6</v>
      </c>
      <c r="J130" s="25"/>
      <c r="K130" s="25"/>
      <c r="L130" s="25">
        <v>290.3</v>
      </c>
      <c r="M130" s="25"/>
      <c r="N130" s="25"/>
      <c r="O130" s="25">
        <v>-3.5</v>
      </c>
      <c r="P130" s="147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</row>
    <row r="131" spans="1:55" s="9" customFormat="1" ht="44.25" customHeight="1">
      <c r="A131" s="133" t="s">
        <v>133</v>
      </c>
      <c r="B131" s="7" t="s">
        <v>135</v>
      </c>
      <c r="C131" s="25">
        <v>3341</v>
      </c>
      <c r="D131" s="25">
        <v>3698</v>
      </c>
      <c r="E131" s="58">
        <f t="shared" si="50"/>
        <v>105</v>
      </c>
      <c r="F131" s="19"/>
      <c r="G131" s="19"/>
      <c r="H131" s="19"/>
      <c r="I131" s="25">
        <v>105</v>
      </c>
      <c r="J131" s="25"/>
      <c r="K131" s="25"/>
      <c r="L131" s="25"/>
      <c r="M131" s="25"/>
      <c r="N131" s="25"/>
      <c r="O131" s="25"/>
      <c r="P131" s="147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</row>
    <row r="132" spans="1:55" s="9" customFormat="1" ht="27.75" customHeight="1">
      <c r="A132" s="133" t="s">
        <v>133</v>
      </c>
      <c r="B132" s="7" t="s">
        <v>134</v>
      </c>
      <c r="C132" s="25">
        <v>8630</v>
      </c>
      <c r="D132" s="25">
        <v>5773</v>
      </c>
      <c r="E132" s="58">
        <f t="shared" si="50"/>
        <v>-2605</v>
      </c>
      <c r="F132" s="19"/>
      <c r="G132" s="19"/>
      <c r="H132" s="19"/>
      <c r="I132" s="25">
        <v>-2605</v>
      </c>
      <c r="J132" s="25"/>
      <c r="K132" s="25"/>
      <c r="L132" s="25"/>
      <c r="M132" s="25"/>
      <c r="N132" s="25"/>
      <c r="O132" s="25"/>
      <c r="P132" s="147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</row>
    <row r="133" spans="1:55" s="9" customFormat="1" ht="39" customHeight="1">
      <c r="A133" s="133" t="s">
        <v>136</v>
      </c>
      <c r="B133" s="1" t="s">
        <v>137</v>
      </c>
      <c r="C133" s="25">
        <v>52829</v>
      </c>
      <c r="D133" s="25">
        <v>51429</v>
      </c>
      <c r="E133" s="58">
        <f t="shared" si="50"/>
        <v>0</v>
      </c>
      <c r="F133" s="19"/>
      <c r="G133" s="19"/>
      <c r="H133" s="19"/>
      <c r="I133" s="25"/>
      <c r="J133" s="25"/>
      <c r="K133" s="25"/>
      <c r="L133" s="25"/>
      <c r="M133" s="25"/>
      <c r="N133" s="25"/>
      <c r="O133" s="25"/>
      <c r="P133" s="147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</row>
    <row r="134" spans="1:55" s="9" customFormat="1" ht="18.75">
      <c r="A134" s="133" t="s">
        <v>138</v>
      </c>
      <c r="B134" s="1" t="s">
        <v>139</v>
      </c>
      <c r="C134" s="25">
        <f aca="true" t="shared" si="51" ref="C134:H134">SUM(C135:C136)</f>
        <v>136613.2</v>
      </c>
      <c r="D134" s="25">
        <f>SUM(D135:D136)</f>
        <v>136377.7</v>
      </c>
      <c r="E134" s="58">
        <f t="shared" si="51"/>
        <v>0</v>
      </c>
      <c r="F134" s="19">
        <f t="shared" si="51"/>
        <v>0</v>
      </c>
      <c r="G134" s="19">
        <f t="shared" si="51"/>
        <v>0</v>
      </c>
      <c r="H134" s="19">
        <f t="shared" si="51"/>
        <v>0</v>
      </c>
      <c r="I134" s="25">
        <f aca="true" t="shared" si="52" ref="I134:Y134">SUM(I135:I136)</f>
        <v>0</v>
      </c>
      <c r="J134" s="25">
        <f t="shared" si="52"/>
        <v>0</v>
      </c>
      <c r="K134" s="25">
        <f>SUM(K135:K136)</f>
        <v>0</v>
      </c>
      <c r="L134" s="25">
        <f t="shared" si="52"/>
        <v>0</v>
      </c>
      <c r="M134" s="25">
        <f t="shared" si="52"/>
        <v>0</v>
      </c>
      <c r="N134" s="25">
        <f>SUM(N135:N136)</f>
        <v>0</v>
      </c>
      <c r="O134" s="25">
        <f>SUM(O135:O136)</f>
        <v>0</v>
      </c>
      <c r="P134" s="147">
        <f>SUM(P135:P136)</f>
        <v>0</v>
      </c>
      <c r="Q134" s="25">
        <f t="shared" si="52"/>
        <v>0</v>
      </c>
      <c r="R134" s="25">
        <f t="shared" si="52"/>
        <v>0</v>
      </c>
      <c r="S134" s="25">
        <f t="shared" si="52"/>
        <v>0</v>
      </c>
      <c r="T134" s="25">
        <f t="shared" si="52"/>
        <v>0</v>
      </c>
      <c r="U134" s="25">
        <f t="shared" si="52"/>
        <v>0</v>
      </c>
      <c r="V134" s="25">
        <f t="shared" si="52"/>
        <v>0</v>
      </c>
      <c r="W134" s="25">
        <f t="shared" si="52"/>
        <v>0</v>
      </c>
      <c r="X134" s="25">
        <f t="shared" si="52"/>
        <v>0</v>
      </c>
      <c r="Y134" s="25">
        <f t="shared" si="52"/>
        <v>0</v>
      </c>
      <c r="Z134" s="25">
        <f aca="true" t="shared" si="53" ref="Z134:BC134">SUM(Z135:Z136)</f>
        <v>0</v>
      </c>
      <c r="AA134" s="25">
        <f t="shared" si="53"/>
        <v>0</v>
      </c>
      <c r="AB134" s="25">
        <f t="shared" si="53"/>
        <v>0</v>
      </c>
      <c r="AC134" s="25">
        <f t="shared" si="53"/>
        <v>0</v>
      </c>
      <c r="AD134" s="25">
        <f t="shared" si="53"/>
        <v>0</v>
      </c>
      <c r="AE134" s="25">
        <f t="shared" si="53"/>
        <v>0</v>
      </c>
      <c r="AF134" s="25">
        <f t="shared" si="53"/>
        <v>0</v>
      </c>
      <c r="AG134" s="25">
        <f t="shared" si="53"/>
        <v>0</v>
      </c>
      <c r="AH134" s="25">
        <f t="shared" si="53"/>
        <v>0</v>
      </c>
      <c r="AI134" s="25">
        <f t="shared" si="53"/>
        <v>0</v>
      </c>
      <c r="AJ134" s="25">
        <f t="shared" si="53"/>
        <v>0</v>
      </c>
      <c r="AK134" s="25">
        <f t="shared" si="53"/>
        <v>0</v>
      </c>
      <c r="AL134" s="25">
        <f t="shared" si="53"/>
        <v>0</v>
      </c>
      <c r="AM134" s="25">
        <f t="shared" si="53"/>
        <v>0</v>
      </c>
      <c r="AN134" s="25">
        <f t="shared" si="53"/>
        <v>0</v>
      </c>
      <c r="AO134" s="25">
        <f t="shared" si="53"/>
        <v>0</v>
      </c>
      <c r="AP134" s="25">
        <f t="shared" si="53"/>
        <v>0</v>
      </c>
      <c r="AQ134" s="25">
        <f t="shared" si="53"/>
        <v>0</v>
      </c>
      <c r="AR134" s="25">
        <f t="shared" si="53"/>
        <v>0</v>
      </c>
      <c r="AS134" s="25">
        <f t="shared" si="53"/>
        <v>0</v>
      </c>
      <c r="AT134" s="25">
        <f t="shared" si="53"/>
        <v>0</v>
      </c>
      <c r="AU134" s="25">
        <f t="shared" si="53"/>
        <v>0</v>
      </c>
      <c r="AV134" s="25">
        <f t="shared" si="53"/>
        <v>0</v>
      </c>
      <c r="AW134" s="25">
        <f t="shared" si="53"/>
        <v>0</v>
      </c>
      <c r="AX134" s="25">
        <f t="shared" si="53"/>
        <v>0</v>
      </c>
      <c r="AY134" s="25">
        <f t="shared" si="53"/>
        <v>0</v>
      </c>
      <c r="AZ134" s="25">
        <f t="shared" si="53"/>
        <v>0</v>
      </c>
      <c r="BA134" s="25">
        <f t="shared" si="53"/>
        <v>0</v>
      </c>
      <c r="BB134" s="25">
        <f t="shared" si="53"/>
        <v>0</v>
      </c>
      <c r="BC134" s="25">
        <f t="shared" si="53"/>
        <v>0</v>
      </c>
    </row>
    <row r="135" spans="1:55" s="9" customFormat="1" ht="64.5" customHeight="1">
      <c r="A135" s="133" t="s">
        <v>138</v>
      </c>
      <c r="B135" s="7" t="s">
        <v>140</v>
      </c>
      <c r="C135" s="25">
        <v>10000</v>
      </c>
      <c r="D135" s="25">
        <f aca="true" t="shared" si="54" ref="D135:D141">C135+E135</f>
        <v>10000</v>
      </c>
      <c r="E135" s="58">
        <f>SUM(F135:BE135)</f>
        <v>0</v>
      </c>
      <c r="F135" s="19"/>
      <c r="G135" s="19"/>
      <c r="H135" s="19"/>
      <c r="I135" s="25"/>
      <c r="J135" s="25"/>
      <c r="K135" s="25"/>
      <c r="L135" s="25"/>
      <c r="M135" s="25"/>
      <c r="N135" s="25"/>
      <c r="O135" s="25"/>
      <c r="P135" s="147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</row>
    <row r="136" spans="1:55" s="9" customFormat="1" ht="37.5">
      <c r="A136" s="133" t="s">
        <v>138</v>
      </c>
      <c r="B136" s="7" t="s">
        <v>62</v>
      </c>
      <c r="C136" s="25">
        <v>126613.2</v>
      </c>
      <c r="D136" s="25">
        <v>126377.7</v>
      </c>
      <c r="E136" s="58">
        <f>SUM(F136:BE136)</f>
        <v>0</v>
      </c>
      <c r="F136" s="19"/>
      <c r="G136" s="19"/>
      <c r="H136" s="19"/>
      <c r="I136" s="25"/>
      <c r="J136" s="25"/>
      <c r="K136" s="25"/>
      <c r="L136" s="25"/>
      <c r="M136" s="25"/>
      <c r="N136" s="25"/>
      <c r="O136" s="25"/>
      <c r="P136" s="147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</row>
    <row r="137" spans="1:55" s="9" customFormat="1" ht="27.75" customHeight="1">
      <c r="A137" s="133" t="s">
        <v>141</v>
      </c>
      <c r="B137" s="1" t="s">
        <v>142</v>
      </c>
      <c r="C137" s="25">
        <v>116103</v>
      </c>
      <c r="D137" s="25">
        <f>C137+E137</f>
        <v>117268.6</v>
      </c>
      <c r="E137" s="58">
        <f>SUM(F137:BE137)</f>
        <v>1165.6</v>
      </c>
      <c r="F137" s="19">
        <v>1202.6</v>
      </c>
      <c r="G137" s="19"/>
      <c r="H137" s="19"/>
      <c r="I137" s="25">
        <v>1437.4</v>
      </c>
      <c r="J137" s="25"/>
      <c r="K137" s="25"/>
      <c r="L137" s="31">
        <v>465.6</v>
      </c>
      <c r="M137" s="25"/>
      <c r="N137" s="25"/>
      <c r="O137" s="25">
        <v>-1940</v>
      </c>
      <c r="P137" s="147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</row>
    <row r="138" spans="1:55" s="9" customFormat="1" ht="18.75" hidden="1">
      <c r="A138" s="133" t="s">
        <v>141</v>
      </c>
      <c r="B138" s="1" t="s">
        <v>145</v>
      </c>
      <c r="C138" s="25">
        <f>SUM(C139:C140)</f>
        <v>0</v>
      </c>
      <c r="D138" s="25">
        <f>SUM(D139:D140)</f>
        <v>0</v>
      </c>
      <c r="E138" s="59">
        <f>SUM(E139:E140)</f>
        <v>0</v>
      </c>
      <c r="F138" s="46">
        <f>SUM(F139:F140)</f>
        <v>0</v>
      </c>
      <c r="G138" s="46">
        <f aca="true" t="shared" si="55" ref="G138:BC138">SUM(G139:G140)</f>
        <v>0</v>
      </c>
      <c r="H138" s="46">
        <f t="shared" si="55"/>
        <v>0</v>
      </c>
      <c r="I138" s="46">
        <f t="shared" si="55"/>
        <v>0</v>
      </c>
      <c r="J138" s="46">
        <f t="shared" si="55"/>
        <v>0</v>
      </c>
      <c r="K138" s="46">
        <f t="shared" si="55"/>
        <v>0</v>
      </c>
      <c r="L138" s="46">
        <f t="shared" si="55"/>
        <v>0</v>
      </c>
      <c r="M138" s="46">
        <f t="shared" si="55"/>
        <v>0</v>
      </c>
      <c r="N138" s="46">
        <f t="shared" si="55"/>
        <v>0</v>
      </c>
      <c r="O138" s="46">
        <f t="shared" si="55"/>
        <v>0</v>
      </c>
      <c r="P138" s="163">
        <f>SUM(P139:P140)</f>
        <v>0</v>
      </c>
      <c r="Q138" s="46">
        <f t="shared" si="55"/>
        <v>0</v>
      </c>
      <c r="R138" s="46">
        <f t="shared" si="55"/>
        <v>0</v>
      </c>
      <c r="S138" s="46">
        <f t="shared" si="55"/>
        <v>0</v>
      </c>
      <c r="T138" s="46">
        <f t="shared" si="55"/>
        <v>0</v>
      </c>
      <c r="U138" s="46">
        <f t="shared" si="55"/>
        <v>0</v>
      </c>
      <c r="V138" s="46">
        <f t="shared" si="55"/>
        <v>0</v>
      </c>
      <c r="W138" s="46">
        <f t="shared" si="55"/>
        <v>0</v>
      </c>
      <c r="X138" s="46">
        <f t="shared" si="55"/>
        <v>0</v>
      </c>
      <c r="Y138" s="46">
        <f t="shared" si="55"/>
        <v>0</v>
      </c>
      <c r="Z138" s="46">
        <f t="shared" si="55"/>
        <v>0</v>
      </c>
      <c r="AA138" s="46">
        <f t="shared" si="55"/>
        <v>0</v>
      </c>
      <c r="AB138" s="46">
        <f t="shared" si="55"/>
        <v>0</v>
      </c>
      <c r="AC138" s="46">
        <f t="shared" si="55"/>
        <v>0</v>
      </c>
      <c r="AD138" s="46">
        <f t="shared" si="55"/>
        <v>0</v>
      </c>
      <c r="AE138" s="46">
        <f t="shared" si="55"/>
        <v>0</v>
      </c>
      <c r="AF138" s="46">
        <f t="shared" si="55"/>
        <v>0</v>
      </c>
      <c r="AG138" s="46">
        <f t="shared" si="55"/>
        <v>0</v>
      </c>
      <c r="AH138" s="46">
        <f t="shared" si="55"/>
        <v>0</v>
      </c>
      <c r="AI138" s="46">
        <f t="shared" si="55"/>
        <v>0</v>
      </c>
      <c r="AJ138" s="46">
        <f t="shared" si="55"/>
        <v>0</v>
      </c>
      <c r="AK138" s="46">
        <f t="shared" si="55"/>
        <v>0</v>
      </c>
      <c r="AL138" s="46">
        <f t="shared" si="55"/>
        <v>0</v>
      </c>
      <c r="AM138" s="46">
        <f t="shared" si="55"/>
        <v>0</v>
      </c>
      <c r="AN138" s="46">
        <f t="shared" si="55"/>
        <v>0</v>
      </c>
      <c r="AO138" s="46">
        <f t="shared" si="55"/>
        <v>0</v>
      </c>
      <c r="AP138" s="46">
        <f t="shared" si="55"/>
        <v>0</v>
      </c>
      <c r="AQ138" s="46">
        <f t="shared" si="55"/>
        <v>0</v>
      </c>
      <c r="AR138" s="46">
        <f t="shared" si="55"/>
        <v>0</v>
      </c>
      <c r="AS138" s="46">
        <f t="shared" si="55"/>
        <v>0</v>
      </c>
      <c r="AT138" s="46">
        <f t="shared" si="55"/>
        <v>0</v>
      </c>
      <c r="AU138" s="46">
        <f t="shared" si="55"/>
        <v>0</v>
      </c>
      <c r="AV138" s="46">
        <f t="shared" si="55"/>
        <v>0</v>
      </c>
      <c r="AW138" s="46">
        <f t="shared" si="55"/>
        <v>0</v>
      </c>
      <c r="AX138" s="46">
        <f t="shared" si="55"/>
        <v>0</v>
      </c>
      <c r="AY138" s="46">
        <f t="shared" si="55"/>
        <v>0</v>
      </c>
      <c r="AZ138" s="46">
        <f t="shared" si="55"/>
        <v>0</v>
      </c>
      <c r="BA138" s="46">
        <f t="shared" si="55"/>
        <v>0</v>
      </c>
      <c r="BB138" s="46">
        <f t="shared" si="55"/>
        <v>0</v>
      </c>
      <c r="BC138" s="46">
        <f t="shared" si="55"/>
        <v>0</v>
      </c>
    </row>
    <row r="139" spans="1:55" s="9" customFormat="1" ht="40.5" customHeight="1">
      <c r="A139" s="133" t="s">
        <v>141</v>
      </c>
      <c r="B139" s="1" t="s">
        <v>66</v>
      </c>
      <c r="C139" s="25">
        <v>150000</v>
      </c>
      <c r="D139" s="25">
        <f t="shared" si="54"/>
        <v>150000</v>
      </c>
      <c r="E139" s="58">
        <f>SUM(F139:BE139)</f>
        <v>0</v>
      </c>
      <c r="F139" s="19"/>
      <c r="G139" s="19"/>
      <c r="H139" s="19"/>
      <c r="I139" s="25"/>
      <c r="J139" s="25"/>
      <c r="K139" s="25"/>
      <c r="L139" s="25"/>
      <c r="M139" s="25"/>
      <c r="N139" s="25"/>
      <c r="O139" s="25"/>
      <c r="P139" s="147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</row>
    <row r="140" spans="1:55" s="9" customFormat="1" ht="35.25" customHeight="1">
      <c r="A140" s="133" t="s">
        <v>141</v>
      </c>
      <c r="B140" s="1" t="s">
        <v>67</v>
      </c>
      <c r="C140" s="25">
        <v>-150000</v>
      </c>
      <c r="D140" s="25">
        <f t="shared" si="54"/>
        <v>-150000</v>
      </c>
      <c r="E140" s="58">
        <f>SUM(F140:BE140)</f>
        <v>0</v>
      </c>
      <c r="F140" s="19"/>
      <c r="G140" s="19"/>
      <c r="H140" s="19"/>
      <c r="I140" s="25"/>
      <c r="J140" s="25"/>
      <c r="K140" s="25"/>
      <c r="L140" s="25"/>
      <c r="M140" s="25"/>
      <c r="N140" s="25"/>
      <c r="P140" s="147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</row>
    <row r="141" spans="1:55" s="9" customFormat="1" ht="18.75">
      <c r="A141" s="133" t="s">
        <v>141</v>
      </c>
      <c r="B141" s="7" t="s">
        <v>144</v>
      </c>
      <c r="C141" s="25">
        <v>1200</v>
      </c>
      <c r="D141" s="25">
        <f t="shared" si="54"/>
        <v>1162.2</v>
      </c>
      <c r="E141" s="58">
        <f>SUM(F141:BE141)</f>
        <v>-37.8</v>
      </c>
      <c r="F141" s="39"/>
      <c r="G141" s="39"/>
      <c r="H141" s="39"/>
      <c r="I141" s="31">
        <f>-37.8</f>
        <v>-37.8</v>
      </c>
      <c r="J141" s="31"/>
      <c r="K141" s="31"/>
      <c r="L141" s="31"/>
      <c r="M141" s="31"/>
      <c r="N141" s="31"/>
      <c r="O141" s="31"/>
      <c r="P141" s="164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</row>
    <row r="142" spans="1:55" s="9" customFormat="1" ht="18.75">
      <c r="A142" s="131" t="s">
        <v>146</v>
      </c>
      <c r="B142" s="5" t="s">
        <v>147</v>
      </c>
      <c r="C142" s="24">
        <f>SUM(C143)</f>
        <v>2047</v>
      </c>
      <c r="D142" s="24">
        <f>SUM(D143)</f>
        <v>1937.6</v>
      </c>
      <c r="E142" s="57">
        <f>SUM(E143)</f>
        <v>-109.4</v>
      </c>
      <c r="F142" s="18">
        <f aca="true" t="shared" si="56" ref="F142:BC142">SUM(F143)</f>
        <v>0</v>
      </c>
      <c r="G142" s="18">
        <f t="shared" si="56"/>
        <v>0</v>
      </c>
      <c r="H142" s="18">
        <f t="shared" si="56"/>
        <v>0</v>
      </c>
      <c r="I142" s="24">
        <f t="shared" si="56"/>
        <v>-109.4</v>
      </c>
      <c r="J142" s="24">
        <f t="shared" si="56"/>
        <v>0</v>
      </c>
      <c r="K142" s="24">
        <f t="shared" si="56"/>
        <v>0</v>
      </c>
      <c r="L142" s="24">
        <f t="shared" si="56"/>
        <v>0</v>
      </c>
      <c r="M142" s="24">
        <f t="shared" si="56"/>
        <v>0</v>
      </c>
      <c r="N142" s="24">
        <f t="shared" si="56"/>
        <v>0</v>
      </c>
      <c r="O142" s="24">
        <f t="shared" si="56"/>
        <v>0</v>
      </c>
      <c r="P142" s="146">
        <f t="shared" si="56"/>
        <v>0</v>
      </c>
      <c r="Q142" s="24">
        <f t="shared" si="56"/>
        <v>0</v>
      </c>
      <c r="R142" s="24">
        <f t="shared" si="56"/>
        <v>0</v>
      </c>
      <c r="S142" s="24">
        <f t="shared" si="56"/>
        <v>0</v>
      </c>
      <c r="T142" s="24">
        <f t="shared" si="56"/>
        <v>0</v>
      </c>
      <c r="U142" s="24">
        <f t="shared" si="56"/>
        <v>0</v>
      </c>
      <c r="V142" s="24">
        <f t="shared" si="56"/>
        <v>0</v>
      </c>
      <c r="W142" s="24">
        <f t="shared" si="56"/>
        <v>0</v>
      </c>
      <c r="X142" s="24">
        <f t="shared" si="56"/>
        <v>0</v>
      </c>
      <c r="Y142" s="24">
        <f t="shared" si="56"/>
        <v>0</v>
      </c>
      <c r="Z142" s="24">
        <f t="shared" si="56"/>
        <v>0</v>
      </c>
      <c r="AA142" s="24">
        <f t="shared" si="56"/>
        <v>0</v>
      </c>
      <c r="AB142" s="24">
        <f t="shared" si="56"/>
        <v>0</v>
      </c>
      <c r="AC142" s="24">
        <f t="shared" si="56"/>
        <v>0</v>
      </c>
      <c r="AD142" s="24">
        <f t="shared" si="56"/>
        <v>0</v>
      </c>
      <c r="AE142" s="24">
        <f t="shared" si="56"/>
        <v>0</v>
      </c>
      <c r="AF142" s="24">
        <f t="shared" si="56"/>
        <v>0</v>
      </c>
      <c r="AG142" s="24">
        <f t="shared" si="56"/>
        <v>0</v>
      </c>
      <c r="AH142" s="24">
        <f t="shared" si="56"/>
        <v>0</v>
      </c>
      <c r="AI142" s="24">
        <f t="shared" si="56"/>
        <v>0</v>
      </c>
      <c r="AJ142" s="24">
        <f t="shared" si="56"/>
        <v>0</v>
      </c>
      <c r="AK142" s="24">
        <f t="shared" si="56"/>
        <v>0</v>
      </c>
      <c r="AL142" s="24">
        <f t="shared" si="56"/>
        <v>0</v>
      </c>
      <c r="AM142" s="24">
        <f t="shared" si="56"/>
        <v>0</v>
      </c>
      <c r="AN142" s="24">
        <f t="shared" si="56"/>
        <v>0</v>
      </c>
      <c r="AO142" s="24">
        <f t="shared" si="56"/>
        <v>0</v>
      </c>
      <c r="AP142" s="24">
        <f t="shared" si="56"/>
        <v>0</v>
      </c>
      <c r="AQ142" s="24">
        <f t="shared" si="56"/>
        <v>0</v>
      </c>
      <c r="AR142" s="24">
        <f t="shared" si="56"/>
        <v>0</v>
      </c>
      <c r="AS142" s="24">
        <f t="shared" si="56"/>
        <v>0</v>
      </c>
      <c r="AT142" s="24">
        <f t="shared" si="56"/>
        <v>0</v>
      </c>
      <c r="AU142" s="24">
        <f t="shared" si="56"/>
        <v>0</v>
      </c>
      <c r="AV142" s="24">
        <f t="shared" si="56"/>
        <v>0</v>
      </c>
      <c r="AW142" s="24">
        <f t="shared" si="56"/>
        <v>0</v>
      </c>
      <c r="AX142" s="24">
        <f t="shared" si="56"/>
        <v>0</v>
      </c>
      <c r="AY142" s="24">
        <f t="shared" si="56"/>
        <v>0</v>
      </c>
      <c r="AZ142" s="24">
        <f t="shared" si="56"/>
        <v>0</v>
      </c>
      <c r="BA142" s="24">
        <f t="shared" si="56"/>
        <v>0</v>
      </c>
      <c r="BB142" s="24">
        <f t="shared" si="56"/>
        <v>0</v>
      </c>
      <c r="BC142" s="24">
        <f t="shared" si="56"/>
        <v>0</v>
      </c>
    </row>
    <row r="143" spans="1:55" s="9" customFormat="1" ht="26.25" customHeight="1">
      <c r="A143" s="133" t="s">
        <v>148</v>
      </c>
      <c r="B143" s="1" t="s">
        <v>149</v>
      </c>
      <c r="C143" s="25">
        <v>2047</v>
      </c>
      <c r="D143" s="25">
        <f>C143+E143</f>
        <v>1937.6</v>
      </c>
      <c r="E143" s="58">
        <f>SUM(F143:BE143)</f>
        <v>-109.4</v>
      </c>
      <c r="F143" s="19"/>
      <c r="G143" s="19"/>
      <c r="H143" s="19"/>
      <c r="I143" s="25">
        <v>-109.4</v>
      </c>
      <c r="J143" s="25"/>
      <c r="K143" s="25"/>
      <c r="L143" s="25"/>
      <c r="M143" s="25"/>
      <c r="N143" s="25"/>
      <c r="O143" s="25"/>
      <c r="P143" s="147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</row>
    <row r="144" spans="1:55" s="9" customFormat="1" ht="42" customHeight="1">
      <c r="A144" s="131" t="s">
        <v>150</v>
      </c>
      <c r="B144" s="5" t="s">
        <v>151</v>
      </c>
      <c r="C144" s="24">
        <f aca="true" t="shared" si="57" ref="C144:I144">SUM(C145:C148)</f>
        <v>137815.5</v>
      </c>
      <c r="D144" s="24">
        <f t="shared" si="57"/>
        <v>137802.6</v>
      </c>
      <c r="E144" s="57">
        <f t="shared" si="57"/>
        <v>-12.9</v>
      </c>
      <c r="F144" s="18">
        <f t="shared" si="57"/>
        <v>0</v>
      </c>
      <c r="G144" s="18">
        <f t="shared" si="57"/>
        <v>0</v>
      </c>
      <c r="H144" s="18">
        <f t="shared" si="57"/>
        <v>0</v>
      </c>
      <c r="I144" s="18">
        <f t="shared" si="57"/>
        <v>-12.9</v>
      </c>
      <c r="J144" s="24">
        <f aca="true" t="shared" si="58" ref="J144:Y144">SUM(J145:J148)</f>
        <v>0</v>
      </c>
      <c r="K144" s="24">
        <f>SUM(K145:K148)</f>
        <v>0</v>
      </c>
      <c r="L144" s="24">
        <f t="shared" si="58"/>
        <v>0</v>
      </c>
      <c r="M144" s="24">
        <f t="shared" si="58"/>
        <v>0</v>
      </c>
      <c r="N144" s="24">
        <f>SUM(N145:N148)</f>
        <v>0</v>
      </c>
      <c r="O144" s="24">
        <f>SUM(O145:O148)</f>
        <v>0</v>
      </c>
      <c r="P144" s="146">
        <f>SUM(P145:P148)</f>
        <v>0</v>
      </c>
      <c r="Q144" s="24">
        <f t="shared" si="58"/>
        <v>0</v>
      </c>
      <c r="R144" s="24">
        <f t="shared" si="58"/>
        <v>0</v>
      </c>
      <c r="S144" s="24">
        <f t="shared" si="58"/>
        <v>0</v>
      </c>
      <c r="T144" s="24">
        <f t="shared" si="58"/>
        <v>0</v>
      </c>
      <c r="U144" s="24">
        <f t="shared" si="58"/>
        <v>0</v>
      </c>
      <c r="V144" s="24">
        <f t="shared" si="58"/>
        <v>0</v>
      </c>
      <c r="W144" s="24">
        <f t="shared" si="58"/>
        <v>0</v>
      </c>
      <c r="X144" s="24">
        <f t="shared" si="58"/>
        <v>0</v>
      </c>
      <c r="Y144" s="24">
        <f t="shared" si="58"/>
        <v>0</v>
      </c>
      <c r="Z144" s="24">
        <f aca="true" t="shared" si="59" ref="Z144:BC144">SUM(Z145:Z148)</f>
        <v>0</v>
      </c>
      <c r="AA144" s="24">
        <f t="shared" si="59"/>
        <v>0</v>
      </c>
      <c r="AB144" s="24">
        <f t="shared" si="59"/>
        <v>0</v>
      </c>
      <c r="AC144" s="24">
        <f t="shared" si="59"/>
        <v>0</v>
      </c>
      <c r="AD144" s="24">
        <f t="shared" si="59"/>
        <v>0</v>
      </c>
      <c r="AE144" s="24">
        <f t="shared" si="59"/>
        <v>0</v>
      </c>
      <c r="AF144" s="24">
        <f t="shared" si="59"/>
        <v>0</v>
      </c>
      <c r="AG144" s="24">
        <f t="shared" si="59"/>
        <v>0</v>
      </c>
      <c r="AH144" s="24">
        <f t="shared" si="59"/>
        <v>0</v>
      </c>
      <c r="AI144" s="24">
        <f t="shared" si="59"/>
        <v>0</v>
      </c>
      <c r="AJ144" s="24">
        <f t="shared" si="59"/>
        <v>0</v>
      </c>
      <c r="AK144" s="24">
        <f t="shared" si="59"/>
        <v>0</v>
      </c>
      <c r="AL144" s="24">
        <f t="shared" si="59"/>
        <v>0</v>
      </c>
      <c r="AM144" s="24">
        <f t="shared" si="59"/>
        <v>0</v>
      </c>
      <c r="AN144" s="24">
        <f t="shared" si="59"/>
        <v>0</v>
      </c>
      <c r="AO144" s="24">
        <f t="shared" si="59"/>
        <v>0</v>
      </c>
      <c r="AP144" s="24">
        <f t="shared" si="59"/>
        <v>0</v>
      </c>
      <c r="AQ144" s="24">
        <f t="shared" si="59"/>
        <v>0</v>
      </c>
      <c r="AR144" s="24">
        <f t="shared" si="59"/>
        <v>0</v>
      </c>
      <c r="AS144" s="24">
        <f t="shared" si="59"/>
        <v>0</v>
      </c>
      <c r="AT144" s="24">
        <f t="shared" si="59"/>
        <v>0</v>
      </c>
      <c r="AU144" s="24">
        <f t="shared" si="59"/>
        <v>0</v>
      </c>
      <c r="AV144" s="24">
        <f t="shared" si="59"/>
        <v>0</v>
      </c>
      <c r="AW144" s="24">
        <f t="shared" si="59"/>
        <v>0</v>
      </c>
      <c r="AX144" s="24">
        <f t="shared" si="59"/>
        <v>0</v>
      </c>
      <c r="AY144" s="24">
        <f t="shared" si="59"/>
        <v>0</v>
      </c>
      <c r="AZ144" s="24">
        <f t="shared" si="59"/>
        <v>0</v>
      </c>
      <c r="BA144" s="24">
        <f t="shared" si="59"/>
        <v>0</v>
      </c>
      <c r="BB144" s="24">
        <f t="shared" si="59"/>
        <v>0</v>
      </c>
      <c r="BC144" s="24">
        <f t="shared" si="59"/>
        <v>0</v>
      </c>
    </row>
    <row r="145" spans="1:55" s="9" customFormat="1" ht="18.75">
      <c r="A145" s="133" t="s">
        <v>152</v>
      </c>
      <c r="B145" s="1" t="s">
        <v>153</v>
      </c>
      <c r="C145" s="25">
        <v>110538.5</v>
      </c>
      <c r="D145" s="25">
        <f>C145+E145</f>
        <v>110525.6</v>
      </c>
      <c r="E145" s="58">
        <f>SUM(F145:BE145)</f>
        <v>-12.9</v>
      </c>
      <c r="F145" s="19"/>
      <c r="G145" s="19"/>
      <c r="H145" s="19"/>
      <c r="I145" s="25">
        <v>-12.9</v>
      </c>
      <c r="J145" s="25"/>
      <c r="K145" s="25"/>
      <c r="L145" s="25"/>
      <c r="M145" s="25"/>
      <c r="N145" s="25"/>
      <c r="O145" s="25"/>
      <c r="P145" s="147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</row>
    <row r="146" spans="1:55" s="9" customFormat="1" ht="18.75" hidden="1">
      <c r="A146" s="133" t="s">
        <v>15</v>
      </c>
      <c r="B146" s="1" t="s">
        <v>16</v>
      </c>
      <c r="C146" s="25">
        <v>0</v>
      </c>
      <c r="D146" s="25">
        <f>C146+E146</f>
        <v>0</v>
      </c>
      <c r="E146" s="58">
        <f>SUM(F146:BE146)</f>
        <v>0</v>
      </c>
      <c r="F146" s="19"/>
      <c r="G146" s="19"/>
      <c r="H146" s="19"/>
      <c r="I146" s="25"/>
      <c r="J146" s="25"/>
      <c r="K146" s="25"/>
      <c r="L146" s="25"/>
      <c r="M146" s="25"/>
      <c r="N146" s="25"/>
      <c r="O146" s="25"/>
      <c r="P146" s="147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</row>
    <row r="147" spans="1:55" s="9" customFormat="1" ht="63" customHeight="1">
      <c r="A147" s="133" t="s">
        <v>154</v>
      </c>
      <c r="B147" s="1" t="s">
        <v>155</v>
      </c>
      <c r="C147" s="25">
        <v>22226</v>
      </c>
      <c r="D147" s="25">
        <f>C147+E147</f>
        <v>22226</v>
      </c>
      <c r="E147" s="58">
        <f>SUM(F147:BE147)</f>
        <v>0</v>
      </c>
      <c r="F147" s="40"/>
      <c r="G147" s="40"/>
      <c r="H147" s="40"/>
      <c r="I147" s="32"/>
      <c r="J147" s="32"/>
      <c r="K147" s="32"/>
      <c r="L147" s="32"/>
      <c r="M147" s="32"/>
      <c r="N147" s="32"/>
      <c r="O147" s="32"/>
      <c r="P147" s="165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</row>
    <row r="148" spans="1:55" s="9" customFormat="1" ht="35.25" customHeight="1">
      <c r="A148" s="133" t="s">
        <v>156</v>
      </c>
      <c r="B148" s="1" t="s">
        <v>157</v>
      </c>
      <c r="C148" s="25">
        <v>5051</v>
      </c>
      <c r="D148" s="25">
        <f>C148+E148</f>
        <v>5051</v>
      </c>
      <c r="E148" s="58">
        <f>SUM(F148:BE148)</f>
        <v>0</v>
      </c>
      <c r="F148" s="19"/>
      <c r="G148" s="19"/>
      <c r="H148" s="19"/>
      <c r="I148" s="25"/>
      <c r="J148" s="25"/>
      <c r="K148" s="25"/>
      <c r="L148" s="25"/>
      <c r="M148" s="25"/>
      <c r="N148" s="25"/>
      <c r="O148" s="25"/>
      <c r="P148" s="147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</row>
    <row r="149" spans="1:69" s="9" customFormat="1" ht="18.75">
      <c r="A149" s="131" t="s">
        <v>158</v>
      </c>
      <c r="B149" s="5" t="s">
        <v>159</v>
      </c>
      <c r="C149" s="24">
        <f aca="true" t="shared" si="60" ref="C149:H149">SUM(C150,C151,C152,C153,C154)</f>
        <v>761956.4</v>
      </c>
      <c r="D149" s="24">
        <f t="shared" si="60"/>
        <v>870720.5000000001</v>
      </c>
      <c r="E149" s="57">
        <f t="shared" si="60"/>
        <v>108764.1</v>
      </c>
      <c r="F149" s="18">
        <f t="shared" si="60"/>
        <v>25278.5</v>
      </c>
      <c r="G149" s="18">
        <f t="shared" si="60"/>
        <v>0</v>
      </c>
      <c r="H149" s="18">
        <f t="shared" si="60"/>
        <v>0</v>
      </c>
      <c r="I149" s="24">
        <f aca="true" t="shared" si="61" ref="I149:Y149">SUM(I150,I151,I152,I153,I154)</f>
        <v>-5578.299999999999</v>
      </c>
      <c r="J149" s="24">
        <f t="shared" si="61"/>
        <v>0</v>
      </c>
      <c r="K149" s="24">
        <f>SUM(K150,K151,K152,K153,K154)</f>
        <v>0</v>
      </c>
      <c r="L149" s="24">
        <f t="shared" si="61"/>
        <v>30613.9</v>
      </c>
      <c r="M149" s="24">
        <f t="shared" si="61"/>
        <v>0</v>
      </c>
      <c r="N149" s="24">
        <f>SUM(N150,N151,N152,N153,N154)</f>
        <v>60000</v>
      </c>
      <c r="O149" s="24">
        <f>SUM(O150,O151,O152,O153,O154)</f>
        <v>-1550</v>
      </c>
      <c r="P149" s="146">
        <f>SUM(P150,P151,P152,P153,P154)</f>
        <v>0</v>
      </c>
      <c r="Q149" s="24">
        <f t="shared" si="61"/>
        <v>0</v>
      </c>
      <c r="R149" s="24">
        <f t="shared" si="61"/>
        <v>0</v>
      </c>
      <c r="S149" s="24">
        <f t="shared" si="61"/>
        <v>0</v>
      </c>
      <c r="T149" s="24">
        <f t="shared" si="61"/>
        <v>0</v>
      </c>
      <c r="U149" s="24">
        <f t="shared" si="61"/>
        <v>0</v>
      </c>
      <c r="V149" s="24">
        <f t="shared" si="61"/>
        <v>0</v>
      </c>
      <c r="W149" s="24">
        <f t="shared" si="61"/>
        <v>0</v>
      </c>
      <c r="X149" s="24">
        <f t="shared" si="61"/>
        <v>0</v>
      </c>
      <c r="Y149" s="24">
        <f t="shared" si="61"/>
        <v>0</v>
      </c>
      <c r="Z149" s="24">
        <f aca="true" t="shared" si="62" ref="Z149:BC149">SUM(Z150,Z151,Z152,Z153,Z154)</f>
        <v>0</v>
      </c>
      <c r="AA149" s="24">
        <f t="shared" si="62"/>
        <v>0</v>
      </c>
      <c r="AB149" s="24">
        <f t="shared" si="62"/>
        <v>0</v>
      </c>
      <c r="AC149" s="24">
        <f t="shared" si="62"/>
        <v>0</v>
      </c>
      <c r="AD149" s="24">
        <f t="shared" si="62"/>
        <v>0</v>
      </c>
      <c r="AE149" s="24">
        <f t="shared" si="62"/>
        <v>0</v>
      </c>
      <c r="AF149" s="24">
        <f t="shared" si="62"/>
        <v>0</v>
      </c>
      <c r="AG149" s="24">
        <f t="shared" si="62"/>
        <v>0</v>
      </c>
      <c r="AH149" s="24">
        <f t="shared" si="62"/>
        <v>0</v>
      </c>
      <c r="AI149" s="24">
        <f t="shared" si="62"/>
        <v>0</v>
      </c>
      <c r="AJ149" s="24">
        <f t="shared" si="62"/>
        <v>0</v>
      </c>
      <c r="AK149" s="24">
        <f t="shared" si="62"/>
        <v>0</v>
      </c>
      <c r="AL149" s="24">
        <f t="shared" si="62"/>
        <v>0</v>
      </c>
      <c r="AM149" s="24">
        <f t="shared" si="62"/>
        <v>0</v>
      </c>
      <c r="AN149" s="24">
        <f t="shared" si="62"/>
        <v>0</v>
      </c>
      <c r="AO149" s="24">
        <f t="shared" si="62"/>
        <v>0</v>
      </c>
      <c r="AP149" s="24">
        <f t="shared" si="62"/>
        <v>0</v>
      </c>
      <c r="AQ149" s="24">
        <f t="shared" si="62"/>
        <v>0</v>
      </c>
      <c r="AR149" s="24">
        <f t="shared" si="62"/>
        <v>0</v>
      </c>
      <c r="AS149" s="24">
        <f t="shared" si="62"/>
        <v>0</v>
      </c>
      <c r="AT149" s="24">
        <f t="shared" si="62"/>
        <v>0</v>
      </c>
      <c r="AU149" s="24">
        <f t="shared" si="62"/>
        <v>0</v>
      </c>
      <c r="AV149" s="24">
        <f t="shared" si="62"/>
        <v>0</v>
      </c>
      <c r="AW149" s="24">
        <f t="shared" si="62"/>
        <v>0</v>
      </c>
      <c r="AX149" s="24">
        <f t="shared" si="62"/>
        <v>0</v>
      </c>
      <c r="AY149" s="24">
        <f t="shared" si="62"/>
        <v>0</v>
      </c>
      <c r="AZ149" s="24">
        <f t="shared" si="62"/>
        <v>0</v>
      </c>
      <c r="BA149" s="24">
        <f t="shared" si="62"/>
        <v>0</v>
      </c>
      <c r="BB149" s="24">
        <f t="shared" si="62"/>
        <v>0</v>
      </c>
      <c r="BC149" s="24">
        <f t="shared" si="62"/>
        <v>0</v>
      </c>
      <c r="BQ149" s="9">
        <v>1183</v>
      </c>
    </row>
    <row r="150" spans="1:55" s="9" customFormat="1" ht="23.25" customHeight="1">
      <c r="A150" s="133" t="s">
        <v>160</v>
      </c>
      <c r="B150" s="6" t="s">
        <v>161</v>
      </c>
      <c r="C150" s="25">
        <v>92605.3</v>
      </c>
      <c r="D150" s="25">
        <f>C150+E150</f>
        <v>117883.8</v>
      </c>
      <c r="E150" s="58">
        <f>SUM(F150:BE150)</f>
        <v>25278.5</v>
      </c>
      <c r="F150" s="19">
        <v>25278.5</v>
      </c>
      <c r="G150" s="19"/>
      <c r="H150" s="19"/>
      <c r="I150" s="25"/>
      <c r="J150" s="25"/>
      <c r="K150" s="25"/>
      <c r="L150" s="25"/>
      <c r="M150" s="25"/>
      <c r="N150" s="25"/>
      <c r="O150" s="25"/>
      <c r="P150" s="147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</row>
    <row r="151" spans="1:55" s="9" customFormat="1" ht="18.75" hidden="1">
      <c r="A151" s="133" t="s">
        <v>162</v>
      </c>
      <c r="B151" s="6" t="s">
        <v>163</v>
      </c>
      <c r="C151" s="25"/>
      <c r="D151" s="25">
        <f>C151+E151</f>
        <v>0</v>
      </c>
      <c r="E151" s="58">
        <f>SUM(F151:BE151)</f>
        <v>0</v>
      </c>
      <c r="F151" s="19"/>
      <c r="G151" s="19"/>
      <c r="H151" s="19"/>
      <c r="I151" s="25"/>
      <c r="J151" s="25"/>
      <c r="K151" s="25"/>
      <c r="L151" s="25"/>
      <c r="M151" s="25"/>
      <c r="N151" s="25"/>
      <c r="O151" s="25"/>
      <c r="P151" s="147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</row>
    <row r="152" spans="1:55" s="9" customFormat="1" ht="18.75">
      <c r="A152" s="133" t="s">
        <v>164</v>
      </c>
      <c r="B152" s="6" t="s">
        <v>165</v>
      </c>
      <c r="C152" s="25">
        <v>523508.3</v>
      </c>
      <c r="D152" s="25">
        <f>C152+E152</f>
        <v>609601.3</v>
      </c>
      <c r="E152" s="58">
        <f>SUM(F152:BE152)</f>
        <v>86093</v>
      </c>
      <c r="F152" s="19"/>
      <c r="G152" s="19"/>
      <c r="H152" s="19"/>
      <c r="I152" s="25">
        <v>-4507</v>
      </c>
      <c r="J152" s="25"/>
      <c r="K152" s="25"/>
      <c r="L152" s="25">
        <v>30600</v>
      </c>
      <c r="M152" s="25"/>
      <c r="N152" s="25">
        <v>60000</v>
      </c>
      <c r="O152" s="25"/>
      <c r="P152" s="147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</row>
    <row r="153" spans="1:55" s="9" customFormat="1" ht="18.75">
      <c r="A153" s="133" t="s">
        <v>166</v>
      </c>
      <c r="B153" s="1" t="s">
        <v>167</v>
      </c>
      <c r="C153" s="25">
        <v>16145</v>
      </c>
      <c r="D153" s="25">
        <f>C153+E153</f>
        <v>16259.8</v>
      </c>
      <c r="E153" s="58">
        <f>SUM(F153:BE153)</f>
        <v>114.8</v>
      </c>
      <c r="F153" s="19"/>
      <c r="G153" s="19"/>
      <c r="H153" s="19"/>
      <c r="I153" s="25">
        <v>114.8</v>
      </c>
      <c r="J153" s="25"/>
      <c r="K153" s="25"/>
      <c r="L153" s="25"/>
      <c r="M153" s="25"/>
      <c r="N153" s="25"/>
      <c r="O153" s="25"/>
      <c r="P153" s="147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</row>
    <row r="154" spans="1:55" s="9" customFormat="1" ht="24.75" customHeight="1">
      <c r="A154" s="133" t="s">
        <v>168</v>
      </c>
      <c r="B154" s="1" t="s">
        <v>169</v>
      </c>
      <c r="C154" s="25">
        <v>129697.8</v>
      </c>
      <c r="D154" s="25">
        <f>C154+E154</f>
        <v>126975.6</v>
      </c>
      <c r="E154" s="58">
        <f>SUM(F154:BE154)</f>
        <v>-2722.2</v>
      </c>
      <c r="F154" s="19"/>
      <c r="G154" s="19"/>
      <c r="H154" s="19"/>
      <c r="I154" s="25">
        <v>-1186.1</v>
      </c>
      <c r="J154" s="25"/>
      <c r="K154" s="25"/>
      <c r="L154" s="25">
        <v>13.9</v>
      </c>
      <c r="M154" s="25"/>
      <c r="N154" s="25"/>
      <c r="O154" s="25">
        <v>-1550</v>
      </c>
      <c r="P154" s="147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</row>
    <row r="155" spans="1:55" s="9" customFormat="1" ht="31.5" customHeight="1">
      <c r="A155" s="131" t="s">
        <v>170</v>
      </c>
      <c r="B155" s="5" t="s">
        <v>171</v>
      </c>
      <c r="C155" s="24">
        <f aca="true" t="shared" si="63" ref="C155:H155">SUM(C156+C157+C158)</f>
        <v>2934981.2</v>
      </c>
      <c r="D155" s="24">
        <f>SUM(D156+D157+D158)</f>
        <v>3152626.8000000003</v>
      </c>
      <c r="E155" s="57">
        <f>SUM(E156+E157+E158)</f>
        <v>213825.6</v>
      </c>
      <c r="F155" s="18">
        <f t="shared" si="63"/>
        <v>250756.6</v>
      </c>
      <c r="G155" s="18">
        <f t="shared" si="63"/>
        <v>0</v>
      </c>
      <c r="H155" s="18">
        <f t="shared" si="63"/>
        <v>-10302.3</v>
      </c>
      <c r="I155" s="24">
        <f aca="true" t="shared" si="64" ref="I155:Y155">SUM(I156+I157+I158)</f>
        <v>-39301.1</v>
      </c>
      <c r="J155" s="24">
        <f t="shared" si="64"/>
        <v>0</v>
      </c>
      <c r="K155" s="24">
        <f>SUM(K156+K157+K158)</f>
        <v>0</v>
      </c>
      <c r="L155" s="24">
        <f t="shared" si="64"/>
        <v>19276.3</v>
      </c>
      <c r="M155" s="24">
        <f t="shared" si="64"/>
        <v>332.6</v>
      </c>
      <c r="N155" s="24">
        <f>SUM(N156+N157+N158)</f>
        <v>-10951.199999999999</v>
      </c>
      <c r="O155" s="24">
        <f>SUM(O156+O157+O158)</f>
        <v>-11685.3</v>
      </c>
      <c r="P155" s="146">
        <f>SUM(P156+P157+P158)</f>
        <v>0</v>
      </c>
      <c r="Q155" s="24">
        <f t="shared" si="64"/>
        <v>15700</v>
      </c>
      <c r="R155" s="24">
        <f t="shared" si="64"/>
        <v>0</v>
      </c>
      <c r="S155" s="24">
        <f t="shared" si="64"/>
        <v>0</v>
      </c>
      <c r="T155" s="24">
        <f t="shared" si="64"/>
        <v>0</v>
      </c>
      <c r="U155" s="24">
        <f t="shared" si="64"/>
        <v>0</v>
      </c>
      <c r="V155" s="24">
        <f t="shared" si="64"/>
        <v>0</v>
      </c>
      <c r="W155" s="24">
        <f t="shared" si="64"/>
        <v>0</v>
      </c>
      <c r="X155" s="24">
        <f t="shared" si="64"/>
        <v>0</v>
      </c>
      <c r="Y155" s="24">
        <f t="shared" si="64"/>
        <v>0</v>
      </c>
      <c r="Z155" s="24">
        <f aca="true" t="shared" si="65" ref="Z155:BC155">SUM(Z156+Z157+Z158)</f>
        <v>0</v>
      </c>
      <c r="AA155" s="24">
        <f t="shared" si="65"/>
        <v>0</v>
      </c>
      <c r="AB155" s="24">
        <f t="shared" si="65"/>
        <v>0</v>
      </c>
      <c r="AC155" s="24">
        <f t="shared" si="65"/>
        <v>0</v>
      </c>
      <c r="AD155" s="24">
        <f t="shared" si="65"/>
        <v>0</v>
      </c>
      <c r="AE155" s="24">
        <f t="shared" si="65"/>
        <v>0</v>
      </c>
      <c r="AF155" s="24">
        <f t="shared" si="65"/>
        <v>0</v>
      </c>
      <c r="AG155" s="24">
        <f t="shared" si="65"/>
        <v>0</v>
      </c>
      <c r="AH155" s="24">
        <f t="shared" si="65"/>
        <v>0</v>
      </c>
      <c r="AI155" s="24">
        <f t="shared" si="65"/>
        <v>0</v>
      </c>
      <c r="AJ155" s="24">
        <f t="shared" si="65"/>
        <v>0</v>
      </c>
      <c r="AK155" s="24">
        <f t="shared" si="65"/>
        <v>0</v>
      </c>
      <c r="AL155" s="24">
        <f t="shared" si="65"/>
        <v>0</v>
      </c>
      <c r="AM155" s="24">
        <f t="shared" si="65"/>
        <v>0</v>
      </c>
      <c r="AN155" s="24">
        <f t="shared" si="65"/>
        <v>0</v>
      </c>
      <c r="AO155" s="24">
        <f t="shared" si="65"/>
        <v>0</v>
      </c>
      <c r="AP155" s="24">
        <f t="shared" si="65"/>
        <v>0</v>
      </c>
      <c r="AQ155" s="24">
        <f t="shared" si="65"/>
        <v>0</v>
      </c>
      <c r="AR155" s="24">
        <f t="shared" si="65"/>
        <v>0</v>
      </c>
      <c r="AS155" s="24">
        <f t="shared" si="65"/>
        <v>0</v>
      </c>
      <c r="AT155" s="24">
        <f t="shared" si="65"/>
        <v>0</v>
      </c>
      <c r="AU155" s="24">
        <f t="shared" si="65"/>
        <v>0</v>
      </c>
      <c r="AV155" s="24">
        <f t="shared" si="65"/>
        <v>0</v>
      </c>
      <c r="AW155" s="24">
        <f t="shared" si="65"/>
        <v>0</v>
      </c>
      <c r="AX155" s="24">
        <f t="shared" si="65"/>
        <v>0</v>
      </c>
      <c r="AY155" s="24">
        <f t="shared" si="65"/>
        <v>0</v>
      </c>
      <c r="AZ155" s="24">
        <f t="shared" si="65"/>
        <v>0</v>
      </c>
      <c r="BA155" s="24">
        <f t="shared" si="65"/>
        <v>0</v>
      </c>
      <c r="BB155" s="24">
        <f t="shared" si="65"/>
        <v>0</v>
      </c>
      <c r="BC155" s="24">
        <f t="shared" si="65"/>
        <v>0</v>
      </c>
    </row>
    <row r="156" spans="1:55" s="9" customFormat="1" ht="25.5" customHeight="1">
      <c r="A156" s="133" t="s">
        <v>227</v>
      </c>
      <c r="B156" s="2" t="s">
        <v>228</v>
      </c>
      <c r="C156" s="25">
        <v>711345.1</v>
      </c>
      <c r="D156" s="25">
        <v>728890.4</v>
      </c>
      <c r="E156" s="58">
        <f>SUM(F156:BE156)</f>
        <v>13725.3</v>
      </c>
      <c r="F156" s="19">
        <v>35138.6</v>
      </c>
      <c r="G156" s="19"/>
      <c r="H156" s="19"/>
      <c r="I156" s="25">
        <v>-7693.5</v>
      </c>
      <c r="J156" s="25">
        <v>-0.1</v>
      </c>
      <c r="K156" s="25"/>
      <c r="L156" s="25">
        <v>12796</v>
      </c>
      <c r="M156" s="25"/>
      <c r="N156" s="25">
        <v>-20460</v>
      </c>
      <c r="O156" s="25">
        <v>-6055.7</v>
      </c>
      <c r="P156" s="147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</row>
    <row r="157" spans="1:55" s="9" customFormat="1" ht="24" customHeight="1">
      <c r="A157" s="133" t="s">
        <v>172</v>
      </c>
      <c r="B157" s="2" t="s">
        <v>173</v>
      </c>
      <c r="C157" s="25">
        <v>2174450.1</v>
      </c>
      <c r="D157" s="25">
        <f>C157+E157</f>
        <v>2373230.3000000003</v>
      </c>
      <c r="E157" s="58">
        <f>SUM(F157:BE157)</f>
        <v>198780.2</v>
      </c>
      <c r="F157" s="19">
        <v>215618</v>
      </c>
      <c r="G157" s="19"/>
      <c r="H157" s="19">
        <v>-10302.3</v>
      </c>
      <c r="I157" s="25">
        <v>-32917.5</v>
      </c>
      <c r="J157" s="25">
        <v>0.2</v>
      </c>
      <c r="K157" s="25"/>
      <c r="L157" s="25">
        <v>6470</v>
      </c>
      <c r="M157" s="25">
        <v>332.6</v>
      </c>
      <c r="N157" s="25">
        <f>-1551.3+10694.6+235.5+130</f>
        <v>9508.800000000001</v>
      </c>
      <c r="O157" s="25">
        <v>-5629.6</v>
      </c>
      <c r="P157" s="147"/>
      <c r="Q157" s="25">
        <f>2000+13700</f>
        <v>15700</v>
      </c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</row>
    <row r="158" spans="1:55" s="9" customFormat="1" ht="45" customHeight="1">
      <c r="A158" s="133" t="s">
        <v>174</v>
      </c>
      <c r="B158" s="1" t="s">
        <v>175</v>
      </c>
      <c r="C158" s="25">
        <v>49186</v>
      </c>
      <c r="D158" s="25">
        <f>C158+E158</f>
        <v>50506.1</v>
      </c>
      <c r="E158" s="58">
        <f>SUM(F158:BE158)</f>
        <v>1320.1000000000001</v>
      </c>
      <c r="F158" s="19"/>
      <c r="G158" s="19"/>
      <c r="H158" s="19"/>
      <c r="I158" s="25">
        <v>1309.9</v>
      </c>
      <c r="J158" s="25">
        <v>-0.1</v>
      </c>
      <c r="K158" s="25"/>
      <c r="L158" s="25">
        <v>10.3</v>
      </c>
      <c r="M158" s="25"/>
      <c r="N158" s="25"/>
      <c r="O158" s="25"/>
      <c r="P158" s="147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</row>
    <row r="159" spans="1:55" s="9" customFormat="1" ht="18.75">
      <c r="A159" s="134" t="s">
        <v>176</v>
      </c>
      <c r="B159" s="5" t="s">
        <v>177</v>
      </c>
      <c r="C159" s="24">
        <f aca="true" t="shared" si="66" ref="C159:Y159">C161+C160</f>
        <v>20829.2</v>
      </c>
      <c r="D159" s="24">
        <f t="shared" si="66"/>
        <v>20536.100000000002</v>
      </c>
      <c r="E159" s="57">
        <f>E161+E160</f>
        <v>-293.1</v>
      </c>
      <c r="F159" s="18">
        <f t="shared" si="66"/>
        <v>0</v>
      </c>
      <c r="G159" s="18">
        <f t="shared" si="66"/>
        <v>0</v>
      </c>
      <c r="H159" s="18">
        <f t="shared" si="66"/>
        <v>0</v>
      </c>
      <c r="I159" s="18">
        <f t="shared" si="66"/>
        <v>-293.1</v>
      </c>
      <c r="J159" s="18">
        <f t="shared" si="66"/>
        <v>0</v>
      </c>
      <c r="K159" s="18">
        <f t="shared" si="66"/>
        <v>0</v>
      </c>
      <c r="L159" s="18">
        <f t="shared" si="66"/>
        <v>0</v>
      </c>
      <c r="M159" s="18">
        <f t="shared" si="66"/>
        <v>0</v>
      </c>
      <c r="N159" s="18">
        <f t="shared" si="66"/>
        <v>0</v>
      </c>
      <c r="O159" s="18">
        <f t="shared" si="66"/>
        <v>0</v>
      </c>
      <c r="P159" s="166">
        <f t="shared" si="66"/>
        <v>0</v>
      </c>
      <c r="Q159" s="18">
        <f t="shared" si="66"/>
        <v>0</v>
      </c>
      <c r="R159" s="18">
        <f t="shared" si="66"/>
        <v>0</v>
      </c>
      <c r="S159" s="18">
        <f t="shared" si="66"/>
        <v>0</v>
      </c>
      <c r="T159" s="18">
        <f t="shared" si="66"/>
        <v>0</v>
      </c>
      <c r="U159" s="18">
        <f t="shared" si="66"/>
        <v>0</v>
      </c>
      <c r="V159" s="18">
        <f t="shared" si="66"/>
        <v>0</v>
      </c>
      <c r="W159" s="18">
        <f t="shared" si="66"/>
        <v>0</v>
      </c>
      <c r="X159" s="18">
        <f t="shared" si="66"/>
        <v>0</v>
      </c>
      <c r="Y159" s="18">
        <f t="shared" si="66"/>
        <v>0</v>
      </c>
      <c r="Z159" s="18">
        <f aca="true" t="shared" si="67" ref="Z159:BC159">Z161+Z160</f>
        <v>0</v>
      </c>
      <c r="AA159" s="18">
        <f t="shared" si="67"/>
        <v>0</v>
      </c>
      <c r="AB159" s="18">
        <f t="shared" si="67"/>
        <v>0</v>
      </c>
      <c r="AC159" s="18">
        <f t="shared" si="67"/>
        <v>0</v>
      </c>
      <c r="AD159" s="18">
        <f t="shared" si="67"/>
        <v>0</v>
      </c>
      <c r="AE159" s="18">
        <f t="shared" si="67"/>
        <v>0</v>
      </c>
      <c r="AF159" s="18">
        <f t="shared" si="67"/>
        <v>0</v>
      </c>
      <c r="AG159" s="18">
        <f t="shared" si="67"/>
        <v>0</v>
      </c>
      <c r="AH159" s="18">
        <f t="shared" si="67"/>
        <v>0</v>
      </c>
      <c r="AI159" s="18">
        <f t="shared" si="67"/>
        <v>0</v>
      </c>
      <c r="AJ159" s="18">
        <f t="shared" si="67"/>
        <v>0</v>
      </c>
      <c r="AK159" s="18">
        <f t="shared" si="67"/>
        <v>0</v>
      </c>
      <c r="AL159" s="18">
        <f t="shared" si="67"/>
        <v>0</v>
      </c>
      <c r="AM159" s="18">
        <f t="shared" si="67"/>
        <v>0</v>
      </c>
      <c r="AN159" s="18">
        <f t="shared" si="67"/>
        <v>0</v>
      </c>
      <c r="AO159" s="18">
        <f t="shared" si="67"/>
        <v>0</v>
      </c>
      <c r="AP159" s="18">
        <f t="shared" si="67"/>
        <v>0</v>
      </c>
      <c r="AQ159" s="18">
        <f t="shared" si="67"/>
        <v>0</v>
      </c>
      <c r="AR159" s="18">
        <f t="shared" si="67"/>
        <v>0</v>
      </c>
      <c r="AS159" s="18">
        <f t="shared" si="67"/>
        <v>0</v>
      </c>
      <c r="AT159" s="18">
        <f t="shared" si="67"/>
        <v>0</v>
      </c>
      <c r="AU159" s="18">
        <f t="shared" si="67"/>
        <v>0</v>
      </c>
      <c r="AV159" s="18">
        <f t="shared" si="67"/>
        <v>0</v>
      </c>
      <c r="AW159" s="18">
        <f t="shared" si="67"/>
        <v>0</v>
      </c>
      <c r="AX159" s="18">
        <f t="shared" si="67"/>
        <v>0</v>
      </c>
      <c r="AY159" s="18">
        <f t="shared" si="67"/>
        <v>0</v>
      </c>
      <c r="AZ159" s="18">
        <f t="shared" si="67"/>
        <v>0</v>
      </c>
      <c r="BA159" s="18">
        <f t="shared" si="67"/>
        <v>0</v>
      </c>
      <c r="BB159" s="18">
        <f t="shared" si="67"/>
        <v>0</v>
      </c>
      <c r="BC159" s="18">
        <f t="shared" si="67"/>
        <v>0</v>
      </c>
    </row>
    <row r="160" spans="1:55" s="9" customFormat="1" ht="41.25" customHeight="1">
      <c r="A160" s="133" t="s">
        <v>304</v>
      </c>
      <c r="B160" s="7" t="s">
        <v>8</v>
      </c>
      <c r="C160" s="25">
        <v>2965</v>
      </c>
      <c r="D160" s="25">
        <f>C160+E160</f>
        <v>2965</v>
      </c>
      <c r="E160" s="58">
        <f>SUM(F160:BE160)</f>
        <v>0</v>
      </c>
      <c r="F160" s="19"/>
      <c r="G160" s="19"/>
      <c r="H160" s="19"/>
      <c r="I160" s="25"/>
      <c r="J160" s="25"/>
      <c r="K160" s="25"/>
      <c r="L160" s="25"/>
      <c r="M160" s="25"/>
      <c r="N160" s="25"/>
      <c r="O160" s="25"/>
      <c r="P160" s="147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</row>
    <row r="161" spans="1:55" s="9" customFormat="1" ht="37.5">
      <c r="A161" s="133" t="s">
        <v>178</v>
      </c>
      <c r="B161" s="7" t="s">
        <v>63</v>
      </c>
      <c r="C161" s="25">
        <v>17864.2</v>
      </c>
      <c r="D161" s="25">
        <f>C161+E161</f>
        <v>17571.100000000002</v>
      </c>
      <c r="E161" s="58">
        <f>SUM(F161:BE161)</f>
        <v>-293.1</v>
      </c>
      <c r="F161" s="19"/>
      <c r="G161" s="19"/>
      <c r="H161" s="19"/>
      <c r="I161" s="25">
        <v>-293.1</v>
      </c>
      <c r="J161" s="25"/>
      <c r="K161" s="25"/>
      <c r="L161" s="25"/>
      <c r="M161" s="25"/>
      <c r="N161" s="25"/>
      <c r="O161" s="25"/>
      <c r="P161" s="147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</row>
    <row r="162" spans="1:55" s="9" customFormat="1" ht="18.75">
      <c r="A162" s="134" t="s">
        <v>180</v>
      </c>
      <c r="B162" s="5" t="s">
        <v>181</v>
      </c>
      <c r="C162" s="24">
        <f aca="true" t="shared" si="68" ref="C162:S162">SUM(C163:C170)</f>
        <v>2781059.7</v>
      </c>
      <c r="D162" s="24">
        <f t="shared" si="68"/>
        <v>2800431.7</v>
      </c>
      <c r="E162" s="57">
        <f t="shared" si="68"/>
        <v>19136.5</v>
      </c>
      <c r="F162" s="18">
        <f t="shared" si="68"/>
        <v>4346.5</v>
      </c>
      <c r="G162" s="18">
        <f t="shared" si="68"/>
        <v>-62.099999999999994</v>
      </c>
      <c r="H162" s="18">
        <f t="shared" si="68"/>
        <v>-100</v>
      </c>
      <c r="I162" s="24">
        <f>SUM(I163:I170)</f>
        <v>386.09999999999945</v>
      </c>
      <c r="J162" s="24">
        <f t="shared" si="68"/>
        <v>0</v>
      </c>
      <c r="K162" s="24">
        <f t="shared" si="68"/>
        <v>-554.5</v>
      </c>
      <c r="L162" s="24">
        <f t="shared" si="68"/>
        <v>17397.199999999997</v>
      </c>
      <c r="M162" s="24">
        <f t="shared" si="68"/>
        <v>0</v>
      </c>
      <c r="N162" s="24">
        <f t="shared" si="68"/>
        <v>-159.5</v>
      </c>
      <c r="O162" s="24">
        <f t="shared" si="68"/>
        <v>-2117.2</v>
      </c>
      <c r="P162" s="146">
        <f t="shared" si="68"/>
        <v>0</v>
      </c>
      <c r="Q162" s="24">
        <f t="shared" si="68"/>
        <v>0</v>
      </c>
      <c r="R162" s="24">
        <f t="shared" si="68"/>
        <v>0</v>
      </c>
      <c r="S162" s="24">
        <f t="shared" si="68"/>
        <v>0</v>
      </c>
      <c r="T162" s="24">
        <f aca="true" t="shared" si="69" ref="T162:Y162">SUM(T163:T170)</f>
        <v>0</v>
      </c>
      <c r="U162" s="24">
        <f t="shared" si="69"/>
        <v>0</v>
      </c>
      <c r="V162" s="24">
        <f t="shared" si="69"/>
        <v>0</v>
      </c>
      <c r="W162" s="24">
        <f t="shared" si="69"/>
        <v>0</v>
      </c>
      <c r="X162" s="24">
        <f t="shared" si="69"/>
        <v>0</v>
      </c>
      <c r="Y162" s="24">
        <f t="shared" si="69"/>
        <v>0</v>
      </c>
      <c r="Z162" s="24">
        <f aca="true" t="shared" si="70" ref="Z162:BC162">SUM(Z163:Z170)</f>
        <v>0</v>
      </c>
      <c r="AA162" s="24">
        <f t="shared" si="70"/>
        <v>0</v>
      </c>
      <c r="AB162" s="24">
        <f t="shared" si="70"/>
        <v>0</v>
      </c>
      <c r="AC162" s="24">
        <f t="shared" si="70"/>
        <v>0</v>
      </c>
      <c r="AD162" s="24">
        <f t="shared" si="70"/>
        <v>0</v>
      </c>
      <c r="AE162" s="24">
        <f t="shared" si="70"/>
        <v>0</v>
      </c>
      <c r="AF162" s="24">
        <f t="shared" si="70"/>
        <v>0</v>
      </c>
      <c r="AG162" s="24">
        <f t="shared" si="70"/>
        <v>0</v>
      </c>
      <c r="AH162" s="24">
        <f t="shared" si="70"/>
        <v>0</v>
      </c>
      <c r="AI162" s="24">
        <f t="shared" si="70"/>
        <v>0</v>
      </c>
      <c r="AJ162" s="24">
        <f t="shared" si="70"/>
        <v>0</v>
      </c>
      <c r="AK162" s="24">
        <f t="shared" si="70"/>
        <v>0</v>
      </c>
      <c r="AL162" s="24">
        <f t="shared" si="70"/>
        <v>0</v>
      </c>
      <c r="AM162" s="24">
        <f t="shared" si="70"/>
        <v>0</v>
      </c>
      <c r="AN162" s="24">
        <f t="shared" si="70"/>
        <v>0</v>
      </c>
      <c r="AO162" s="24">
        <f t="shared" si="70"/>
        <v>0</v>
      </c>
      <c r="AP162" s="24">
        <f t="shared" si="70"/>
        <v>0</v>
      </c>
      <c r="AQ162" s="24">
        <f t="shared" si="70"/>
        <v>0</v>
      </c>
      <c r="AR162" s="24">
        <f t="shared" si="70"/>
        <v>0</v>
      </c>
      <c r="AS162" s="24">
        <f t="shared" si="70"/>
        <v>0</v>
      </c>
      <c r="AT162" s="24">
        <f t="shared" si="70"/>
        <v>0</v>
      </c>
      <c r="AU162" s="24">
        <f t="shared" si="70"/>
        <v>0</v>
      </c>
      <c r="AV162" s="24">
        <f t="shared" si="70"/>
        <v>0</v>
      </c>
      <c r="AW162" s="24">
        <f t="shared" si="70"/>
        <v>0</v>
      </c>
      <c r="AX162" s="24">
        <f t="shared" si="70"/>
        <v>0</v>
      </c>
      <c r="AY162" s="24">
        <f t="shared" si="70"/>
        <v>0</v>
      </c>
      <c r="AZ162" s="24">
        <f t="shared" si="70"/>
        <v>0</v>
      </c>
      <c r="BA162" s="24">
        <f t="shared" si="70"/>
        <v>0</v>
      </c>
      <c r="BB162" s="24">
        <f t="shared" si="70"/>
        <v>0</v>
      </c>
      <c r="BC162" s="24">
        <f t="shared" si="70"/>
        <v>0</v>
      </c>
    </row>
    <row r="163" spans="1:55" s="9" customFormat="1" ht="18.75">
      <c r="A163" s="132" t="s">
        <v>225</v>
      </c>
      <c r="B163" s="1" t="s">
        <v>226</v>
      </c>
      <c r="C163" s="25">
        <v>674800.8</v>
      </c>
      <c r="D163" s="25">
        <f>C163+E163</f>
        <v>688723</v>
      </c>
      <c r="E163" s="58">
        <f>SUM(F163:BE163)</f>
        <v>13922.2</v>
      </c>
      <c r="F163" s="19">
        <v>28.5</v>
      </c>
      <c r="G163" s="19">
        <v>2.2</v>
      </c>
      <c r="H163" s="19"/>
      <c r="I163" s="25">
        <v>10472.5</v>
      </c>
      <c r="J163" s="25"/>
      <c r="K163" s="25"/>
      <c r="L163" s="25">
        <v>3419</v>
      </c>
      <c r="M163" s="25"/>
      <c r="N163" s="25"/>
      <c r="O163" s="25"/>
      <c r="P163" s="147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</row>
    <row r="164" spans="1:55" s="9" customFormat="1" ht="18.75">
      <c r="A164" s="133" t="s">
        <v>182</v>
      </c>
      <c r="B164" s="2" t="s">
        <v>183</v>
      </c>
      <c r="C164" s="25">
        <v>1689705.4</v>
      </c>
      <c r="D164" s="25">
        <v>1691324.7</v>
      </c>
      <c r="E164" s="58">
        <f aca="true" t="shared" si="71" ref="E164:E170">SUM(F164:BE164)</f>
        <v>1383.7999999999993</v>
      </c>
      <c r="F164" s="19">
        <v>4318</v>
      </c>
      <c r="G164" s="19">
        <v>39.7</v>
      </c>
      <c r="H164" s="19"/>
      <c r="I164" s="25">
        <v>-13413.2</v>
      </c>
      <c r="J164" s="25"/>
      <c r="K164" s="25"/>
      <c r="L164" s="25">
        <v>10744.8</v>
      </c>
      <c r="M164" s="25"/>
      <c r="N164" s="25">
        <v>-235.5</v>
      </c>
      <c r="O164" s="25">
        <v>-70</v>
      </c>
      <c r="P164" s="147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</row>
    <row r="165" spans="1:55" s="9" customFormat="1" ht="25.5" customHeight="1" hidden="1">
      <c r="A165" s="133" t="s">
        <v>184</v>
      </c>
      <c r="B165" s="1" t="s">
        <v>185</v>
      </c>
      <c r="C165" s="25">
        <v>370</v>
      </c>
      <c r="D165" s="25">
        <f aca="true" t="shared" si="72" ref="D165:D170">C165+E165</f>
        <v>0</v>
      </c>
      <c r="E165" s="58">
        <f t="shared" si="71"/>
        <v>-370</v>
      </c>
      <c r="F165" s="19"/>
      <c r="G165" s="19"/>
      <c r="H165" s="19"/>
      <c r="I165" s="25">
        <v>-253.9</v>
      </c>
      <c r="J165" s="25"/>
      <c r="K165" s="25"/>
      <c r="L165" s="25"/>
      <c r="M165" s="25"/>
      <c r="N165" s="25"/>
      <c r="O165" s="25">
        <v>-116.1</v>
      </c>
      <c r="P165" s="147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</row>
    <row r="166" spans="1:55" s="9" customFormat="1" ht="23.25" customHeight="1">
      <c r="A166" s="133" t="s">
        <v>186</v>
      </c>
      <c r="B166" s="1" t="s">
        <v>187</v>
      </c>
      <c r="C166" s="25">
        <v>120333.4</v>
      </c>
      <c r="D166" s="25">
        <f t="shared" si="72"/>
        <v>118208</v>
      </c>
      <c r="E166" s="58">
        <f t="shared" si="71"/>
        <v>-2125.3999999999996</v>
      </c>
      <c r="F166" s="19"/>
      <c r="G166" s="19"/>
      <c r="H166" s="19"/>
      <c r="I166" s="25">
        <v>-1266.3</v>
      </c>
      <c r="J166" s="25">
        <v>-6</v>
      </c>
      <c r="K166" s="25">
        <v>-554.5</v>
      </c>
      <c r="L166" s="25">
        <v>101.4</v>
      </c>
      <c r="M166" s="25"/>
      <c r="N166" s="25"/>
      <c r="O166" s="25">
        <v>-400</v>
      </c>
      <c r="P166" s="147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</row>
    <row r="167" spans="1:55" s="9" customFormat="1" ht="32.25" customHeight="1" hidden="1">
      <c r="A167" s="133" t="s">
        <v>186</v>
      </c>
      <c r="B167" s="7" t="s">
        <v>143</v>
      </c>
      <c r="C167" s="25"/>
      <c r="D167" s="25">
        <f t="shared" si="72"/>
        <v>0</v>
      </c>
      <c r="E167" s="58">
        <f t="shared" si="71"/>
        <v>0</v>
      </c>
      <c r="F167" s="19"/>
      <c r="G167" s="19"/>
      <c r="H167" s="19"/>
      <c r="I167" s="25"/>
      <c r="J167" s="25"/>
      <c r="K167" s="25"/>
      <c r="L167" s="25"/>
      <c r="M167" s="25"/>
      <c r="N167" s="25"/>
      <c r="O167" s="25"/>
      <c r="P167" s="147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</row>
    <row r="168" spans="1:55" s="9" customFormat="1" ht="34.5" customHeight="1" hidden="1">
      <c r="A168" s="133" t="s">
        <v>186</v>
      </c>
      <c r="B168" s="7" t="s">
        <v>187</v>
      </c>
      <c r="C168" s="25"/>
      <c r="D168" s="25">
        <f t="shared" si="72"/>
        <v>0</v>
      </c>
      <c r="E168" s="58">
        <f t="shared" si="71"/>
        <v>0</v>
      </c>
      <c r="F168" s="19"/>
      <c r="G168" s="19"/>
      <c r="H168" s="19"/>
      <c r="I168" s="25"/>
      <c r="J168" s="25"/>
      <c r="K168" s="25"/>
      <c r="L168" s="25"/>
      <c r="M168" s="25"/>
      <c r="N168" s="25"/>
      <c r="O168" s="25"/>
      <c r="P168" s="147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</row>
    <row r="169" spans="1:55" s="9" customFormat="1" ht="22.5" customHeight="1">
      <c r="A169" s="133" t="s">
        <v>188</v>
      </c>
      <c r="B169" s="6" t="s">
        <v>189</v>
      </c>
      <c r="C169" s="25">
        <v>295850.1</v>
      </c>
      <c r="D169" s="25">
        <f t="shared" si="72"/>
        <v>302176</v>
      </c>
      <c r="E169" s="58">
        <f t="shared" si="71"/>
        <v>6325.9</v>
      </c>
      <c r="F169" s="19"/>
      <c r="G169" s="19">
        <v>-104</v>
      </c>
      <c r="H169" s="19">
        <v>-100</v>
      </c>
      <c r="I169" s="25">
        <v>4847</v>
      </c>
      <c r="J169" s="25">
        <v>6</v>
      </c>
      <c r="K169" s="25"/>
      <c r="L169" s="25">
        <v>3132</v>
      </c>
      <c r="M169" s="25"/>
      <c r="N169" s="25">
        <v>76</v>
      </c>
      <c r="O169" s="25">
        <v>-1531.1</v>
      </c>
      <c r="P169" s="147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</row>
    <row r="170" spans="1:55" s="9" customFormat="1" ht="37.5" hidden="1">
      <c r="A170" s="133" t="s">
        <v>188</v>
      </c>
      <c r="B170" s="4" t="s">
        <v>143</v>
      </c>
      <c r="C170" s="25"/>
      <c r="D170" s="25">
        <f t="shared" si="72"/>
        <v>0</v>
      </c>
      <c r="E170" s="58">
        <f t="shared" si="71"/>
        <v>0</v>
      </c>
      <c r="F170" s="19"/>
      <c r="G170" s="19"/>
      <c r="H170" s="19"/>
      <c r="I170" s="25"/>
      <c r="J170" s="25"/>
      <c r="K170" s="25"/>
      <c r="L170" s="25"/>
      <c r="M170" s="25"/>
      <c r="N170" s="25"/>
      <c r="O170" s="25"/>
      <c r="P170" s="147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</row>
    <row r="171" spans="1:55" s="9" customFormat="1" ht="36" customHeight="1">
      <c r="A171" s="134" t="s">
        <v>190</v>
      </c>
      <c r="B171" s="5" t="s">
        <v>191</v>
      </c>
      <c r="C171" s="24">
        <f aca="true" t="shared" si="73" ref="C171:H171">SUM(C172:C175)</f>
        <v>221063.7</v>
      </c>
      <c r="D171" s="24">
        <f t="shared" si="73"/>
        <v>233907.89999999997</v>
      </c>
      <c r="E171" s="57">
        <f t="shared" si="73"/>
        <v>15264.2</v>
      </c>
      <c r="F171" s="18">
        <f t="shared" si="73"/>
        <v>16716</v>
      </c>
      <c r="G171" s="18">
        <f t="shared" si="73"/>
        <v>352.5</v>
      </c>
      <c r="H171" s="18">
        <f t="shared" si="73"/>
        <v>-19.3</v>
      </c>
      <c r="I171" s="24">
        <f aca="true" t="shared" si="74" ref="I171:Y171">SUM(I172:I175)</f>
        <v>-1802.7</v>
      </c>
      <c r="J171" s="24">
        <f t="shared" si="74"/>
        <v>0</v>
      </c>
      <c r="K171" s="24">
        <f>SUM(K172:K175)</f>
        <v>0</v>
      </c>
      <c r="L171" s="24">
        <f t="shared" si="74"/>
        <v>19.2</v>
      </c>
      <c r="M171" s="24">
        <f t="shared" si="74"/>
        <v>0</v>
      </c>
      <c r="N171" s="24">
        <f>SUM(N172:N175)</f>
        <v>0</v>
      </c>
      <c r="O171" s="24">
        <f>SUM(O172:O175)</f>
        <v>0</v>
      </c>
      <c r="P171" s="146">
        <f>SUM(P172:P175)</f>
        <v>-1.5</v>
      </c>
      <c r="Q171" s="24">
        <f t="shared" si="74"/>
        <v>0</v>
      </c>
      <c r="R171" s="24">
        <f t="shared" si="74"/>
        <v>0</v>
      </c>
      <c r="S171" s="24">
        <f t="shared" si="74"/>
        <v>0</v>
      </c>
      <c r="T171" s="24">
        <f t="shared" si="74"/>
        <v>0</v>
      </c>
      <c r="U171" s="24">
        <f t="shared" si="74"/>
        <v>0</v>
      </c>
      <c r="V171" s="24">
        <f t="shared" si="74"/>
        <v>0</v>
      </c>
      <c r="W171" s="24">
        <f t="shared" si="74"/>
        <v>0</v>
      </c>
      <c r="X171" s="24">
        <f t="shared" si="74"/>
        <v>0</v>
      </c>
      <c r="Y171" s="24">
        <f t="shared" si="74"/>
        <v>0</v>
      </c>
      <c r="Z171" s="24">
        <f aca="true" t="shared" si="75" ref="Z171:BC171">SUM(Z172:Z175)</f>
        <v>0</v>
      </c>
      <c r="AA171" s="24">
        <f t="shared" si="75"/>
        <v>0</v>
      </c>
      <c r="AB171" s="24">
        <f t="shared" si="75"/>
        <v>0</v>
      </c>
      <c r="AC171" s="24">
        <f t="shared" si="75"/>
        <v>0</v>
      </c>
      <c r="AD171" s="24">
        <f t="shared" si="75"/>
        <v>0</v>
      </c>
      <c r="AE171" s="24">
        <f t="shared" si="75"/>
        <v>0</v>
      </c>
      <c r="AF171" s="24">
        <f t="shared" si="75"/>
        <v>0</v>
      </c>
      <c r="AG171" s="24">
        <f t="shared" si="75"/>
        <v>0</v>
      </c>
      <c r="AH171" s="24">
        <f t="shared" si="75"/>
        <v>0</v>
      </c>
      <c r="AI171" s="24">
        <f t="shared" si="75"/>
        <v>0</v>
      </c>
      <c r="AJ171" s="24">
        <f t="shared" si="75"/>
        <v>0</v>
      </c>
      <c r="AK171" s="24">
        <f t="shared" si="75"/>
        <v>0</v>
      </c>
      <c r="AL171" s="24">
        <f t="shared" si="75"/>
        <v>0</v>
      </c>
      <c r="AM171" s="24">
        <f t="shared" si="75"/>
        <v>0</v>
      </c>
      <c r="AN171" s="24">
        <f t="shared" si="75"/>
        <v>0</v>
      </c>
      <c r="AO171" s="24">
        <f t="shared" si="75"/>
        <v>0</v>
      </c>
      <c r="AP171" s="24">
        <f t="shared" si="75"/>
        <v>0</v>
      </c>
      <c r="AQ171" s="24">
        <f t="shared" si="75"/>
        <v>0</v>
      </c>
      <c r="AR171" s="24">
        <f t="shared" si="75"/>
        <v>0</v>
      </c>
      <c r="AS171" s="24">
        <f t="shared" si="75"/>
        <v>0</v>
      </c>
      <c r="AT171" s="24">
        <f t="shared" si="75"/>
        <v>0</v>
      </c>
      <c r="AU171" s="24">
        <f t="shared" si="75"/>
        <v>0</v>
      </c>
      <c r="AV171" s="24">
        <f t="shared" si="75"/>
        <v>0</v>
      </c>
      <c r="AW171" s="24">
        <f t="shared" si="75"/>
        <v>0</v>
      </c>
      <c r="AX171" s="24">
        <f t="shared" si="75"/>
        <v>0</v>
      </c>
      <c r="AY171" s="24">
        <f t="shared" si="75"/>
        <v>0</v>
      </c>
      <c r="AZ171" s="24">
        <f t="shared" si="75"/>
        <v>0</v>
      </c>
      <c r="BA171" s="24">
        <f t="shared" si="75"/>
        <v>0</v>
      </c>
      <c r="BB171" s="24">
        <f t="shared" si="75"/>
        <v>0</v>
      </c>
      <c r="BC171" s="24">
        <f t="shared" si="75"/>
        <v>0</v>
      </c>
    </row>
    <row r="172" spans="1:55" s="9" customFormat="1" ht="18.75">
      <c r="A172" s="133" t="s">
        <v>192</v>
      </c>
      <c r="B172" s="1" t="s">
        <v>193</v>
      </c>
      <c r="C172" s="25">
        <v>142945.4</v>
      </c>
      <c r="D172" s="25">
        <f>C172+E172</f>
        <v>142422.69999999998</v>
      </c>
      <c r="E172" s="58">
        <f>SUM(F172:BE172)</f>
        <v>-522.7</v>
      </c>
      <c r="F172" s="19"/>
      <c r="G172" s="19">
        <v>352.5</v>
      </c>
      <c r="H172" s="19">
        <v>-19.3</v>
      </c>
      <c r="I172" s="25">
        <f>-871.4+1.5</f>
        <v>-869.9</v>
      </c>
      <c r="J172" s="25"/>
      <c r="K172" s="25"/>
      <c r="L172" s="25">
        <v>15.5</v>
      </c>
      <c r="M172" s="25"/>
      <c r="N172" s="25"/>
      <c r="O172" s="25"/>
      <c r="P172" s="147">
        <v>-1.5</v>
      </c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</row>
    <row r="173" spans="1:55" s="9" customFormat="1" ht="18.75" hidden="1">
      <c r="A173" s="133" t="s">
        <v>194</v>
      </c>
      <c r="B173" s="1" t="s">
        <v>195</v>
      </c>
      <c r="C173" s="25"/>
      <c r="D173" s="25">
        <f>C173+E173</f>
        <v>0</v>
      </c>
      <c r="E173" s="58">
        <f>SUM(F173:BE173)</f>
        <v>0</v>
      </c>
      <c r="F173" s="19"/>
      <c r="G173" s="19"/>
      <c r="H173" s="19"/>
      <c r="I173" s="25"/>
      <c r="J173" s="25"/>
      <c r="K173" s="25"/>
      <c r="L173" s="25"/>
      <c r="M173" s="25"/>
      <c r="N173" s="25"/>
      <c r="O173" s="25"/>
      <c r="P173" s="147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</row>
    <row r="174" spans="1:55" s="9" customFormat="1" ht="25.5" customHeight="1">
      <c r="A174" s="133" t="s">
        <v>196</v>
      </c>
      <c r="B174" s="1" t="s">
        <v>197</v>
      </c>
      <c r="C174" s="25">
        <v>12401</v>
      </c>
      <c r="D174" s="25">
        <f>C174+E174</f>
        <v>11901</v>
      </c>
      <c r="E174" s="58">
        <f>SUM(F174:BE174)</f>
        <v>-500</v>
      </c>
      <c r="F174" s="19"/>
      <c r="G174" s="19"/>
      <c r="H174" s="19"/>
      <c r="I174" s="25">
        <v>-500</v>
      </c>
      <c r="J174" s="25"/>
      <c r="K174" s="25"/>
      <c r="L174" s="25"/>
      <c r="M174" s="25"/>
      <c r="N174" s="25"/>
      <c r="O174" s="25"/>
      <c r="P174" s="147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</row>
    <row r="175" spans="1:55" s="9" customFormat="1" ht="46.5" customHeight="1">
      <c r="A175" s="133" t="s">
        <v>198</v>
      </c>
      <c r="B175" s="1" t="s">
        <v>199</v>
      </c>
      <c r="C175" s="25">
        <v>65717.3</v>
      </c>
      <c r="D175" s="25">
        <v>79584.2</v>
      </c>
      <c r="E175" s="58">
        <f>SUM(F175:BE175)</f>
        <v>16286.900000000001</v>
      </c>
      <c r="F175" s="19">
        <v>16716</v>
      </c>
      <c r="G175" s="19"/>
      <c r="H175" s="19"/>
      <c r="I175" s="25">
        <v>-432.8</v>
      </c>
      <c r="J175" s="25"/>
      <c r="K175" s="25"/>
      <c r="L175" s="25">
        <v>3.7</v>
      </c>
      <c r="M175" s="25"/>
      <c r="N175" s="25"/>
      <c r="O175" s="25"/>
      <c r="P175" s="147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</row>
    <row r="176" spans="1:55" s="9" customFormat="1" ht="18.75">
      <c r="A176" s="131" t="s">
        <v>200</v>
      </c>
      <c r="B176" s="3" t="s">
        <v>201</v>
      </c>
      <c r="C176" s="24">
        <f aca="true" t="shared" si="76" ref="C176:H176">SUM(C177:C181)</f>
        <v>485038.5</v>
      </c>
      <c r="D176" s="24">
        <f t="shared" si="76"/>
        <v>504081.30000000005</v>
      </c>
      <c r="E176" s="57">
        <f>SUM(E177:E181)</f>
        <v>19042.8</v>
      </c>
      <c r="F176" s="18">
        <f t="shared" si="76"/>
        <v>5772.799999999999</v>
      </c>
      <c r="G176" s="18">
        <f t="shared" si="76"/>
        <v>160</v>
      </c>
      <c r="H176" s="18">
        <f t="shared" si="76"/>
        <v>0</v>
      </c>
      <c r="I176" s="24">
        <f aca="true" t="shared" si="77" ref="I176:Y176">SUM(I177:I181)</f>
        <v>-1484.2000000000003</v>
      </c>
      <c r="J176" s="24">
        <f t="shared" si="77"/>
        <v>0</v>
      </c>
      <c r="K176" s="24">
        <f>SUM(K177:K181)</f>
        <v>0</v>
      </c>
      <c r="L176" s="24">
        <f t="shared" si="77"/>
        <v>14769.7</v>
      </c>
      <c r="M176" s="24">
        <f t="shared" si="77"/>
        <v>0</v>
      </c>
      <c r="N176" s="24">
        <f>SUM(N177:N181)</f>
        <v>111</v>
      </c>
      <c r="O176" s="24">
        <f>SUM(O177:O181)</f>
        <v>-286.5</v>
      </c>
      <c r="P176" s="146">
        <f>SUM(P177:P181)</f>
        <v>0</v>
      </c>
      <c r="Q176" s="24">
        <f t="shared" si="77"/>
        <v>0</v>
      </c>
      <c r="R176" s="24">
        <f t="shared" si="77"/>
        <v>0</v>
      </c>
      <c r="S176" s="24">
        <f t="shared" si="77"/>
        <v>0</v>
      </c>
      <c r="T176" s="24">
        <f t="shared" si="77"/>
        <v>0</v>
      </c>
      <c r="U176" s="24">
        <f t="shared" si="77"/>
        <v>0</v>
      </c>
      <c r="V176" s="24">
        <f t="shared" si="77"/>
        <v>0</v>
      </c>
      <c r="W176" s="24">
        <f t="shared" si="77"/>
        <v>0</v>
      </c>
      <c r="X176" s="24">
        <f t="shared" si="77"/>
        <v>0</v>
      </c>
      <c r="Y176" s="24">
        <f t="shared" si="77"/>
        <v>0</v>
      </c>
      <c r="Z176" s="24">
        <f aca="true" t="shared" si="78" ref="Z176:BC176">SUM(Z177:Z181)</f>
        <v>0</v>
      </c>
      <c r="AA176" s="24">
        <f t="shared" si="78"/>
        <v>0</v>
      </c>
      <c r="AB176" s="24">
        <f t="shared" si="78"/>
        <v>0</v>
      </c>
      <c r="AC176" s="24">
        <f t="shared" si="78"/>
        <v>0</v>
      </c>
      <c r="AD176" s="24">
        <f t="shared" si="78"/>
        <v>0</v>
      </c>
      <c r="AE176" s="24">
        <f t="shared" si="78"/>
        <v>0</v>
      </c>
      <c r="AF176" s="24">
        <f t="shared" si="78"/>
        <v>0</v>
      </c>
      <c r="AG176" s="24">
        <f t="shared" si="78"/>
        <v>0</v>
      </c>
      <c r="AH176" s="24">
        <f t="shared" si="78"/>
        <v>0</v>
      </c>
      <c r="AI176" s="24">
        <f t="shared" si="78"/>
        <v>0</v>
      </c>
      <c r="AJ176" s="24">
        <f t="shared" si="78"/>
        <v>0</v>
      </c>
      <c r="AK176" s="24">
        <f t="shared" si="78"/>
        <v>0</v>
      </c>
      <c r="AL176" s="24">
        <f t="shared" si="78"/>
        <v>0</v>
      </c>
      <c r="AM176" s="24">
        <f t="shared" si="78"/>
        <v>0</v>
      </c>
      <c r="AN176" s="24">
        <f t="shared" si="78"/>
        <v>0</v>
      </c>
      <c r="AO176" s="24">
        <f t="shared" si="78"/>
        <v>0</v>
      </c>
      <c r="AP176" s="24">
        <f t="shared" si="78"/>
        <v>0</v>
      </c>
      <c r="AQ176" s="24">
        <f t="shared" si="78"/>
        <v>0</v>
      </c>
      <c r="AR176" s="24">
        <f t="shared" si="78"/>
        <v>0</v>
      </c>
      <c r="AS176" s="24">
        <f t="shared" si="78"/>
        <v>0</v>
      </c>
      <c r="AT176" s="24">
        <f t="shared" si="78"/>
        <v>0</v>
      </c>
      <c r="AU176" s="24">
        <f t="shared" si="78"/>
        <v>0</v>
      </c>
      <c r="AV176" s="24">
        <f t="shared" si="78"/>
        <v>0</v>
      </c>
      <c r="AW176" s="24">
        <f t="shared" si="78"/>
        <v>0</v>
      </c>
      <c r="AX176" s="24">
        <f t="shared" si="78"/>
        <v>0</v>
      </c>
      <c r="AY176" s="24">
        <f t="shared" si="78"/>
        <v>0</v>
      </c>
      <c r="AZ176" s="24">
        <f t="shared" si="78"/>
        <v>0</v>
      </c>
      <c r="BA176" s="24">
        <f t="shared" si="78"/>
        <v>0</v>
      </c>
      <c r="BB176" s="24">
        <f t="shared" si="78"/>
        <v>0</v>
      </c>
      <c r="BC176" s="24">
        <f t="shared" si="78"/>
        <v>0</v>
      </c>
    </row>
    <row r="177" spans="1:55" s="9" customFormat="1" ht="18.75">
      <c r="A177" s="133" t="s">
        <v>202</v>
      </c>
      <c r="B177" s="1" t="s">
        <v>203</v>
      </c>
      <c r="C177" s="25">
        <v>278453.4</v>
      </c>
      <c r="D177" s="25">
        <f>C177+E177</f>
        <v>275700.80000000005</v>
      </c>
      <c r="E177" s="58">
        <f>SUM(F177:BE177)</f>
        <v>-2752.6000000000004</v>
      </c>
      <c r="F177" s="19">
        <v>-5515.6</v>
      </c>
      <c r="G177" s="19">
        <v>160</v>
      </c>
      <c r="H177" s="19"/>
      <c r="I177" s="25">
        <v>2778.5</v>
      </c>
      <c r="J177" s="25"/>
      <c r="K177" s="25"/>
      <c r="L177" s="25"/>
      <c r="M177" s="25"/>
      <c r="N177" s="25">
        <v>111</v>
      </c>
      <c r="O177" s="25">
        <v>-286.5</v>
      </c>
      <c r="P177" s="147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</row>
    <row r="178" spans="1:55" s="9" customFormat="1" ht="18.75" hidden="1">
      <c r="A178" s="133" t="s">
        <v>202</v>
      </c>
      <c r="B178" s="1" t="s">
        <v>204</v>
      </c>
      <c r="C178" s="25"/>
      <c r="D178" s="25">
        <f>C178+E178</f>
        <v>0</v>
      </c>
      <c r="E178" s="58">
        <f>SUM(F178:BE178)</f>
        <v>0</v>
      </c>
      <c r="F178" s="19"/>
      <c r="G178" s="19"/>
      <c r="H178" s="19"/>
      <c r="I178" s="25"/>
      <c r="J178" s="25"/>
      <c r="K178" s="25"/>
      <c r="L178" s="25"/>
      <c r="M178" s="25"/>
      <c r="N178" s="25"/>
      <c r="O178" s="25"/>
      <c r="P178" s="147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</row>
    <row r="179" spans="1:55" s="9" customFormat="1" ht="18.75">
      <c r="A179" s="133" t="s">
        <v>205</v>
      </c>
      <c r="B179" s="1" t="s">
        <v>206</v>
      </c>
      <c r="C179" s="25">
        <v>5235</v>
      </c>
      <c r="D179" s="25">
        <f>C179+E179</f>
        <v>6531.4</v>
      </c>
      <c r="E179" s="58">
        <f>SUM(F179:BE179)</f>
        <v>1296.4</v>
      </c>
      <c r="F179" s="19">
        <v>1288.4</v>
      </c>
      <c r="G179" s="19"/>
      <c r="H179" s="19"/>
      <c r="I179" s="25">
        <f>7-0.1</f>
        <v>6.9</v>
      </c>
      <c r="J179" s="25">
        <v>0.1</v>
      </c>
      <c r="K179" s="25"/>
      <c r="L179" s="25">
        <v>1</v>
      </c>
      <c r="M179" s="25"/>
      <c r="N179" s="25"/>
      <c r="O179" s="25"/>
      <c r="P179" s="147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</row>
    <row r="180" spans="1:55" s="9" customFormat="1" ht="37.5">
      <c r="A180" s="133" t="s">
        <v>207</v>
      </c>
      <c r="B180" s="1" t="s">
        <v>208</v>
      </c>
      <c r="C180" s="25">
        <v>201350.1</v>
      </c>
      <c r="D180" s="25">
        <f>C180+E180</f>
        <v>221849.1</v>
      </c>
      <c r="E180" s="58">
        <f>SUM(F180:BE180)</f>
        <v>20499</v>
      </c>
      <c r="F180" s="19">
        <v>10000</v>
      </c>
      <c r="G180" s="19"/>
      <c r="H180" s="19"/>
      <c r="I180" s="25">
        <v>-4269.6</v>
      </c>
      <c r="J180" s="25">
        <v>-0.1</v>
      </c>
      <c r="K180" s="25"/>
      <c r="L180" s="25">
        <v>14768.7</v>
      </c>
      <c r="M180" s="25"/>
      <c r="N180" s="25"/>
      <c r="O180" s="25"/>
      <c r="P180" s="147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</row>
    <row r="181" spans="1:55" s="9" customFormat="1" ht="37.5" hidden="1">
      <c r="A181" s="133" t="s">
        <v>207</v>
      </c>
      <c r="B181" s="4" t="s">
        <v>143</v>
      </c>
      <c r="C181" s="25"/>
      <c r="D181" s="25">
        <f>C181+E181</f>
        <v>0</v>
      </c>
      <c r="E181" s="58">
        <f>SUM(F181:BE181)</f>
        <v>0</v>
      </c>
      <c r="F181" s="19"/>
      <c r="G181" s="19"/>
      <c r="H181" s="19"/>
      <c r="I181" s="25"/>
      <c r="J181" s="25"/>
      <c r="K181" s="25"/>
      <c r="L181" s="25"/>
      <c r="M181" s="25"/>
      <c r="N181" s="25"/>
      <c r="O181" s="25"/>
      <c r="P181" s="147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</row>
    <row r="182" spans="1:55" s="9" customFormat="1" ht="18.75">
      <c r="A182" s="131" t="s">
        <v>209</v>
      </c>
      <c r="B182" s="3" t="s">
        <v>210</v>
      </c>
      <c r="C182" s="24">
        <f aca="true" t="shared" si="79" ref="C182:H182">SUM(C183:C188)</f>
        <v>776446.5</v>
      </c>
      <c r="D182" s="24">
        <f t="shared" si="79"/>
        <v>817896.4</v>
      </c>
      <c r="E182" s="57">
        <f t="shared" si="79"/>
        <v>41449.90000000001</v>
      </c>
      <c r="F182" s="18">
        <f t="shared" si="79"/>
        <v>-42718</v>
      </c>
      <c r="G182" s="18">
        <f t="shared" si="79"/>
        <v>0</v>
      </c>
      <c r="H182" s="18">
        <f t="shared" si="79"/>
        <v>-87.9</v>
      </c>
      <c r="I182" s="24">
        <f aca="true" t="shared" si="80" ref="I182:Y182">SUM(I183:I188)</f>
        <v>-565.5</v>
      </c>
      <c r="J182" s="24">
        <f t="shared" si="80"/>
        <v>0</v>
      </c>
      <c r="K182" s="24">
        <f>SUM(K183:K188)</f>
        <v>0</v>
      </c>
      <c r="L182" s="24">
        <f t="shared" si="80"/>
        <v>50868.8</v>
      </c>
      <c r="M182" s="24">
        <f t="shared" si="80"/>
        <v>0</v>
      </c>
      <c r="N182" s="24">
        <f>SUM(N183:N188)</f>
        <v>0</v>
      </c>
      <c r="O182" s="24">
        <f>SUM(O183:O188)</f>
        <v>35950</v>
      </c>
      <c r="P182" s="146">
        <f>SUM(P183:P188)</f>
        <v>2.5</v>
      </c>
      <c r="Q182" s="24">
        <f t="shared" si="80"/>
        <v>-2000</v>
      </c>
      <c r="R182" s="24">
        <f t="shared" si="80"/>
        <v>0</v>
      </c>
      <c r="S182" s="24">
        <f t="shared" si="80"/>
        <v>0</v>
      </c>
      <c r="T182" s="24">
        <f t="shared" si="80"/>
        <v>0</v>
      </c>
      <c r="U182" s="24">
        <f t="shared" si="80"/>
        <v>0</v>
      </c>
      <c r="V182" s="24">
        <f t="shared" si="80"/>
        <v>0</v>
      </c>
      <c r="W182" s="24">
        <f t="shared" si="80"/>
        <v>0</v>
      </c>
      <c r="X182" s="24">
        <f t="shared" si="80"/>
        <v>0</v>
      </c>
      <c r="Y182" s="24">
        <f t="shared" si="80"/>
        <v>0</v>
      </c>
      <c r="Z182" s="24">
        <f aca="true" t="shared" si="81" ref="Z182:BC182">SUM(Z183:Z188)</f>
        <v>0</v>
      </c>
      <c r="AA182" s="24">
        <f t="shared" si="81"/>
        <v>0</v>
      </c>
      <c r="AB182" s="24">
        <f t="shared" si="81"/>
        <v>0</v>
      </c>
      <c r="AC182" s="24">
        <f t="shared" si="81"/>
        <v>0</v>
      </c>
      <c r="AD182" s="24">
        <f t="shared" si="81"/>
        <v>0</v>
      </c>
      <c r="AE182" s="24">
        <f t="shared" si="81"/>
        <v>0</v>
      </c>
      <c r="AF182" s="24">
        <f t="shared" si="81"/>
        <v>0</v>
      </c>
      <c r="AG182" s="24">
        <f t="shared" si="81"/>
        <v>0</v>
      </c>
      <c r="AH182" s="24">
        <f t="shared" si="81"/>
        <v>0</v>
      </c>
      <c r="AI182" s="24">
        <f t="shared" si="81"/>
        <v>0</v>
      </c>
      <c r="AJ182" s="24">
        <f t="shared" si="81"/>
        <v>0</v>
      </c>
      <c r="AK182" s="24">
        <f t="shared" si="81"/>
        <v>0</v>
      </c>
      <c r="AL182" s="24">
        <f t="shared" si="81"/>
        <v>0</v>
      </c>
      <c r="AM182" s="24">
        <f t="shared" si="81"/>
        <v>0</v>
      </c>
      <c r="AN182" s="24">
        <f t="shared" si="81"/>
        <v>0</v>
      </c>
      <c r="AO182" s="24">
        <f t="shared" si="81"/>
        <v>0</v>
      </c>
      <c r="AP182" s="24">
        <f t="shared" si="81"/>
        <v>0</v>
      </c>
      <c r="AQ182" s="24">
        <f t="shared" si="81"/>
        <v>0</v>
      </c>
      <c r="AR182" s="24">
        <f t="shared" si="81"/>
        <v>0</v>
      </c>
      <c r="AS182" s="24">
        <f t="shared" si="81"/>
        <v>0</v>
      </c>
      <c r="AT182" s="24">
        <f t="shared" si="81"/>
        <v>0</v>
      </c>
      <c r="AU182" s="24">
        <f t="shared" si="81"/>
        <v>0</v>
      </c>
      <c r="AV182" s="24">
        <f t="shared" si="81"/>
        <v>0</v>
      </c>
      <c r="AW182" s="24">
        <f t="shared" si="81"/>
        <v>0</v>
      </c>
      <c r="AX182" s="24">
        <f t="shared" si="81"/>
        <v>0</v>
      </c>
      <c r="AY182" s="24">
        <f t="shared" si="81"/>
        <v>0</v>
      </c>
      <c r="AZ182" s="24">
        <f t="shared" si="81"/>
        <v>0</v>
      </c>
      <c r="BA182" s="24">
        <f t="shared" si="81"/>
        <v>0</v>
      </c>
      <c r="BB182" s="24">
        <f t="shared" si="81"/>
        <v>0</v>
      </c>
      <c r="BC182" s="24">
        <f t="shared" si="81"/>
        <v>0</v>
      </c>
    </row>
    <row r="183" spans="1:55" s="9" customFormat="1" ht="36" customHeight="1">
      <c r="A183" s="133" t="s">
        <v>211</v>
      </c>
      <c r="B183" s="7" t="s">
        <v>64</v>
      </c>
      <c r="C183" s="25">
        <v>12986</v>
      </c>
      <c r="D183" s="25">
        <f aca="true" t="shared" si="82" ref="D183:D192">C183+E183</f>
        <v>12986</v>
      </c>
      <c r="E183" s="58">
        <f aca="true" t="shared" si="83" ref="E183:E190">SUM(F183:BE183)</f>
        <v>0</v>
      </c>
      <c r="F183" s="19"/>
      <c r="G183" s="19"/>
      <c r="H183" s="19"/>
      <c r="I183" s="25"/>
      <c r="J183" s="25"/>
      <c r="K183" s="25"/>
      <c r="L183" s="25"/>
      <c r="M183" s="25"/>
      <c r="N183" s="25"/>
      <c r="O183" s="25"/>
      <c r="P183" s="147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</row>
    <row r="184" spans="1:55" s="9" customFormat="1" ht="24" customHeight="1">
      <c r="A184" s="133" t="s">
        <v>212</v>
      </c>
      <c r="B184" s="1" t="s">
        <v>213</v>
      </c>
      <c r="C184" s="25">
        <v>115370.1</v>
      </c>
      <c r="D184" s="25">
        <f t="shared" si="82"/>
        <v>112198.5</v>
      </c>
      <c r="E184" s="58">
        <f>SUM(F184:BE184)</f>
        <v>-3171.6</v>
      </c>
      <c r="F184" s="19">
        <v>-3205.6</v>
      </c>
      <c r="G184" s="19"/>
      <c r="H184" s="19"/>
      <c r="I184" s="25">
        <f>19.5</f>
        <v>19.5</v>
      </c>
      <c r="J184" s="25">
        <v>-0.3</v>
      </c>
      <c r="K184" s="25"/>
      <c r="L184" s="25">
        <v>14.8</v>
      </c>
      <c r="M184" s="25"/>
      <c r="N184" s="25"/>
      <c r="O184" s="25"/>
      <c r="P184" s="147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</row>
    <row r="185" spans="1:55" s="9" customFormat="1" ht="24" customHeight="1">
      <c r="A185" s="133" t="s">
        <v>214</v>
      </c>
      <c r="B185" s="1" t="s">
        <v>215</v>
      </c>
      <c r="C185" s="25">
        <v>595619</v>
      </c>
      <c r="D185" s="25">
        <f t="shared" si="82"/>
        <v>640187.9</v>
      </c>
      <c r="E185" s="58">
        <f t="shared" si="83"/>
        <v>44568.9</v>
      </c>
      <c r="F185" s="19">
        <v>-39736.4</v>
      </c>
      <c r="G185" s="19"/>
      <c r="H185" s="19">
        <v>-87.9</v>
      </c>
      <c r="I185" s="25">
        <v>-409.1</v>
      </c>
      <c r="J185" s="25">
        <v>0.3</v>
      </c>
      <c r="K185" s="25"/>
      <c r="L185" s="25">
        <v>50852</v>
      </c>
      <c r="M185" s="25"/>
      <c r="N185" s="25"/>
      <c r="O185" s="25">
        <v>35950</v>
      </c>
      <c r="P185" s="147"/>
      <c r="Q185" s="25">
        <v>-2000</v>
      </c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</row>
    <row r="186" spans="1:55" s="9" customFormat="1" ht="24" customHeight="1">
      <c r="A186" s="133" t="s">
        <v>224</v>
      </c>
      <c r="B186" s="7" t="s">
        <v>65</v>
      </c>
      <c r="C186" s="25">
        <v>45180.4</v>
      </c>
      <c r="D186" s="25">
        <f t="shared" si="82"/>
        <v>45204.200000000004</v>
      </c>
      <c r="E186" s="58">
        <f t="shared" si="83"/>
        <v>23.80000000000001</v>
      </c>
      <c r="F186" s="19">
        <v>224</v>
      </c>
      <c r="G186" s="19"/>
      <c r="H186" s="19"/>
      <c r="I186" s="25">
        <f>-200.2-2.5</f>
        <v>-202.7</v>
      </c>
      <c r="J186" s="25"/>
      <c r="K186" s="25"/>
      <c r="L186" s="25"/>
      <c r="M186" s="25"/>
      <c r="N186" s="25"/>
      <c r="O186" s="25"/>
      <c r="P186" s="147">
        <v>2.5</v>
      </c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</row>
    <row r="187" spans="1:55" s="9" customFormat="1" ht="24" customHeight="1">
      <c r="A187" s="133" t="s">
        <v>216</v>
      </c>
      <c r="B187" s="1" t="s">
        <v>217</v>
      </c>
      <c r="C187" s="25">
        <v>7291</v>
      </c>
      <c r="D187" s="25">
        <f t="shared" si="82"/>
        <v>7319.8</v>
      </c>
      <c r="E187" s="58">
        <f t="shared" si="83"/>
        <v>28.8</v>
      </c>
      <c r="F187" s="19"/>
      <c r="G187" s="19"/>
      <c r="H187" s="19"/>
      <c r="I187" s="25">
        <v>26.8</v>
      </c>
      <c r="J187" s="25"/>
      <c r="K187" s="25"/>
      <c r="L187" s="25">
        <v>2</v>
      </c>
      <c r="M187" s="25"/>
      <c r="N187" s="25"/>
      <c r="O187" s="25"/>
      <c r="P187" s="147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</row>
    <row r="188" spans="1:55" s="9" customFormat="1" ht="37.5" hidden="1">
      <c r="A188" s="133" t="s">
        <v>216</v>
      </c>
      <c r="B188" s="4" t="s">
        <v>143</v>
      </c>
      <c r="C188" s="25"/>
      <c r="D188" s="25">
        <f t="shared" si="82"/>
        <v>0</v>
      </c>
      <c r="E188" s="58">
        <f t="shared" si="83"/>
        <v>0</v>
      </c>
      <c r="F188" s="39"/>
      <c r="G188" s="39"/>
      <c r="H188" s="39"/>
      <c r="I188" s="31"/>
      <c r="J188" s="31"/>
      <c r="K188" s="31"/>
      <c r="L188" s="31"/>
      <c r="M188" s="31"/>
      <c r="N188" s="31"/>
      <c r="O188" s="31"/>
      <c r="P188" s="164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</row>
    <row r="189" spans="1:55" s="52" customFormat="1" ht="18.75" hidden="1">
      <c r="A189" s="131" t="s">
        <v>26</v>
      </c>
      <c r="B189" s="105" t="s">
        <v>28</v>
      </c>
      <c r="C189" s="24"/>
      <c r="D189" s="24">
        <f t="shared" si="82"/>
        <v>0</v>
      </c>
      <c r="E189" s="58">
        <f t="shared" si="83"/>
        <v>0</v>
      </c>
      <c r="F189" s="50"/>
      <c r="G189" s="50"/>
      <c r="H189" s="50"/>
      <c r="I189" s="51"/>
      <c r="J189" s="51"/>
      <c r="K189" s="51"/>
      <c r="L189" s="51"/>
      <c r="M189" s="51">
        <f>M190</f>
        <v>0</v>
      </c>
      <c r="N189" s="51">
        <f>N190</f>
        <v>0</v>
      </c>
      <c r="O189" s="51"/>
      <c r="P189" s="167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  <c r="BA189" s="51"/>
      <c r="BB189" s="51"/>
      <c r="BC189" s="51"/>
    </row>
    <row r="190" spans="1:55" s="9" customFormat="1" ht="18.75" hidden="1">
      <c r="A190" s="133" t="s">
        <v>27</v>
      </c>
      <c r="B190" s="7" t="s">
        <v>29</v>
      </c>
      <c r="C190" s="25"/>
      <c r="D190" s="25">
        <f t="shared" si="82"/>
        <v>0</v>
      </c>
      <c r="E190" s="58">
        <f t="shared" si="83"/>
        <v>0</v>
      </c>
      <c r="F190" s="39"/>
      <c r="G190" s="39"/>
      <c r="H190" s="39"/>
      <c r="I190" s="31"/>
      <c r="J190" s="31"/>
      <c r="K190" s="31"/>
      <c r="L190" s="31"/>
      <c r="M190" s="31"/>
      <c r="N190" s="31"/>
      <c r="O190" s="31"/>
      <c r="P190" s="164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</row>
    <row r="191" spans="1:55" s="52" customFormat="1" ht="18.75">
      <c r="A191" s="131" t="s">
        <v>26</v>
      </c>
      <c r="B191" s="105" t="s">
        <v>28</v>
      </c>
      <c r="C191" s="24">
        <f>C192</f>
        <v>7000</v>
      </c>
      <c r="D191" s="24">
        <f>D192</f>
        <v>7000</v>
      </c>
      <c r="E191" s="69">
        <f>E192</f>
        <v>0</v>
      </c>
      <c r="F191" s="50"/>
      <c r="G191" s="50"/>
      <c r="H191" s="50"/>
      <c r="I191" s="51"/>
      <c r="J191" s="51">
        <f>J192</f>
        <v>0</v>
      </c>
      <c r="K191" s="51"/>
      <c r="L191" s="51"/>
      <c r="M191" s="51"/>
      <c r="N191" s="51"/>
      <c r="O191" s="51"/>
      <c r="P191" s="167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  <c r="BA191" s="51"/>
      <c r="BB191" s="51"/>
      <c r="BC191" s="51"/>
    </row>
    <row r="192" spans="1:55" s="9" customFormat="1" ht="25.5" customHeight="1">
      <c r="A192" s="133" t="s">
        <v>27</v>
      </c>
      <c r="B192" s="7" t="s">
        <v>29</v>
      </c>
      <c r="C192" s="25">
        <v>7000</v>
      </c>
      <c r="D192" s="25">
        <f t="shared" si="82"/>
        <v>7000</v>
      </c>
      <c r="E192" s="58">
        <f>SUM(F192:BE192)</f>
        <v>0</v>
      </c>
      <c r="F192" s="39"/>
      <c r="G192" s="39"/>
      <c r="H192" s="39"/>
      <c r="I192" s="31"/>
      <c r="J192" s="31"/>
      <c r="K192" s="31"/>
      <c r="L192" s="31"/>
      <c r="M192" s="31"/>
      <c r="N192" s="31"/>
      <c r="O192" s="31"/>
      <c r="P192" s="164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</row>
    <row r="193" spans="1:55" s="9" customFormat="1" ht="18.75">
      <c r="A193" s="133"/>
      <c r="B193" s="3" t="s">
        <v>218</v>
      </c>
      <c r="C193" s="24">
        <f>SUM(C127+C142+C144+C149+C155+C159+C162+C171+C176+C182+C191)</f>
        <v>8795731.2</v>
      </c>
      <c r="D193" s="24">
        <f>SUM(D127+D142+D144+D149+D155+D159+D162+D171+D176+D182+D189+D191)</f>
        <v>9212242.1</v>
      </c>
      <c r="E193" s="57">
        <f>SUM(E127+E142+E144+E149+E155+E159+E162+E171+E176+E182+E189+E191)</f>
        <v>416510.9</v>
      </c>
      <c r="F193" s="18">
        <f>SUM(F127+F142+F144+F149+F155+F159+F162+F171+F176+F182+F191)</f>
        <v>261355</v>
      </c>
      <c r="G193" s="18">
        <f>SUM(G127+G142+G144+G149+G155+G159+G162+G171+G176+G182+G191)</f>
        <v>450.4</v>
      </c>
      <c r="H193" s="18">
        <f>SUM(H127+H142+H144+H149+H155+H159+H162+H171+H176+H182+H191)</f>
        <v>-10509.499999999998</v>
      </c>
      <c r="I193" s="24">
        <f>SUM(I127+I142+I144+I149+I155+I159+I162+I171+I176+I182)</f>
        <v>-49332.899999999994</v>
      </c>
      <c r="J193" s="24">
        <f>SUM(J127+J142+J144+J149+J155+J159+J162+J171+J176+J182+J191)</f>
        <v>0</v>
      </c>
      <c r="K193" s="24">
        <f>SUM(K127+K142+K144+K149+K155+K159+K162+K171+K176+K182)</f>
        <v>-554.5</v>
      </c>
      <c r="L193" s="24">
        <f>SUM(L127+L142+L144+L149+L155+L159+L162+L171+L176+L182)</f>
        <v>133701</v>
      </c>
      <c r="M193" s="24">
        <f>SUM(M127+M142+M144+M149+M155+M159+M162+M171+M176+M182+M189)</f>
        <v>332.6</v>
      </c>
      <c r="N193" s="24">
        <f>SUM(N127+N142+N144+N149+N155+N159+N162+N171+N176+N182+N189)</f>
        <v>49000.3</v>
      </c>
      <c r="O193" s="24">
        <f>SUM(O127+O142+O144+O149+O155+O159+O162+O171+O176+O182+O189)</f>
        <v>18367.5</v>
      </c>
      <c r="P193" s="146">
        <f>SUM(P127+P142+P144+P149+P155+P159+P162+P171+P176+P182)</f>
        <v>1</v>
      </c>
      <c r="Q193" s="24">
        <f>SUM(Q127+Q142+Q144+Q149+Q155+Q159+Q162+Q171+Q176+Q182)</f>
        <v>13700</v>
      </c>
      <c r="R193" s="24">
        <f aca="true" t="shared" si="84" ref="R193:Y193">SUM(R127+R142+R144+R149+R155+R159+R162+R171+R176+R182)</f>
        <v>0</v>
      </c>
      <c r="S193" s="24">
        <f t="shared" si="84"/>
        <v>0</v>
      </c>
      <c r="T193" s="24">
        <f t="shared" si="84"/>
        <v>0</v>
      </c>
      <c r="U193" s="24">
        <f t="shared" si="84"/>
        <v>0</v>
      </c>
      <c r="V193" s="24">
        <f t="shared" si="84"/>
        <v>0</v>
      </c>
      <c r="W193" s="24">
        <f t="shared" si="84"/>
        <v>0</v>
      </c>
      <c r="X193" s="24">
        <f t="shared" si="84"/>
        <v>0</v>
      </c>
      <c r="Y193" s="24">
        <f t="shared" si="84"/>
        <v>0</v>
      </c>
      <c r="Z193" s="24">
        <f aca="true" t="shared" si="85" ref="Z193:BC193">SUM(Z127+Z142+Z144+Z149+Z155+Z159+Z162+Z171+Z176+Z182)</f>
        <v>0</v>
      </c>
      <c r="AA193" s="24">
        <f t="shared" si="85"/>
        <v>0</v>
      </c>
      <c r="AB193" s="24">
        <f t="shared" si="85"/>
        <v>0</v>
      </c>
      <c r="AC193" s="24">
        <f t="shared" si="85"/>
        <v>0</v>
      </c>
      <c r="AD193" s="24">
        <f t="shared" si="85"/>
        <v>0</v>
      </c>
      <c r="AE193" s="24">
        <f t="shared" si="85"/>
        <v>0</v>
      </c>
      <c r="AF193" s="24">
        <f t="shared" si="85"/>
        <v>0</v>
      </c>
      <c r="AG193" s="24">
        <f t="shared" si="85"/>
        <v>0</v>
      </c>
      <c r="AH193" s="24">
        <f t="shared" si="85"/>
        <v>0</v>
      </c>
      <c r="AI193" s="24">
        <f t="shared" si="85"/>
        <v>0</v>
      </c>
      <c r="AJ193" s="24">
        <f t="shared" si="85"/>
        <v>0</v>
      </c>
      <c r="AK193" s="24">
        <f t="shared" si="85"/>
        <v>0</v>
      </c>
      <c r="AL193" s="24">
        <f t="shared" si="85"/>
        <v>0</v>
      </c>
      <c r="AM193" s="24">
        <f t="shared" si="85"/>
        <v>0</v>
      </c>
      <c r="AN193" s="24">
        <f t="shared" si="85"/>
        <v>0</v>
      </c>
      <c r="AO193" s="24">
        <f t="shared" si="85"/>
        <v>0</v>
      </c>
      <c r="AP193" s="24">
        <f t="shared" si="85"/>
        <v>0</v>
      </c>
      <c r="AQ193" s="24">
        <f t="shared" si="85"/>
        <v>0</v>
      </c>
      <c r="AR193" s="24">
        <f t="shared" si="85"/>
        <v>0</v>
      </c>
      <c r="AS193" s="24">
        <f t="shared" si="85"/>
        <v>0</v>
      </c>
      <c r="AT193" s="24">
        <f t="shared" si="85"/>
        <v>0</v>
      </c>
      <c r="AU193" s="24">
        <f t="shared" si="85"/>
        <v>0</v>
      </c>
      <c r="AV193" s="24">
        <f t="shared" si="85"/>
        <v>0</v>
      </c>
      <c r="AW193" s="24">
        <f t="shared" si="85"/>
        <v>0</v>
      </c>
      <c r="AX193" s="24">
        <f t="shared" si="85"/>
        <v>0</v>
      </c>
      <c r="AY193" s="24">
        <f t="shared" si="85"/>
        <v>0</v>
      </c>
      <c r="AZ193" s="24">
        <f t="shared" si="85"/>
        <v>0</v>
      </c>
      <c r="BA193" s="24">
        <f t="shared" si="85"/>
        <v>0</v>
      </c>
      <c r="BB193" s="24">
        <f t="shared" si="85"/>
        <v>0</v>
      </c>
      <c r="BC193" s="24">
        <f t="shared" si="85"/>
        <v>0</v>
      </c>
    </row>
    <row r="194" spans="1:55" s="9" customFormat="1" ht="19.5">
      <c r="A194" s="133"/>
      <c r="B194" s="1" t="s">
        <v>257</v>
      </c>
      <c r="C194" s="41">
        <f>C125-C193</f>
        <v>-582335.5999999996</v>
      </c>
      <c r="D194" s="41">
        <f>D125-D193</f>
        <v>-582335.6000000015</v>
      </c>
      <c r="E194" s="60">
        <f>E125-E193</f>
        <v>0</v>
      </c>
      <c r="F194" s="33">
        <f aca="true" t="shared" si="86" ref="F194:AJ194">F125-F193</f>
        <v>0</v>
      </c>
      <c r="G194" s="33">
        <f t="shared" si="86"/>
        <v>0</v>
      </c>
      <c r="H194" s="33">
        <f t="shared" si="86"/>
        <v>0</v>
      </c>
      <c r="I194" s="33">
        <f t="shared" si="86"/>
        <v>49332.899999999994</v>
      </c>
      <c r="J194" s="33">
        <f t="shared" si="86"/>
        <v>0</v>
      </c>
      <c r="K194" s="33">
        <f t="shared" si="86"/>
        <v>0</v>
      </c>
      <c r="L194" s="33">
        <f t="shared" si="86"/>
        <v>0</v>
      </c>
      <c r="M194" s="33">
        <f t="shared" si="86"/>
        <v>-332.6</v>
      </c>
      <c r="N194" s="33">
        <f t="shared" si="86"/>
        <v>-49000.3</v>
      </c>
      <c r="O194" s="33">
        <f>O125-O193</f>
        <v>0</v>
      </c>
      <c r="P194" s="148">
        <f t="shared" si="86"/>
        <v>0</v>
      </c>
      <c r="Q194" s="33">
        <f t="shared" si="86"/>
        <v>0</v>
      </c>
      <c r="R194" s="41">
        <f t="shared" si="86"/>
        <v>0</v>
      </c>
      <c r="S194" s="41">
        <f t="shared" si="86"/>
        <v>0</v>
      </c>
      <c r="T194" s="41">
        <f t="shared" si="86"/>
        <v>0</v>
      </c>
      <c r="U194" s="41">
        <f t="shared" si="86"/>
        <v>0</v>
      </c>
      <c r="V194" s="41">
        <f t="shared" si="86"/>
        <v>0</v>
      </c>
      <c r="W194" s="41">
        <f t="shared" si="86"/>
        <v>0</v>
      </c>
      <c r="X194" s="41">
        <f t="shared" si="86"/>
        <v>0</v>
      </c>
      <c r="Y194" s="41">
        <f t="shared" si="86"/>
        <v>0</v>
      </c>
      <c r="Z194" s="41">
        <f t="shared" si="86"/>
        <v>0</v>
      </c>
      <c r="AA194" s="41">
        <f t="shared" si="86"/>
        <v>0</v>
      </c>
      <c r="AB194" s="41">
        <f t="shared" si="86"/>
        <v>0</v>
      </c>
      <c r="AC194" s="41">
        <f t="shared" si="86"/>
        <v>0</v>
      </c>
      <c r="AD194" s="41">
        <f t="shared" si="86"/>
        <v>0</v>
      </c>
      <c r="AE194" s="41">
        <f t="shared" si="86"/>
        <v>0</v>
      </c>
      <c r="AF194" s="41">
        <f t="shared" si="86"/>
        <v>0</v>
      </c>
      <c r="AG194" s="41">
        <f t="shared" si="86"/>
        <v>0</v>
      </c>
      <c r="AH194" s="41">
        <f t="shared" si="86"/>
        <v>0</v>
      </c>
      <c r="AI194" s="41">
        <f t="shared" si="86"/>
        <v>0</v>
      </c>
      <c r="AJ194" s="41">
        <f t="shared" si="86"/>
        <v>0</v>
      </c>
      <c r="AK194" s="41">
        <f aca="true" t="shared" si="87" ref="AK194:BC194">AK125-AK193</f>
        <v>0</v>
      </c>
      <c r="AL194" s="41">
        <f t="shared" si="87"/>
        <v>0</v>
      </c>
      <c r="AM194" s="41">
        <f t="shared" si="87"/>
        <v>0</v>
      </c>
      <c r="AN194" s="41">
        <f t="shared" si="87"/>
        <v>0</v>
      </c>
      <c r="AO194" s="41">
        <f t="shared" si="87"/>
        <v>0</v>
      </c>
      <c r="AP194" s="41">
        <f t="shared" si="87"/>
        <v>0</v>
      </c>
      <c r="AQ194" s="41">
        <f t="shared" si="87"/>
        <v>0</v>
      </c>
      <c r="AR194" s="41">
        <f t="shared" si="87"/>
        <v>0</v>
      </c>
      <c r="AS194" s="41">
        <f t="shared" si="87"/>
        <v>0</v>
      </c>
      <c r="AT194" s="41">
        <f t="shared" si="87"/>
        <v>0</v>
      </c>
      <c r="AU194" s="41">
        <f t="shared" si="87"/>
        <v>0</v>
      </c>
      <c r="AV194" s="41">
        <f t="shared" si="87"/>
        <v>0</v>
      </c>
      <c r="AW194" s="41">
        <f t="shared" si="87"/>
        <v>0</v>
      </c>
      <c r="AX194" s="41">
        <f t="shared" si="87"/>
        <v>0</v>
      </c>
      <c r="AY194" s="41">
        <f t="shared" si="87"/>
        <v>0</v>
      </c>
      <c r="AZ194" s="41">
        <f t="shared" si="87"/>
        <v>0</v>
      </c>
      <c r="BA194" s="41">
        <f t="shared" si="87"/>
        <v>0</v>
      </c>
      <c r="BB194" s="41">
        <f t="shared" si="87"/>
        <v>0</v>
      </c>
      <c r="BC194" s="41">
        <f t="shared" si="87"/>
        <v>0</v>
      </c>
    </row>
    <row r="195" spans="1:55" s="9" customFormat="1" ht="66.75" customHeight="1">
      <c r="A195" s="135" t="s">
        <v>256</v>
      </c>
      <c r="B195" s="106" t="s">
        <v>339</v>
      </c>
      <c r="C195" s="41"/>
      <c r="D195" s="136"/>
      <c r="E195" s="60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148"/>
      <c r="Q195" s="33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</row>
    <row r="196" spans="1:55" s="9" customFormat="1" ht="96.75" customHeight="1">
      <c r="A196" s="137" t="s">
        <v>338</v>
      </c>
      <c r="B196" s="107" t="s">
        <v>337</v>
      </c>
      <c r="C196" s="174">
        <f>C197-C202</f>
        <v>424974.8999999999</v>
      </c>
      <c r="D196" s="138">
        <f>D197-D202</f>
        <v>424974.8999999999</v>
      </c>
      <c r="E196" s="61">
        <f aca="true" t="shared" si="88" ref="E196:E214">SUM(F196:BE196)</f>
        <v>0</v>
      </c>
      <c r="F196" s="43">
        <f aca="true" t="shared" si="89" ref="F196:Q196">F197-F202</f>
        <v>0</v>
      </c>
      <c r="G196" s="43">
        <f t="shared" si="89"/>
        <v>0</v>
      </c>
      <c r="H196" s="43">
        <f t="shared" si="89"/>
        <v>0</v>
      </c>
      <c r="I196" s="44">
        <f t="shared" si="89"/>
        <v>0</v>
      </c>
      <c r="J196" s="44">
        <f t="shared" si="89"/>
        <v>0</v>
      </c>
      <c r="K196" s="44">
        <f t="shared" si="89"/>
        <v>0</v>
      </c>
      <c r="L196" s="44">
        <f t="shared" si="89"/>
        <v>0</v>
      </c>
      <c r="M196" s="44">
        <f t="shared" si="89"/>
        <v>0</v>
      </c>
      <c r="N196" s="44">
        <f t="shared" si="89"/>
        <v>0</v>
      </c>
      <c r="O196" s="44">
        <f t="shared" si="89"/>
        <v>0</v>
      </c>
      <c r="P196" s="168">
        <f t="shared" si="89"/>
        <v>0</v>
      </c>
      <c r="Q196" s="44">
        <f t="shared" si="89"/>
        <v>0</v>
      </c>
      <c r="R196" s="44">
        <f aca="true" t="shared" si="90" ref="R196:Y196">R197-R202</f>
        <v>0</v>
      </c>
      <c r="S196" s="44">
        <f t="shared" si="90"/>
        <v>0</v>
      </c>
      <c r="T196" s="44">
        <f t="shared" si="90"/>
        <v>0</v>
      </c>
      <c r="U196" s="44">
        <f t="shared" si="90"/>
        <v>0</v>
      </c>
      <c r="V196" s="44">
        <f t="shared" si="90"/>
        <v>0</v>
      </c>
      <c r="W196" s="44">
        <f t="shared" si="90"/>
        <v>0</v>
      </c>
      <c r="X196" s="44">
        <f t="shared" si="90"/>
        <v>0</v>
      </c>
      <c r="Y196" s="44">
        <f t="shared" si="90"/>
        <v>0</v>
      </c>
      <c r="Z196" s="44">
        <f aca="true" t="shared" si="91" ref="Z196:BC196">Z197-Z202</f>
        <v>0</v>
      </c>
      <c r="AA196" s="44">
        <f t="shared" si="91"/>
        <v>0</v>
      </c>
      <c r="AB196" s="44">
        <f t="shared" si="91"/>
        <v>0</v>
      </c>
      <c r="AC196" s="44">
        <f t="shared" si="91"/>
        <v>0</v>
      </c>
      <c r="AD196" s="44">
        <f t="shared" si="91"/>
        <v>0</v>
      </c>
      <c r="AE196" s="44">
        <f t="shared" si="91"/>
        <v>0</v>
      </c>
      <c r="AF196" s="44">
        <f t="shared" si="91"/>
        <v>0</v>
      </c>
      <c r="AG196" s="44">
        <f t="shared" si="91"/>
        <v>0</v>
      </c>
      <c r="AH196" s="44">
        <f t="shared" si="91"/>
        <v>0</v>
      </c>
      <c r="AI196" s="44">
        <f t="shared" si="91"/>
        <v>0</v>
      </c>
      <c r="AJ196" s="44">
        <f t="shared" si="91"/>
        <v>0</v>
      </c>
      <c r="AK196" s="44">
        <f t="shared" si="91"/>
        <v>0</v>
      </c>
      <c r="AL196" s="44">
        <f t="shared" si="91"/>
        <v>0</v>
      </c>
      <c r="AM196" s="44">
        <f t="shared" si="91"/>
        <v>0</v>
      </c>
      <c r="AN196" s="44">
        <f t="shared" si="91"/>
        <v>0</v>
      </c>
      <c r="AO196" s="44">
        <f t="shared" si="91"/>
        <v>0</v>
      </c>
      <c r="AP196" s="44">
        <f t="shared" si="91"/>
        <v>0</v>
      </c>
      <c r="AQ196" s="44">
        <f t="shared" si="91"/>
        <v>0</v>
      </c>
      <c r="AR196" s="44">
        <f t="shared" si="91"/>
        <v>0</v>
      </c>
      <c r="AS196" s="44">
        <f t="shared" si="91"/>
        <v>0</v>
      </c>
      <c r="AT196" s="44">
        <f t="shared" si="91"/>
        <v>0</v>
      </c>
      <c r="AU196" s="44">
        <f t="shared" si="91"/>
        <v>0</v>
      </c>
      <c r="AV196" s="44">
        <f t="shared" si="91"/>
        <v>0</v>
      </c>
      <c r="AW196" s="44">
        <f t="shared" si="91"/>
        <v>0</v>
      </c>
      <c r="AX196" s="44">
        <f t="shared" si="91"/>
        <v>0</v>
      </c>
      <c r="AY196" s="44">
        <f t="shared" si="91"/>
        <v>0</v>
      </c>
      <c r="AZ196" s="44">
        <f t="shared" si="91"/>
        <v>0</v>
      </c>
      <c r="BA196" s="44">
        <f t="shared" si="91"/>
        <v>0</v>
      </c>
      <c r="BB196" s="44">
        <f t="shared" si="91"/>
        <v>0</v>
      </c>
      <c r="BC196" s="44">
        <f t="shared" si="91"/>
        <v>0</v>
      </c>
    </row>
    <row r="197" spans="1:55" s="9" customFormat="1" ht="119.25" customHeight="1">
      <c r="A197" s="137" t="s">
        <v>260</v>
      </c>
      <c r="B197" s="107" t="s">
        <v>340</v>
      </c>
      <c r="C197" s="42">
        <f>C198+C200</f>
        <v>1178174.9</v>
      </c>
      <c r="D197" s="126">
        <f>D198+D200</f>
        <v>1178174.9</v>
      </c>
      <c r="E197" s="58">
        <f t="shared" si="88"/>
        <v>0</v>
      </c>
      <c r="F197" s="22">
        <f aca="true" t="shared" si="92" ref="F197:Q197">F198+F200</f>
        <v>0</v>
      </c>
      <c r="G197" s="22">
        <f>G198+G200</f>
        <v>0</v>
      </c>
      <c r="H197" s="22">
        <f t="shared" si="92"/>
        <v>0</v>
      </c>
      <c r="I197" s="42">
        <f t="shared" si="92"/>
        <v>0</v>
      </c>
      <c r="J197" s="42">
        <f t="shared" si="92"/>
        <v>0</v>
      </c>
      <c r="K197" s="42">
        <f t="shared" si="92"/>
        <v>0</v>
      </c>
      <c r="L197" s="42">
        <f t="shared" si="92"/>
        <v>0</v>
      </c>
      <c r="M197" s="42">
        <f t="shared" si="92"/>
        <v>0</v>
      </c>
      <c r="N197" s="42">
        <f t="shared" si="92"/>
        <v>0</v>
      </c>
      <c r="O197" s="42">
        <f t="shared" si="92"/>
        <v>0</v>
      </c>
      <c r="P197" s="149">
        <f t="shared" si="92"/>
        <v>0</v>
      </c>
      <c r="Q197" s="42">
        <f t="shared" si="92"/>
        <v>0</v>
      </c>
      <c r="R197" s="42">
        <f aca="true" t="shared" si="93" ref="R197:Y197">R198+R200</f>
        <v>0</v>
      </c>
      <c r="S197" s="42">
        <f t="shared" si="93"/>
        <v>0</v>
      </c>
      <c r="T197" s="42">
        <f t="shared" si="93"/>
        <v>0</v>
      </c>
      <c r="U197" s="42">
        <f t="shared" si="93"/>
        <v>0</v>
      </c>
      <c r="V197" s="42">
        <f t="shared" si="93"/>
        <v>0</v>
      </c>
      <c r="W197" s="42">
        <f t="shared" si="93"/>
        <v>0</v>
      </c>
      <c r="X197" s="42">
        <f t="shared" si="93"/>
        <v>0</v>
      </c>
      <c r="Y197" s="42">
        <f t="shared" si="93"/>
        <v>0</v>
      </c>
      <c r="Z197" s="42">
        <f aca="true" t="shared" si="94" ref="Z197:BC197">Z198+Z200</f>
        <v>0</v>
      </c>
      <c r="AA197" s="42">
        <f t="shared" si="94"/>
        <v>0</v>
      </c>
      <c r="AB197" s="42">
        <f t="shared" si="94"/>
        <v>0</v>
      </c>
      <c r="AC197" s="42">
        <f t="shared" si="94"/>
        <v>0</v>
      </c>
      <c r="AD197" s="42">
        <f t="shared" si="94"/>
        <v>0</v>
      </c>
      <c r="AE197" s="42">
        <f t="shared" si="94"/>
        <v>0</v>
      </c>
      <c r="AF197" s="42">
        <f t="shared" si="94"/>
        <v>0</v>
      </c>
      <c r="AG197" s="42">
        <f t="shared" si="94"/>
        <v>0</v>
      </c>
      <c r="AH197" s="42">
        <f t="shared" si="94"/>
        <v>0</v>
      </c>
      <c r="AI197" s="42">
        <f t="shared" si="94"/>
        <v>0</v>
      </c>
      <c r="AJ197" s="42">
        <f t="shared" si="94"/>
        <v>0</v>
      </c>
      <c r="AK197" s="42">
        <f t="shared" si="94"/>
        <v>0</v>
      </c>
      <c r="AL197" s="42">
        <f t="shared" si="94"/>
        <v>0</v>
      </c>
      <c r="AM197" s="42">
        <f t="shared" si="94"/>
        <v>0</v>
      </c>
      <c r="AN197" s="42">
        <f t="shared" si="94"/>
        <v>0</v>
      </c>
      <c r="AO197" s="42">
        <f t="shared" si="94"/>
        <v>0</v>
      </c>
      <c r="AP197" s="42">
        <f t="shared" si="94"/>
        <v>0</v>
      </c>
      <c r="AQ197" s="42">
        <f t="shared" si="94"/>
        <v>0</v>
      </c>
      <c r="AR197" s="42">
        <f t="shared" si="94"/>
        <v>0</v>
      </c>
      <c r="AS197" s="42">
        <f t="shared" si="94"/>
        <v>0</v>
      </c>
      <c r="AT197" s="42">
        <f t="shared" si="94"/>
        <v>0</v>
      </c>
      <c r="AU197" s="42">
        <f t="shared" si="94"/>
        <v>0</v>
      </c>
      <c r="AV197" s="42">
        <f t="shared" si="94"/>
        <v>0</v>
      </c>
      <c r="AW197" s="42">
        <f t="shared" si="94"/>
        <v>0</v>
      </c>
      <c r="AX197" s="42">
        <f t="shared" si="94"/>
        <v>0</v>
      </c>
      <c r="AY197" s="42">
        <f t="shared" si="94"/>
        <v>0</v>
      </c>
      <c r="AZ197" s="42">
        <f t="shared" si="94"/>
        <v>0</v>
      </c>
      <c r="BA197" s="42">
        <f t="shared" si="94"/>
        <v>0</v>
      </c>
      <c r="BB197" s="42">
        <f t="shared" si="94"/>
        <v>0</v>
      </c>
      <c r="BC197" s="42">
        <f t="shared" si="94"/>
        <v>0</v>
      </c>
    </row>
    <row r="198" spans="1:55" s="9" customFormat="1" ht="39" customHeight="1">
      <c r="A198" s="137" t="s">
        <v>342</v>
      </c>
      <c r="B198" s="107" t="s">
        <v>341</v>
      </c>
      <c r="C198" s="42">
        <f aca="true" t="shared" si="95" ref="C198:BC198">C199</f>
        <v>80000</v>
      </c>
      <c r="D198" s="126">
        <f t="shared" si="95"/>
        <v>80000</v>
      </c>
      <c r="E198" s="58">
        <f t="shared" si="88"/>
        <v>0</v>
      </c>
      <c r="F198" s="22">
        <f t="shared" si="95"/>
        <v>0</v>
      </c>
      <c r="G198" s="22">
        <f t="shared" si="95"/>
        <v>0</v>
      </c>
      <c r="H198" s="22">
        <f t="shared" si="95"/>
        <v>0</v>
      </c>
      <c r="I198" s="42">
        <f t="shared" si="95"/>
        <v>0</v>
      </c>
      <c r="J198" s="42">
        <f t="shared" si="95"/>
        <v>0</v>
      </c>
      <c r="K198" s="42">
        <f t="shared" si="95"/>
        <v>0</v>
      </c>
      <c r="L198" s="42">
        <f t="shared" si="95"/>
        <v>0</v>
      </c>
      <c r="M198" s="42">
        <f t="shared" si="95"/>
        <v>0</v>
      </c>
      <c r="N198" s="42">
        <f t="shared" si="95"/>
        <v>0</v>
      </c>
      <c r="O198" s="42">
        <f t="shared" si="95"/>
        <v>0</v>
      </c>
      <c r="P198" s="149">
        <f t="shared" si="95"/>
        <v>0</v>
      </c>
      <c r="Q198" s="42">
        <f t="shared" si="95"/>
        <v>0</v>
      </c>
      <c r="R198" s="42">
        <f t="shared" si="95"/>
        <v>0</v>
      </c>
      <c r="S198" s="42">
        <f t="shared" si="95"/>
        <v>0</v>
      </c>
      <c r="T198" s="42">
        <f t="shared" si="95"/>
        <v>0</v>
      </c>
      <c r="U198" s="42">
        <f t="shared" si="95"/>
        <v>0</v>
      </c>
      <c r="V198" s="42">
        <f t="shared" si="95"/>
        <v>0</v>
      </c>
      <c r="W198" s="42">
        <f t="shared" si="95"/>
        <v>0</v>
      </c>
      <c r="X198" s="42">
        <f t="shared" si="95"/>
        <v>0</v>
      </c>
      <c r="Y198" s="42">
        <f t="shared" si="95"/>
        <v>0</v>
      </c>
      <c r="Z198" s="42">
        <f t="shared" si="95"/>
        <v>0</v>
      </c>
      <c r="AA198" s="42">
        <f t="shared" si="95"/>
        <v>0</v>
      </c>
      <c r="AB198" s="42">
        <f t="shared" si="95"/>
        <v>0</v>
      </c>
      <c r="AC198" s="42">
        <f t="shared" si="95"/>
        <v>0</v>
      </c>
      <c r="AD198" s="42">
        <f t="shared" si="95"/>
        <v>0</v>
      </c>
      <c r="AE198" s="42">
        <f t="shared" si="95"/>
        <v>0</v>
      </c>
      <c r="AF198" s="42">
        <f t="shared" si="95"/>
        <v>0</v>
      </c>
      <c r="AG198" s="42">
        <f t="shared" si="95"/>
        <v>0</v>
      </c>
      <c r="AH198" s="42">
        <f t="shared" si="95"/>
        <v>0</v>
      </c>
      <c r="AI198" s="42">
        <f t="shared" si="95"/>
        <v>0</v>
      </c>
      <c r="AJ198" s="42">
        <f t="shared" si="95"/>
        <v>0</v>
      </c>
      <c r="AK198" s="42">
        <f t="shared" si="95"/>
        <v>0</v>
      </c>
      <c r="AL198" s="42">
        <f t="shared" si="95"/>
        <v>0</v>
      </c>
      <c r="AM198" s="42">
        <f t="shared" si="95"/>
        <v>0</v>
      </c>
      <c r="AN198" s="42">
        <f t="shared" si="95"/>
        <v>0</v>
      </c>
      <c r="AO198" s="42">
        <f t="shared" si="95"/>
        <v>0</v>
      </c>
      <c r="AP198" s="42">
        <f t="shared" si="95"/>
        <v>0</v>
      </c>
      <c r="AQ198" s="42">
        <f t="shared" si="95"/>
        <v>0</v>
      </c>
      <c r="AR198" s="42">
        <f t="shared" si="95"/>
        <v>0</v>
      </c>
      <c r="AS198" s="42">
        <f t="shared" si="95"/>
        <v>0</v>
      </c>
      <c r="AT198" s="42">
        <f t="shared" si="95"/>
        <v>0</v>
      </c>
      <c r="AU198" s="42">
        <f t="shared" si="95"/>
        <v>0</v>
      </c>
      <c r="AV198" s="42">
        <f t="shared" si="95"/>
        <v>0</v>
      </c>
      <c r="AW198" s="42">
        <f t="shared" si="95"/>
        <v>0</v>
      </c>
      <c r="AX198" s="42">
        <f t="shared" si="95"/>
        <v>0</v>
      </c>
      <c r="AY198" s="42">
        <f t="shared" si="95"/>
        <v>0</v>
      </c>
      <c r="AZ198" s="42">
        <f t="shared" si="95"/>
        <v>0</v>
      </c>
      <c r="BA198" s="42">
        <f t="shared" si="95"/>
        <v>0</v>
      </c>
      <c r="BB198" s="42">
        <f t="shared" si="95"/>
        <v>0</v>
      </c>
      <c r="BC198" s="42">
        <f t="shared" si="95"/>
        <v>0</v>
      </c>
    </row>
    <row r="199" spans="1:55" s="9" customFormat="1" ht="56.25" customHeight="1">
      <c r="A199" s="137" t="s">
        <v>344</v>
      </c>
      <c r="B199" s="107" t="s">
        <v>343</v>
      </c>
      <c r="C199" s="42">
        <v>80000</v>
      </c>
      <c r="D199" s="126">
        <f>C199+E199</f>
        <v>80000</v>
      </c>
      <c r="E199" s="58">
        <f t="shared" si="88"/>
        <v>0</v>
      </c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149"/>
      <c r="Q199" s="2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</row>
    <row r="200" spans="1:55" s="9" customFormat="1" ht="41.25" customHeight="1">
      <c r="A200" s="137" t="s">
        <v>346</v>
      </c>
      <c r="B200" s="107" t="s">
        <v>345</v>
      </c>
      <c r="C200" s="42">
        <f aca="true" t="shared" si="96" ref="C200:BC200">C201</f>
        <v>1098174.9</v>
      </c>
      <c r="D200" s="42">
        <f t="shared" si="96"/>
        <v>1098174.9</v>
      </c>
      <c r="E200" s="58">
        <f t="shared" si="88"/>
        <v>0</v>
      </c>
      <c r="F200" s="22">
        <f t="shared" si="96"/>
        <v>0</v>
      </c>
      <c r="G200" s="22">
        <f t="shared" si="96"/>
        <v>0</v>
      </c>
      <c r="H200" s="22">
        <f t="shared" si="96"/>
        <v>0</v>
      </c>
      <c r="I200" s="42">
        <f t="shared" si="96"/>
        <v>0</v>
      </c>
      <c r="J200" s="42">
        <f t="shared" si="96"/>
        <v>0</v>
      </c>
      <c r="K200" s="42">
        <f t="shared" si="96"/>
        <v>0</v>
      </c>
      <c r="L200" s="42">
        <f t="shared" si="96"/>
        <v>0</v>
      </c>
      <c r="M200" s="42">
        <f t="shared" si="96"/>
        <v>0</v>
      </c>
      <c r="N200" s="42">
        <f t="shared" si="96"/>
        <v>0</v>
      </c>
      <c r="O200" s="42">
        <f t="shared" si="96"/>
        <v>0</v>
      </c>
      <c r="P200" s="149">
        <f t="shared" si="96"/>
        <v>0</v>
      </c>
      <c r="Q200" s="42">
        <f t="shared" si="96"/>
        <v>0</v>
      </c>
      <c r="R200" s="42">
        <f t="shared" si="96"/>
        <v>0</v>
      </c>
      <c r="S200" s="42">
        <f t="shared" si="96"/>
        <v>0</v>
      </c>
      <c r="T200" s="42">
        <f t="shared" si="96"/>
        <v>0</v>
      </c>
      <c r="U200" s="42">
        <f t="shared" si="96"/>
        <v>0</v>
      </c>
      <c r="V200" s="42">
        <f t="shared" si="96"/>
        <v>0</v>
      </c>
      <c r="W200" s="42">
        <f t="shared" si="96"/>
        <v>0</v>
      </c>
      <c r="X200" s="42">
        <f t="shared" si="96"/>
        <v>0</v>
      </c>
      <c r="Y200" s="42">
        <f t="shared" si="96"/>
        <v>0</v>
      </c>
      <c r="Z200" s="42">
        <f t="shared" si="96"/>
        <v>0</v>
      </c>
      <c r="AA200" s="42">
        <f t="shared" si="96"/>
        <v>0</v>
      </c>
      <c r="AB200" s="42">
        <f t="shared" si="96"/>
        <v>0</v>
      </c>
      <c r="AC200" s="42">
        <f t="shared" si="96"/>
        <v>0</v>
      </c>
      <c r="AD200" s="42">
        <f t="shared" si="96"/>
        <v>0</v>
      </c>
      <c r="AE200" s="42">
        <f t="shared" si="96"/>
        <v>0</v>
      </c>
      <c r="AF200" s="42">
        <f t="shared" si="96"/>
        <v>0</v>
      </c>
      <c r="AG200" s="42">
        <f t="shared" si="96"/>
        <v>0</v>
      </c>
      <c r="AH200" s="42">
        <f t="shared" si="96"/>
        <v>0</v>
      </c>
      <c r="AI200" s="42">
        <f t="shared" si="96"/>
        <v>0</v>
      </c>
      <c r="AJ200" s="42">
        <f t="shared" si="96"/>
        <v>0</v>
      </c>
      <c r="AK200" s="42">
        <f t="shared" si="96"/>
        <v>0</v>
      </c>
      <c r="AL200" s="42">
        <f t="shared" si="96"/>
        <v>0</v>
      </c>
      <c r="AM200" s="42">
        <f t="shared" si="96"/>
        <v>0</v>
      </c>
      <c r="AN200" s="42">
        <f t="shared" si="96"/>
        <v>0</v>
      </c>
      <c r="AO200" s="42">
        <f t="shared" si="96"/>
        <v>0</v>
      </c>
      <c r="AP200" s="42">
        <f t="shared" si="96"/>
        <v>0</v>
      </c>
      <c r="AQ200" s="42">
        <f t="shared" si="96"/>
        <v>0</v>
      </c>
      <c r="AR200" s="42">
        <f t="shared" si="96"/>
        <v>0</v>
      </c>
      <c r="AS200" s="42">
        <f t="shared" si="96"/>
        <v>0</v>
      </c>
      <c r="AT200" s="42">
        <f t="shared" si="96"/>
        <v>0</v>
      </c>
      <c r="AU200" s="42">
        <f t="shared" si="96"/>
        <v>0</v>
      </c>
      <c r="AV200" s="42">
        <f t="shared" si="96"/>
        <v>0</v>
      </c>
      <c r="AW200" s="42">
        <f t="shared" si="96"/>
        <v>0</v>
      </c>
      <c r="AX200" s="42">
        <f t="shared" si="96"/>
        <v>0</v>
      </c>
      <c r="AY200" s="42">
        <f t="shared" si="96"/>
        <v>0</v>
      </c>
      <c r="AZ200" s="42">
        <f t="shared" si="96"/>
        <v>0</v>
      </c>
      <c r="BA200" s="42">
        <f t="shared" si="96"/>
        <v>0</v>
      </c>
      <c r="BB200" s="42">
        <f t="shared" si="96"/>
        <v>0</v>
      </c>
      <c r="BC200" s="42">
        <f t="shared" si="96"/>
        <v>0</v>
      </c>
    </row>
    <row r="201" spans="1:55" s="9" customFormat="1" ht="59.25" customHeight="1">
      <c r="A201" s="137" t="s">
        <v>332</v>
      </c>
      <c r="B201" s="107" t="s">
        <v>0</v>
      </c>
      <c r="C201" s="42">
        <v>1098174.9</v>
      </c>
      <c r="D201" s="42">
        <f>C201+E201</f>
        <v>1098174.9</v>
      </c>
      <c r="E201" s="58">
        <f t="shared" si="88"/>
        <v>0</v>
      </c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149"/>
      <c r="Q201" s="2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</row>
    <row r="202" spans="1:55" s="9" customFormat="1" ht="123" customHeight="1">
      <c r="A202" s="137" t="s">
        <v>259</v>
      </c>
      <c r="B202" s="107" t="s">
        <v>1</v>
      </c>
      <c r="C202" s="42">
        <f>C203+C205</f>
        <v>753200</v>
      </c>
      <c r="D202" s="42">
        <f>D203+D205</f>
        <v>753200</v>
      </c>
      <c r="E202" s="58">
        <f t="shared" si="88"/>
        <v>0</v>
      </c>
      <c r="F202" s="22">
        <f aca="true" t="shared" si="97" ref="F202:Q202">F203+F205</f>
        <v>0</v>
      </c>
      <c r="G202" s="22">
        <f t="shared" si="97"/>
        <v>0</v>
      </c>
      <c r="H202" s="22">
        <f t="shared" si="97"/>
        <v>0</v>
      </c>
      <c r="I202" s="42">
        <f t="shared" si="97"/>
        <v>0</v>
      </c>
      <c r="J202" s="42">
        <f t="shared" si="97"/>
        <v>0</v>
      </c>
      <c r="K202" s="42">
        <f t="shared" si="97"/>
        <v>0</v>
      </c>
      <c r="L202" s="42">
        <f t="shared" si="97"/>
        <v>0</v>
      </c>
      <c r="M202" s="42">
        <f t="shared" si="97"/>
        <v>0</v>
      </c>
      <c r="N202" s="42">
        <f t="shared" si="97"/>
        <v>0</v>
      </c>
      <c r="O202" s="42">
        <f t="shared" si="97"/>
        <v>0</v>
      </c>
      <c r="P202" s="149">
        <f t="shared" si="97"/>
        <v>0</v>
      </c>
      <c r="Q202" s="42">
        <f t="shared" si="97"/>
        <v>0</v>
      </c>
      <c r="R202" s="42">
        <f aca="true" t="shared" si="98" ref="R202:Y202">R203+R205</f>
        <v>0</v>
      </c>
      <c r="S202" s="42">
        <f t="shared" si="98"/>
        <v>0</v>
      </c>
      <c r="T202" s="42">
        <f t="shared" si="98"/>
        <v>0</v>
      </c>
      <c r="U202" s="42">
        <f t="shared" si="98"/>
        <v>0</v>
      </c>
      <c r="V202" s="42">
        <f t="shared" si="98"/>
        <v>0</v>
      </c>
      <c r="W202" s="42">
        <f t="shared" si="98"/>
        <v>0</v>
      </c>
      <c r="X202" s="42">
        <f t="shared" si="98"/>
        <v>0</v>
      </c>
      <c r="Y202" s="42">
        <f t="shared" si="98"/>
        <v>0</v>
      </c>
      <c r="Z202" s="42">
        <f aca="true" t="shared" si="99" ref="Z202:BC202">Z203+Z205</f>
        <v>0</v>
      </c>
      <c r="AA202" s="42">
        <f t="shared" si="99"/>
        <v>0</v>
      </c>
      <c r="AB202" s="42">
        <f t="shared" si="99"/>
        <v>0</v>
      </c>
      <c r="AC202" s="42">
        <f t="shared" si="99"/>
        <v>0</v>
      </c>
      <c r="AD202" s="42">
        <f t="shared" si="99"/>
        <v>0</v>
      </c>
      <c r="AE202" s="42">
        <f t="shared" si="99"/>
        <v>0</v>
      </c>
      <c r="AF202" s="42">
        <f t="shared" si="99"/>
        <v>0</v>
      </c>
      <c r="AG202" s="42">
        <f t="shared" si="99"/>
        <v>0</v>
      </c>
      <c r="AH202" s="42">
        <f t="shared" si="99"/>
        <v>0</v>
      </c>
      <c r="AI202" s="42">
        <f t="shared" si="99"/>
        <v>0</v>
      </c>
      <c r="AJ202" s="42">
        <f t="shared" si="99"/>
        <v>0</v>
      </c>
      <c r="AK202" s="42">
        <f t="shared" si="99"/>
        <v>0</v>
      </c>
      <c r="AL202" s="42">
        <f t="shared" si="99"/>
        <v>0</v>
      </c>
      <c r="AM202" s="42">
        <f t="shared" si="99"/>
        <v>0</v>
      </c>
      <c r="AN202" s="42">
        <f t="shared" si="99"/>
        <v>0</v>
      </c>
      <c r="AO202" s="42">
        <f t="shared" si="99"/>
        <v>0</v>
      </c>
      <c r="AP202" s="42">
        <f t="shared" si="99"/>
        <v>0</v>
      </c>
      <c r="AQ202" s="42">
        <f t="shared" si="99"/>
        <v>0</v>
      </c>
      <c r="AR202" s="42">
        <f t="shared" si="99"/>
        <v>0</v>
      </c>
      <c r="AS202" s="42">
        <f t="shared" si="99"/>
        <v>0</v>
      </c>
      <c r="AT202" s="42">
        <f t="shared" si="99"/>
        <v>0</v>
      </c>
      <c r="AU202" s="42">
        <f t="shared" si="99"/>
        <v>0</v>
      </c>
      <c r="AV202" s="42">
        <f t="shared" si="99"/>
        <v>0</v>
      </c>
      <c r="AW202" s="42">
        <f t="shared" si="99"/>
        <v>0</v>
      </c>
      <c r="AX202" s="42">
        <f t="shared" si="99"/>
        <v>0</v>
      </c>
      <c r="AY202" s="42">
        <f t="shared" si="99"/>
        <v>0</v>
      </c>
      <c r="AZ202" s="42">
        <f t="shared" si="99"/>
        <v>0</v>
      </c>
      <c r="BA202" s="42">
        <f t="shared" si="99"/>
        <v>0</v>
      </c>
      <c r="BB202" s="42">
        <f t="shared" si="99"/>
        <v>0</v>
      </c>
      <c r="BC202" s="42">
        <f t="shared" si="99"/>
        <v>0</v>
      </c>
    </row>
    <row r="203" spans="1:55" s="9" customFormat="1" ht="62.25" customHeight="1">
      <c r="A203" s="137" t="s">
        <v>2</v>
      </c>
      <c r="B203" s="107" t="s">
        <v>341</v>
      </c>
      <c r="C203" s="42">
        <f aca="true" t="shared" si="100" ref="C203:BC203">C204</f>
        <v>80000</v>
      </c>
      <c r="D203" s="42">
        <f t="shared" si="100"/>
        <v>80000</v>
      </c>
      <c r="E203" s="58">
        <f t="shared" si="88"/>
        <v>0</v>
      </c>
      <c r="F203" s="22">
        <f t="shared" si="100"/>
        <v>0</v>
      </c>
      <c r="G203" s="22">
        <f t="shared" si="100"/>
        <v>0</v>
      </c>
      <c r="H203" s="22">
        <f t="shared" si="100"/>
        <v>0</v>
      </c>
      <c r="I203" s="42">
        <f t="shared" si="100"/>
        <v>0</v>
      </c>
      <c r="J203" s="42">
        <f t="shared" si="100"/>
        <v>0</v>
      </c>
      <c r="K203" s="42">
        <f t="shared" si="100"/>
        <v>0</v>
      </c>
      <c r="L203" s="42">
        <f t="shared" si="100"/>
        <v>0</v>
      </c>
      <c r="M203" s="42">
        <f t="shared" si="100"/>
        <v>0</v>
      </c>
      <c r="N203" s="42">
        <f t="shared" si="100"/>
        <v>0</v>
      </c>
      <c r="O203" s="42">
        <f t="shared" si="100"/>
        <v>0</v>
      </c>
      <c r="P203" s="149">
        <f t="shared" si="100"/>
        <v>0</v>
      </c>
      <c r="Q203" s="42">
        <f t="shared" si="100"/>
        <v>0</v>
      </c>
      <c r="R203" s="42">
        <f t="shared" si="100"/>
        <v>0</v>
      </c>
      <c r="S203" s="42">
        <f t="shared" si="100"/>
        <v>0</v>
      </c>
      <c r="T203" s="42">
        <f t="shared" si="100"/>
        <v>0</v>
      </c>
      <c r="U203" s="42">
        <f t="shared" si="100"/>
        <v>0</v>
      </c>
      <c r="V203" s="42">
        <f t="shared" si="100"/>
        <v>0</v>
      </c>
      <c r="W203" s="42">
        <f t="shared" si="100"/>
        <v>0</v>
      </c>
      <c r="X203" s="42">
        <f t="shared" si="100"/>
        <v>0</v>
      </c>
      <c r="Y203" s="42">
        <f t="shared" si="100"/>
        <v>0</v>
      </c>
      <c r="Z203" s="42">
        <f t="shared" si="100"/>
        <v>0</v>
      </c>
      <c r="AA203" s="42">
        <f t="shared" si="100"/>
        <v>0</v>
      </c>
      <c r="AB203" s="42">
        <f t="shared" si="100"/>
        <v>0</v>
      </c>
      <c r="AC203" s="42">
        <f t="shared" si="100"/>
        <v>0</v>
      </c>
      <c r="AD203" s="42">
        <f t="shared" si="100"/>
        <v>0</v>
      </c>
      <c r="AE203" s="42">
        <f t="shared" si="100"/>
        <v>0</v>
      </c>
      <c r="AF203" s="42">
        <f t="shared" si="100"/>
        <v>0</v>
      </c>
      <c r="AG203" s="42">
        <f t="shared" si="100"/>
        <v>0</v>
      </c>
      <c r="AH203" s="42">
        <f t="shared" si="100"/>
        <v>0</v>
      </c>
      <c r="AI203" s="42">
        <f t="shared" si="100"/>
        <v>0</v>
      </c>
      <c r="AJ203" s="42">
        <f t="shared" si="100"/>
        <v>0</v>
      </c>
      <c r="AK203" s="42">
        <f t="shared" si="100"/>
        <v>0</v>
      </c>
      <c r="AL203" s="42">
        <f t="shared" si="100"/>
        <v>0</v>
      </c>
      <c r="AM203" s="42">
        <f t="shared" si="100"/>
        <v>0</v>
      </c>
      <c r="AN203" s="42">
        <f t="shared" si="100"/>
        <v>0</v>
      </c>
      <c r="AO203" s="42">
        <f t="shared" si="100"/>
        <v>0</v>
      </c>
      <c r="AP203" s="42">
        <f t="shared" si="100"/>
        <v>0</v>
      </c>
      <c r="AQ203" s="42">
        <f t="shared" si="100"/>
        <v>0</v>
      </c>
      <c r="AR203" s="42">
        <f t="shared" si="100"/>
        <v>0</v>
      </c>
      <c r="AS203" s="42">
        <f t="shared" si="100"/>
        <v>0</v>
      </c>
      <c r="AT203" s="42">
        <f t="shared" si="100"/>
        <v>0</v>
      </c>
      <c r="AU203" s="42">
        <f t="shared" si="100"/>
        <v>0</v>
      </c>
      <c r="AV203" s="42">
        <f t="shared" si="100"/>
        <v>0</v>
      </c>
      <c r="AW203" s="42">
        <f t="shared" si="100"/>
        <v>0</v>
      </c>
      <c r="AX203" s="42">
        <f t="shared" si="100"/>
        <v>0</v>
      </c>
      <c r="AY203" s="42">
        <f t="shared" si="100"/>
        <v>0</v>
      </c>
      <c r="AZ203" s="42">
        <f t="shared" si="100"/>
        <v>0</v>
      </c>
      <c r="BA203" s="42">
        <f t="shared" si="100"/>
        <v>0</v>
      </c>
      <c r="BB203" s="42">
        <f t="shared" si="100"/>
        <v>0</v>
      </c>
      <c r="BC203" s="42">
        <f t="shared" si="100"/>
        <v>0</v>
      </c>
    </row>
    <row r="204" spans="1:55" s="9" customFormat="1" ht="65.25" customHeight="1">
      <c r="A204" s="137" t="s">
        <v>3</v>
      </c>
      <c r="B204" s="107" t="s">
        <v>343</v>
      </c>
      <c r="C204" s="42">
        <v>80000</v>
      </c>
      <c r="D204" s="42">
        <f>C204+E204</f>
        <v>80000</v>
      </c>
      <c r="E204" s="58">
        <f t="shared" si="88"/>
        <v>0</v>
      </c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149"/>
      <c r="Q204" s="2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</row>
    <row r="205" spans="1:55" s="9" customFormat="1" ht="37.5">
      <c r="A205" s="137" t="s">
        <v>4</v>
      </c>
      <c r="B205" s="107" t="s">
        <v>345</v>
      </c>
      <c r="C205" s="42">
        <f aca="true" t="shared" si="101" ref="C205:BC205">C206</f>
        <v>673200</v>
      </c>
      <c r="D205" s="42">
        <f t="shared" si="101"/>
        <v>673200</v>
      </c>
      <c r="E205" s="58">
        <f t="shared" si="88"/>
        <v>0</v>
      </c>
      <c r="F205" s="22">
        <f t="shared" si="101"/>
        <v>0</v>
      </c>
      <c r="G205" s="22">
        <f t="shared" si="101"/>
        <v>0</v>
      </c>
      <c r="H205" s="22">
        <f t="shared" si="101"/>
        <v>0</v>
      </c>
      <c r="I205" s="42">
        <f t="shared" si="101"/>
        <v>0</v>
      </c>
      <c r="J205" s="42">
        <f t="shared" si="101"/>
        <v>0</v>
      </c>
      <c r="K205" s="42">
        <f t="shared" si="101"/>
        <v>0</v>
      </c>
      <c r="L205" s="42">
        <f t="shared" si="101"/>
        <v>0</v>
      </c>
      <c r="M205" s="42">
        <f t="shared" si="101"/>
        <v>0</v>
      </c>
      <c r="N205" s="42">
        <f t="shared" si="101"/>
        <v>0</v>
      </c>
      <c r="O205" s="42">
        <f t="shared" si="101"/>
        <v>0</v>
      </c>
      <c r="P205" s="149">
        <f t="shared" si="101"/>
        <v>0</v>
      </c>
      <c r="Q205" s="42">
        <f t="shared" si="101"/>
        <v>0</v>
      </c>
      <c r="R205" s="42">
        <f t="shared" si="101"/>
        <v>0</v>
      </c>
      <c r="S205" s="42">
        <f t="shared" si="101"/>
        <v>0</v>
      </c>
      <c r="T205" s="42">
        <f t="shared" si="101"/>
        <v>0</v>
      </c>
      <c r="U205" s="42">
        <f t="shared" si="101"/>
        <v>0</v>
      </c>
      <c r="V205" s="42">
        <f t="shared" si="101"/>
        <v>0</v>
      </c>
      <c r="W205" s="42">
        <f t="shared" si="101"/>
        <v>0</v>
      </c>
      <c r="X205" s="42">
        <f t="shared" si="101"/>
        <v>0</v>
      </c>
      <c r="Y205" s="42">
        <f t="shared" si="101"/>
        <v>0</v>
      </c>
      <c r="Z205" s="42">
        <f t="shared" si="101"/>
        <v>0</v>
      </c>
      <c r="AA205" s="42">
        <f t="shared" si="101"/>
        <v>0</v>
      </c>
      <c r="AB205" s="42">
        <f t="shared" si="101"/>
        <v>0</v>
      </c>
      <c r="AC205" s="42">
        <f t="shared" si="101"/>
        <v>0</v>
      </c>
      <c r="AD205" s="42">
        <f t="shared" si="101"/>
        <v>0</v>
      </c>
      <c r="AE205" s="42">
        <f t="shared" si="101"/>
        <v>0</v>
      </c>
      <c r="AF205" s="42">
        <f t="shared" si="101"/>
        <v>0</v>
      </c>
      <c r="AG205" s="42">
        <f t="shared" si="101"/>
        <v>0</v>
      </c>
      <c r="AH205" s="42">
        <f t="shared" si="101"/>
        <v>0</v>
      </c>
      <c r="AI205" s="42">
        <f t="shared" si="101"/>
        <v>0</v>
      </c>
      <c r="AJ205" s="42">
        <f t="shared" si="101"/>
        <v>0</v>
      </c>
      <c r="AK205" s="42">
        <f t="shared" si="101"/>
        <v>0</v>
      </c>
      <c r="AL205" s="42">
        <f t="shared" si="101"/>
        <v>0</v>
      </c>
      <c r="AM205" s="42">
        <f t="shared" si="101"/>
        <v>0</v>
      </c>
      <c r="AN205" s="42">
        <f t="shared" si="101"/>
        <v>0</v>
      </c>
      <c r="AO205" s="42">
        <f t="shared" si="101"/>
        <v>0</v>
      </c>
      <c r="AP205" s="42">
        <f t="shared" si="101"/>
        <v>0</v>
      </c>
      <c r="AQ205" s="42">
        <f t="shared" si="101"/>
        <v>0</v>
      </c>
      <c r="AR205" s="42">
        <f t="shared" si="101"/>
        <v>0</v>
      </c>
      <c r="AS205" s="42">
        <f t="shared" si="101"/>
        <v>0</v>
      </c>
      <c r="AT205" s="42">
        <f t="shared" si="101"/>
        <v>0</v>
      </c>
      <c r="AU205" s="42">
        <f t="shared" si="101"/>
        <v>0</v>
      </c>
      <c r="AV205" s="42">
        <f t="shared" si="101"/>
        <v>0</v>
      </c>
      <c r="AW205" s="42">
        <f t="shared" si="101"/>
        <v>0</v>
      </c>
      <c r="AX205" s="42">
        <f t="shared" si="101"/>
        <v>0</v>
      </c>
      <c r="AY205" s="42">
        <f t="shared" si="101"/>
        <v>0</v>
      </c>
      <c r="AZ205" s="42">
        <f t="shared" si="101"/>
        <v>0</v>
      </c>
      <c r="BA205" s="42">
        <f t="shared" si="101"/>
        <v>0</v>
      </c>
      <c r="BB205" s="42">
        <f t="shared" si="101"/>
        <v>0</v>
      </c>
      <c r="BC205" s="42">
        <f t="shared" si="101"/>
        <v>0</v>
      </c>
    </row>
    <row r="206" spans="1:55" s="9" customFormat="1" ht="63.75" customHeight="1">
      <c r="A206" s="137" t="s">
        <v>333</v>
      </c>
      <c r="B206" s="107" t="s">
        <v>0</v>
      </c>
      <c r="C206" s="42">
        <v>673200</v>
      </c>
      <c r="D206" s="42">
        <f>C206+E206</f>
        <v>673200</v>
      </c>
      <c r="E206" s="58">
        <f t="shared" si="88"/>
        <v>0</v>
      </c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149"/>
      <c r="Q206" s="2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</row>
    <row r="207" spans="1:55" s="9" customFormat="1" ht="48" customHeight="1">
      <c r="A207" s="137" t="s">
        <v>10</v>
      </c>
      <c r="B207" s="107" t="s">
        <v>9</v>
      </c>
      <c r="C207" s="42">
        <f aca="true" t="shared" si="102" ref="C207:BC207">C208</f>
        <v>15000</v>
      </c>
      <c r="D207" s="42">
        <f t="shared" si="102"/>
        <v>15000</v>
      </c>
      <c r="E207" s="58">
        <f t="shared" si="88"/>
        <v>0</v>
      </c>
      <c r="F207" s="22">
        <f t="shared" si="102"/>
        <v>0</v>
      </c>
      <c r="G207" s="22">
        <f t="shared" si="102"/>
        <v>0</v>
      </c>
      <c r="H207" s="22">
        <f t="shared" si="102"/>
        <v>0</v>
      </c>
      <c r="I207" s="42">
        <f t="shared" si="102"/>
        <v>0</v>
      </c>
      <c r="J207" s="42">
        <f t="shared" si="102"/>
        <v>0</v>
      </c>
      <c r="K207" s="42">
        <f t="shared" si="102"/>
        <v>0</v>
      </c>
      <c r="L207" s="42">
        <f t="shared" si="102"/>
        <v>0</v>
      </c>
      <c r="M207" s="42">
        <f t="shared" si="102"/>
        <v>0</v>
      </c>
      <c r="N207" s="42">
        <f t="shared" si="102"/>
        <v>0</v>
      </c>
      <c r="O207" s="42"/>
      <c r="P207" s="149">
        <f t="shared" si="102"/>
        <v>0</v>
      </c>
      <c r="Q207" s="42">
        <f t="shared" si="102"/>
        <v>0</v>
      </c>
      <c r="R207" s="42">
        <f t="shared" si="102"/>
        <v>0</v>
      </c>
      <c r="S207" s="42">
        <f t="shared" si="102"/>
        <v>0</v>
      </c>
      <c r="T207" s="42">
        <f t="shared" si="102"/>
        <v>0</v>
      </c>
      <c r="U207" s="42">
        <f t="shared" si="102"/>
        <v>0</v>
      </c>
      <c r="V207" s="42">
        <f t="shared" si="102"/>
        <v>0</v>
      </c>
      <c r="W207" s="42">
        <f t="shared" si="102"/>
        <v>0</v>
      </c>
      <c r="X207" s="42">
        <f t="shared" si="102"/>
        <v>0</v>
      </c>
      <c r="Y207" s="42">
        <f t="shared" si="102"/>
        <v>0</v>
      </c>
      <c r="Z207" s="42">
        <f t="shared" si="102"/>
        <v>0</v>
      </c>
      <c r="AA207" s="42">
        <f t="shared" si="102"/>
        <v>0</v>
      </c>
      <c r="AB207" s="42">
        <f t="shared" si="102"/>
        <v>0</v>
      </c>
      <c r="AC207" s="42">
        <f t="shared" si="102"/>
        <v>0</v>
      </c>
      <c r="AD207" s="42">
        <f t="shared" si="102"/>
        <v>0</v>
      </c>
      <c r="AE207" s="42">
        <f t="shared" si="102"/>
        <v>0</v>
      </c>
      <c r="AF207" s="42">
        <f t="shared" si="102"/>
        <v>0</v>
      </c>
      <c r="AG207" s="42">
        <f t="shared" si="102"/>
        <v>0</v>
      </c>
      <c r="AH207" s="42">
        <f t="shared" si="102"/>
        <v>0</v>
      </c>
      <c r="AI207" s="42">
        <f t="shared" si="102"/>
        <v>0</v>
      </c>
      <c r="AJ207" s="42">
        <f t="shared" si="102"/>
        <v>0</v>
      </c>
      <c r="AK207" s="42">
        <f t="shared" si="102"/>
        <v>0</v>
      </c>
      <c r="AL207" s="42">
        <f t="shared" si="102"/>
        <v>0</v>
      </c>
      <c r="AM207" s="42">
        <f t="shared" si="102"/>
        <v>0</v>
      </c>
      <c r="AN207" s="42">
        <f t="shared" si="102"/>
        <v>0</v>
      </c>
      <c r="AO207" s="42">
        <f t="shared" si="102"/>
        <v>0</v>
      </c>
      <c r="AP207" s="42">
        <f t="shared" si="102"/>
        <v>0</v>
      </c>
      <c r="AQ207" s="42">
        <f t="shared" si="102"/>
        <v>0</v>
      </c>
      <c r="AR207" s="42">
        <f t="shared" si="102"/>
        <v>0</v>
      </c>
      <c r="AS207" s="42">
        <f t="shared" si="102"/>
        <v>0</v>
      </c>
      <c r="AT207" s="42">
        <f t="shared" si="102"/>
        <v>0</v>
      </c>
      <c r="AU207" s="42">
        <f t="shared" si="102"/>
        <v>0</v>
      </c>
      <c r="AV207" s="42">
        <f t="shared" si="102"/>
        <v>0</v>
      </c>
      <c r="AW207" s="42">
        <f t="shared" si="102"/>
        <v>0</v>
      </c>
      <c r="AX207" s="42">
        <f t="shared" si="102"/>
        <v>0</v>
      </c>
      <c r="AY207" s="42">
        <f t="shared" si="102"/>
        <v>0</v>
      </c>
      <c r="AZ207" s="42">
        <f t="shared" si="102"/>
        <v>0</v>
      </c>
      <c r="BA207" s="42">
        <f t="shared" si="102"/>
        <v>0</v>
      </c>
      <c r="BB207" s="42">
        <f t="shared" si="102"/>
        <v>0</v>
      </c>
      <c r="BC207" s="42">
        <f t="shared" si="102"/>
        <v>0</v>
      </c>
    </row>
    <row r="208" spans="1:55" s="9" customFormat="1" ht="57" customHeight="1">
      <c r="A208" s="137" t="s">
        <v>334</v>
      </c>
      <c r="B208" s="107" t="s">
        <v>11</v>
      </c>
      <c r="C208" s="42">
        <v>15000</v>
      </c>
      <c r="D208" s="42">
        <f>C208+E208</f>
        <v>15000</v>
      </c>
      <c r="E208" s="58">
        <f t="shared" si="88"/>
        <v>0</v>
      </c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149"/>
      <c r="Q208" s="2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</row>
    <row r="209" spans="1:55" s="9" customFormat="1" ht="99" customHeight="1">
      <c r="A209" s="139" t="s">
        <v>88</v>
      </c>
      <c r="B209" s="107" t="s">
        <v>86</v>
      </c>
      <c r="C209" s="42">
        <v>35100</v>
      </c>
      <c r="D209" s="42">
        <f>C209+E209</f>
        <v>35100</v>
      </c>
      <c r="E209" s="58">
        <f t="shared" si="88"/>
        <v>0</v>
      </c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149"/>
      <c r="Q209" s="2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</row>
    <row r="210" spans="1:55" s="9" customFormat="1" ht="100.5" customHeight="1">
      <c r="A210" s="139" t="s">
        <v>89</v>
      </c>
      <c r="B210" s="107" t="s">
        <v>90</v>
      </c>
      <c r="C210" s="42">
        <v>9400</v>
      </c>
      <c r="D210" s="42">
        <f>C210+E210</f>
        <v>9400</v>
      </c>
      <c r="E210" s="58">
        <f t="shared" si="88"/>
        <v>0</v>
      </c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169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</row>
    <row r="211" spans="1:55" s="9" customFormat="1" ht="18.75">
      <c r="A211" s="137" t="s">
        <v>274</v>
      </c>
      <c r="B211" s="108" t="s">
        <v>275</v>
      </c>
      <c r="C211" s="42">
        <f>C213-C212</f>
        <v>97860.69999999925</v>
      </c>
      <c r="D211" s="42">
        <f>D213-D212</f>
        <v>97860.70000000112</v>
      </c>
      <c r="E211" s="58">
        <f t="shared" si="88"/>
        <v>-1939.9999999999927</v>
      </c>
      <c r="F211" s="22">
        <f>F213-F212</f>
        <v>0</v>
      </c>
      <c r="G211" s="22">
        <f>G213-G212</f>
        <v>0</v>
      </c>
      <c r="H211" s="22">
        <f>H213-H212</f>
        <v>0</v>
      </c>
      <c r="I211" s="22">
        <f aca="true" t="shared" si="103" ref="I211:BC211">I213-I212</f>
        <v>-49332.899999999994</v>
      </c>
      <c r="J211" s="22">
        <f t="shared" si="103"/>
        <v>0</v>
      </c>
      <c r="K211" s="22">
        <f t="shared" si="103"/>
        <v>0</v>
      </c>
      <c r="L211" s="22">
        <f t="shared" si="103"/>
        <v>0</v>
      </c>
      <c r="M211" s="22">
        <f t="shared" si="103"/>
        <v>332.6</v>
      </c>
      <c r="N211" s="22">
        <f t="shared" si="103"/>
        <v>49000.3</v>
      </c>
      <c r="O211" s="22">
        <f t="shared" si="103"/>
        <v>-1940</v>
      </c>
      <c r="P211" s="169">
        <f t="shared" si="103"/>
        <v>0</v>
      </c>
      <c r="Q211" s="22">
        <f t="shared" si="103"/>
        <v>0</v>
      </c>
      <c r="R211" s="22">
        <f t="shared" si="103"/>
        <v>0</v>
      </c>
      <c r="S211" s="22">
        <f t="shared" si="103"/>
        <v>0</v>
      </c>
      <c r="T211" s="22">
        <f t="shared" si="103"/>
        <v>0</v>
      </c>
      <c r="U211" s="22">
        <f t="shared" si="103"/>
        <v>0</v>
      </c>
      <c r="V211" s="22">
        <f t="shared" si="103"/>
        <v>0</v>
      </c>
      <c r="W211" s="22">
        <f t="shared" si="103"/>
        <v>0</v>
      </c>
      <c r="X211" s="22">
        <f t="shared" si="103"/>
        <v>0</v>
      </c>
      <c r="Y211" s="22">
        <f t="shared" si="103"/>
        <v>0</v>
      </c>
      <c r="Z211" s="22">
        <f t="shared" si="103"/>
        <v>0</v>
      </c>
      <c r="AA211" s="22">
        <f t="shared" si="103"/>
        <v>0</v>
      </c>
      <c r="AB211" s="22">
        <f t="shared" si="103"/>
        <v>0</v>
      </c>
      <c r="AC211" s="22">
        <f t="shared" si="103"/>
        <v>0</v>
      </c>
      <c r="AD211" s="22">
        <f t="shared" si="103"/>
        <v>0</v>
      </c>
      <c r="AE211" s="22">
        <f t="shared" si="103"/>
        <v>0</v>
      </c>
      <c r="AF211" s="22">
        <f t="shared" si="103"/>
        <v>0</v>
      </c>
      <c r="AG211" s="22">
        <f t="shared" si="103"/>
        <v>0</v>
      </c>
      <c r="AH211" s="22">
        <f t="shared" si="103"/>
        <v>0</v>
      </c>
      <c r="AI211" s="22">
        <f t="shared" si="103"/>
        <v>0</v>
      </c>
      <c r="AJ211" s="22">
        <f t="shared" si="103"/>
        <v>0</v>
      </c>
      <c r="AK211" s="22">
        <f t="shared" si="103"/>
        <v>0</v>
      </c>
      <c r="AL211" s="22">
        <f t="shared" si="103"/>
        <v>0</v>
      </c>
      <c r="AM211" s="22">
        <f t="shared" si="103"/>
        <v>0</v>
      </c>
      <c r="AN211" s="22">
        <f t="shared" si="103"/>
        <v>0</v>
      </c>
      <c r="AO211" s="22">
        <f t="shared" si="103"/>
        <v>0</v>
      </c>
      <c r="AP211" s="22">
        <f t="shared" si="103"/>
        <v>0</v>
      </c>
      <c r="AQ211" s="22">
        <f t="shared" si="103"/>
        <v>0</v>
      </c>
      <c r="AR211" s="22">
        <f t="shared" si="103"/>
        <v>0</v>
      </c>
      <c r="AS211" s="22">
        <f t="shared" si="103"/>
        <v>0</v>
      </c>
      <c r="AT211" s="22">
        <f t="shared" si="103"/>
        <v>0</v>
      </c>
      <c r="AU211" s="22">
        <f t="shared" si="103"/>
        <v>0</v>
      </c>
      <c r="AV211" s="22">
        <f t="shared" si="103"/>
        <v>0</v>
      </c>
      <c r="AW211" s="22">
        <f t="shared" si="103"/>
        <v>0</v>
      </c>
      <c r="AX211" s="22">
        <f t="shared" si="103"/>
        <v>0</v>
      </c>
      <c r="AY211" s="22">
        <f t="shared" si="103"/>
        <v>0</v>
      </c>
      <c r="AZ211" s="22">
        <f t="shared" si="103"/>
        <v>0</v>
      </c>
      <c r="BA211" s="22">
        <f t="shared" si="103"/>
        <v>0</v>
      </c>
      <c r="BB211" s="22">
        <f t="shared" si="103"/>
        <v>0</v>
      </c>
      <c r="BC211" s="22">
        <f t="shared" si="103"/>
        <v>0</v>
      </c>
    </row>
    <row r="212" spans="1:55" s="9" customFormat="1" ht="45" customHeight="1">
      <c r="A212" s="137" t="s">
        <v>335</v>
      </c>
      <c r="B212" s="107" t="s">
        <v>5</v>
      </c>
      <c r="C212" s="42">
        <f>C209+C207+C197-C140+C125+C210</f>
        <v>9601070.5</v>
      </c>
      <c r="D212" s="42">
        <f>D209+D207+D197-D140+D125+D210</f>
        <v>10017581.399999999</v>
      </c>
      <c r="E212" s="47">
        <f>E209+E207+E197-E140+E125</f>
        <v>416510.9</v>
      </c>
      <c r="F212" s="42">
        <f aca="true" t="shared" si="104" ref="F212:BC212">F209+F207+F197-F140+F125</f>
        <v>261355</v>
      </c>
      <c r="G212" s="42">
        <f t="shared" si="104"/>
        <v>450.4</v>
      </c>
      <c r="H212" s="42">
        <f t="shared" si="104"/>
        <v>-10509.5</v>
      </c>
      <c r="I212" s="42">
        <f t="shared" si="104"/>
        <v>0</v>
      </c>
      <c r="J212" s="42">
        <f t="shared" si="104"/>
        <v>0</v>
      </c>
      <c r="K212" s="42">
        <f t="shared" si="104"/>
        <v>-554.5</v>
      </c>
      <c r="L212" s="42">
        <f t="shared" si="104"/>
        <v>133701</v>
      </c>
      <c r="M212" s="42">
        <f t="shared" si="104"/>
        <v>0</v>
      </c>
      <c r="N212" s="42">
        <f t="shared" si="104"/>
        <v>0</v>
      </c>
      <c r="O212" s="42">
        <f>O209+O207+O197-O137+O125</f>
        <v>20307.5</v>
      </c>
      <c r="P212" s="149">
        <f t="shared" si="104"/>
        <v>1</v>
      </c>
      <c r="Q212" s="42">
        <f t="shared" si="104"/>
        <v>13700</v>
      </c>
      <c r="R212" s="42">
        <f t="shared" si="104"/>
        <v>0</v>
      </c>
      <c r="S212" s="42">
        <f t="shared" si="104"/>
        <v>0</v>
      </c>
      <c r="T212" s="42">
        <f t="shared" si="104"/>
        <v>0</v>
      </c>
      <c r="U212" s="42">
        <f t="shared" si="104"/>
        <v>0</v>
      </c>
      <c r="V212" s="42">
        <f t="shared" si="104"/>
        <v>0</v>
      </c>
      <c r="W212" s="42">
        <f t="shared" si="104"/>
        <v>0</v>
      </c>
      <c r="X212" s="42">
        <f t="shared" si="104"/>
        <v>0</v>
      </c>
      <c r="Y212" s="42">
        <f t="shared" si="104"/>
        <v>0</v>
      </c>
      <c r="Z212" s="42">
        <f t="shared" si="104"/>
        <v>0</v>
      </c>
      <c r="AA212" s="42">
        <f t="shared" si="104"/>
        <v>0</v>
      </c>
      <c r="AB212" s="42">
        <f t="shared" si="104"/>
        <v>0</v>
      </c>
      <c r="AC212" s="42">
        <f t="shared" si="104"/>
        <v>0</v>
      </c>
      <c r="AD212" s="42">
        <f t="shared" si="104"/>
        <v>0</v>
      </c>
      <c r="AE212" s="42">
        <f t="shared" si="104"/>
        <v>0</v>
      </c>
      <c r="AF212" s="42">
        <f t="shared" si="104"/>
        <v>0</v>
      </c>
      <c r="AG212" s="42">
        <f t="shared" si="104"/>
        <v>0</v>
      </c>
      <c r="AH212" s="42">
        <f t="shared" si="104"/>
        <v>0</v>
      </c>
      <c r="AI212" s="42">
        <f t="shared" si="104"/>
        <v>0</v>
      </c>
      <c r="AJ212" s="42">
        <f t="shared" si="104"/>
        <v>0</v>
      </c>
      <c r="AK212" s="42">
        <f t="shared" si="104"/>
        <v>0</v>
      </c>
      <c r="AL212" s="42">
        <f t="shared" si="104"/>
        <v>0</v>
      </c>
      <c r="AM212" s="42">
        <f t="shared" si="104"/>
        <v>0</v>
      </c>
      <c r="AN212" s="42">
        <f t="shared" si="104"/>
        <v>0</v>
      </c>
      <c r="AO212" s="42">
        <f t="shared" si="104"/>
        <v>0</v>
      </c>
      <c r="AP212" s="42">
        <f t="shared" si="104"/>
        <v>0</v>
      </c>
      <c r="AQ212" s="42">
        <f t="shared" si="104"/>
        <v>0</v>
      </c>
      <c r="AR212" s="42">
        <f t="shared" si="104"/>
        <v>0</v>
      </c>
      <c r="AS212" s="42">
        <f t="shared" si="104"/>
        <v>0</v>
      </c>
      <c r="AT212" s="42">
        <f t="shared" si="104"/>
        <v>0</v>
      </c>
      <c r="AU212" s="42">
        <f t="shared" si="104"/>
        <v>0</v>
      </c>
      <c r="AV212" s="42">
        <f t="shared" si="104"/>
        <v>0</v>
      </c>
      <c r="AW212" s="42">
        <f t="shared" si="104"/>
        <v>0</v>
      </c>
      <c r="AX212" s="42">
        <f t="shared" si="104"/>
        <v>0</v>
      </c>
      <c r="AY212" s="42">
        <f t="shared" si="104"/>
        <v>0</v>
      </c>
      <c r="AZ212" s="42">
        <f t="shared" si="104"/>
        <v>0</v>
      </c>
      <c r="BA212" s="42">
        <f t="shared" si="104"/>
        <v>0</v>
      </c>
      <c r="BB212" s="42">
        <f t="shared" si="104"/>
        <v>0</v>
      </c>
      <c r="BC212" s="42">
        <f t="shared" si="104"/>
        <v>0</v>
      </c>
    </row>
    <row r="213" spans="1:55" s="9" customFormat="1" ht="42.75" customHeight="1">
      <c r="A213" s="137" t="s">
        <v>336</v>
      </c>
      <c r="B213" s="107" t="s">
        <v>6</v>
      </c>
      <c r="C213" s="42">
        <f>C202+C193+C139</f>
        <v>9698931.2</v>
      </c>
      <c r="D213" s="42">
        <f>D202+D193+D139</f>
        <v>10115442.1</v>
      </c>
      <c r="E213" s="58">
        <f>SUM(F213:BE213)</f>
        <v>416510.89999999997</v>
      </c>
      <c r="F213" s="42">
        <f aca="true" t="shared" si="105" ref="F213:Q213">F202+F193+F139</f>
        <v>261355</v>
      </c>
      <c r="G213" s="42">
        <f t="shared" si="105"/>
        <v>450.4</v>
      </c>
      <c r="H213" s="42">
        <f t="shared" si="105"/>
        <v>-10509.499999999998</v>
      </c>
      <c r="I213" s="42">
        <f t="shared" si="105"/>
        <v>-49332.899999999994</v>
      </c>
      <c r="J213" s="42">
        <f t="shared" si="105"/>
        <v>0</v>
      </c>
      <c r="K213" s="42">
        <f t="shared" si="105"/>
        <v>-554.5</v>
      </c>
      <c r="L213" s="42">
        <f t="shared" si="105"/>
        <v>133701</v>
      </c>
      <c r="M213" s="42">
        <f t="shared" si="105"/>
        <v>332.6</v>
      </c>
      <c r="N213" s="42">
        <f t="shared" si="105"/>
        <v>49000.3</v>
      </c>
      <c r="O213" s="42">
        <f>O202+O193+O139</f>
        <v>18367.5</v>
      </c>
      <c r="P213" s="149">
        <f t="shared" si="105"/>
        <v>1</v>
      </c>
      <c r="Q213" s="42">
        <f t="shared" si="105"/>
        <v>13700</v>
      </c>
      <c r="R213" s="42">
        <f aca="true" t="shared" si="106" ref="R213:Y213">R202+R193+R139</f>
        <v>0</v>
      </c>
      <c r="S213" s="42">
        <f t="shared" si="106"/>
        <v>0</v>
      </c>
      <c r="T213" s="42">
        <f t="shared" si="106"/>
        <v>0</v>
      </c>
      <c r="U213" s="42">
        <f t="shared" si="106"/>
        <v>0</v>
      </c>
      <c r="V213" s="42">
        <f t="shared" si="106"/>
        <v>0</v>
      </c>
      <c r="W213" s="42">
        <f t="shared" si="106"/>
        <v>0</v>
      </c>
      <c r="X213" s="42">
        <f t="shared" si="106"/>
        <v>0</v>
      </c>
      <c r="Y213" s="42">
        <f t="shared" si="106"/>
        <v>0</v>
      </c>
      <c r="Z213" s="42">
        <f aca="true" t="shared" si="107" ref="Z213:BC213">Z202+Z193+Z139</f>
        <v>0</v>
      </c>
      <c r="AA213" s="42">
        <f t="shared" si="107"/>
        <v>0</v>
      </c>
      <c r="AB213" s="42">
        <f t="shared" si="107"/>
        <v>0</v>
      </c>
      <c r="AC213" s="42">
        <f t="shared" si="107"/>
        <v>0</v>
      </c>
      <c r="AD213" s="42">
        <f t="shared" si="107"/>
        <v>0</v>
      </c>
      <c r="AE213" s="42">
        <f t="shared" si="107"/>
        <v>0</v>
      </c>
      <c r="AF213" s="42">
        <f t="shared" si="107"/>
        <v>0</v>
      </c>
      <c r="AG213" s="42">
        <f t="shared" si="107"/>
        <v>0</v>
      </c>
      <c r="AH213" s="42">
        <f t="shared" si="107"/>
        <v>0</v>
      </c>
      <c r="AI213" s="42">
        <f t="shared" si="107"/>
        <v>0</v>
      </c>
      <c r="AJ213" s="42">
        <f t="shared" si="107"/>
        <v>0</v>
      </c>
      <c r="AK213" s="42">
        <f t="shared" si="107"/>
        <v>0</v>
      </c>
      <c r="AL213" s="42">
        <f t="shared" si="107"/>
        <v>0</v>
      </c>
      <c r="AM213" s="42">
        <f t="shared" si="107"/>
        <v>0</v>
      </c>
      <c r="AN213" s="42">
        <f t="shared" si="107"/>
        <v>0</v>
      </c>
      <c r="AO213" s="42">
        <f t="shared" si="107"/>
        <v>0</v>
      </c>
      <c r="AP213" s="42">
        <f t="shared" si="107"/>
        <v>0</v>
      </c>
      <c r="AQ213" s="42">
        <f t="shared" si="107"/>
        <v>0</v>
      </c>
      <c r="AR213" s="42">
        <f t="shared" si="107"/>
        <v>0</v>
      </c>
      <c r="AS213" s="42">
        <f t="shared" si="107"/>
        <v>0</v>
      </c>
      <c r="AT213" s="42">
        <f t="shared" si="107"/>
        <v>0</v>
      </c>
      <c r="AU213" s="42">
        <f t="shared" si="107"/>
        <v>0</v>
      </c>
      <c r="AV213" s="42">
        <f t="shared" si="107"/>
        <v>0</v>
      </c>
      <c r="AW213" s="42">
        <f t="shared" si="107"/>
        <v>0</v>
      </c>
      <c r="AX213" s="42">
        <f t="shared" si="107"/>
        <v>0</v>
      </c>
      <c r="AY213" s="42">
        <f t="shared" si="107"/>
        <v>0</v>
      </c>
      <c r="AZ213" s="42">
        <f t="shared" si="107"/>
        <v>0</v>
      </c>
      <c r="BA213" s="42">
        <f t="shared" si="107"/>
        <v>0</v>
      </c>
      <c r="BB213" s="42">
        <f t="shared" si="107"/>
        <v>0</v>
      </c>
      <c r="BC213" s="42">
        <f t="shared" si="107"/>
        <v>0</v>
      </c>
    </row>
    <row r="214" spans="1:55" s="9" customFormat="1" ht="20.25" thickBot="1">
      <c r="A214" s="179" t="s">
        <v>219</v>
      </c>
      <c r="B214" s="179"/>
      <c r="C214" s="175">
        <f>C207+C209+C211+C196+C210</f>
        <v>582335.5999999992</v>
      </c>
      <c r="D214" s="140">
        <f>D207+D209+D211+D196+D210</f>
        <v>582335.600000001</v>
      </c>
      <c r="E214" s="62">
        <f t="shared" si="88"/>
        <v>-1939.9999999999927</v>
      </c>
      <c r="F214" s="48">
        <f aca="true" t="shared" si="108" ref="F214:Q214">F207+F209+F211+F196</f>
        <v>0</v>
      </c>
      <c r="G214" s="48">
        <f t="shared" si="108"/>
        <v>0</v>
      </c>
      <c r="H214" s="48">
        <f t="shared" si="108"/>
        <v>0</v>
      </c>
      <c r="I214" s="48">
        <f t="shared" si="108"/>
        <v>-49332.899999999994</v>
      </c>
      <c r="J214" s="48">
        <f t="shared" si="108"/>
        <v>0</v>
      </c>
      <c r="K214" s="48">
        <f t="shared" si="108"/>
        <v>0</v>
      </c>
      <c r="L214" s="48">
        <f t="shared" si="108"/>
        <v>0</v>
      </c>
      <c r="M214" s="48">
        <f t="shared" si="108"/>
        <v>332.6</v>
      </c>
      <c r="N214" s="48">
        <f t="shared" si="108"/>
        <v>49000.3</v>
      </c>
      <c r="O214" s="48">
        <f t="shared" si="108"/>
        <v>-1940</v>
      </c>
      <c r="P214" s="170">
        <f t="shared" si="108"/>
        <v>0</v>
      </c>
      <c r="Q214" s="48">
        <f t="shared" si="108"/>
        <v>0</v>
      </c>
      <c r="R214" s="48">
        <f aca="true" t="shared" si="109" ref="R214:Y214">R207+R209+R211+R196</f>
        <v>0</v>
      </c>
      <c r="S214" s="48">
        <f t="shared" si="109"/>
        <v>0</v>
      </c>
      <c r="T214" s="48">
        <f t="shared" si="109"/>
        <v>0</v>
      </c>
      <c r="U214" s="48">
        <f t="shared" si="109"/>
        <v>0</v>
      </c>
      <c r="V214" s="48">
        <f t="shared" si="109"/>
        <v>0</v>
      </c>
      <c r="W214" s="48">
        <f t="shared" si="109"/>
        <v>0</v>
      </c>
      <c r="X214" s="48">
        <f t="shared" si="109"/>
        <v>0</v>
      </c>
      <c r="Y214" s="48">
        <f t="shared" si="109"/>
        <v>0</v>
      </c>
      <c r="Z214" s="48">
        <f aca="true" t="shared" si="110" ref="Z214:BC214">Z207+Z209+Z211+Z196</f>
        <v>0</v>
      </c>
      <c r="AA214" s="48">
        <f t="shared" si="110"/>
        <v>0</v>
      </c>
      <c r="AB214" s="48">
        <f t="shared" si="110"/>
        <v>0</v>
      </c>
      <c r="AC214" s="48">
        <f t="shared" si="110"/>
        <v>0</v>
      </c>
      <c r="AD214" s="48">
        <f t="shared" si="110"/>
        <v>0</v>
      </c>
      <c r="AE214" s="48">
        <f t="shared" si="110"/>
        <v>0</v>
      </c>
      <c r="AF214" s="48">
        <f t="shared" si="110"/>
        <v>0</v>
      </c>
      <c r="AG214" s="48">
        <f t="shared" si="110"/>
        <v>0</v>
      </c>
      <c r="AH214" s="48">
        <f t="shared" si="110"/>
        <v>0</v>
      </c>
      <c r="AI214" s="48">
        <f t="shared" si="110"/>
        <v>0</v>
      </c>
      <c r="AJ214" s="48">
        <f t="shared" si="110"/>
        <v>0</v>
      </c>
      <c r="AK214" s="48">
        <f t="shared" si="110"/>
        <v>0</v>
      </c>
      <c r="AL214" s="48">
        <f t="shared" si="110"/>
        <v>0</v>
      </c>
      <c r="AM214" s="48">
        <f t="shared" si="110"/>
        <v>0</v>
      </c>
      <c r="AN214" s="48">
        <f t="shared" si="110"/>
        <v>0</v>
      </c>
      <c r="AO214" s="48">
        <f t="shared" si="110"/>
        <v>0</v>
      </c>
      <c r="AP214" s="48">
        <f t="shared" si="110"/>
        <v>0</v>
      </c>
      <c r="AQ214" s="48">
        <f t="shared" si="110"/>
        <v>0</v>
      </c>
      <c r="AR214" s="48">
        <f t="shared" si="110"/>
        <v>0</v>
      </c>
      <c r="AS214" s="48">
        <f t="shared" si="110"/>
        <v>0</v>
      </c>
      <c r="AT214" s="48">
        <f t="shared" si="110"/>
        <v>0</v>
      </c>
      <c r="AU214" s="48">
        <f t="shared" si="110"/>
        <v>0</v>
      </c>
      <c r="AV214" s="48">
        <f t="shared" si="110"/>
        <v>0</v>
      </c>
      <c r="AW214" s="48">
        <f t="shared" si="110"/>
        <v>0</v>
      </c>
      <c r="AX214" s="48">
        <f t="shared" si="110"/>
        <v>0</v>
      </c>
      <c r="AY214" s="48">
        <f t="shared" si="110"/>
        <v>0</v>
      </c>
      <c r="AZ214" s="48">
        <f t="shared" si="110"/>
        <v>0</v>
      </c>
      <c r="BA214" s="48">
        <f t="shared" si="110"/>
        <v>0</v>
      </c>
      <c r="BB214" s="48">
        <f t="shared" si="110"/>
        <v>0</v>
      </c>
      <c r="BC214" s="48">
        <f t="shared" si="110"/>
        <v>0</v>
      </c>
    </row>
    <row r="215" spans="3:55" s="9" customFormat="1" ht="13.5" customHeight="1">
      <c r="C215" s="23"/>
      <c r="D215" s="66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150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</row>
    <row r="216" spans="2:55" s="9" customFormat="1" ht="18.75" hidden="1">
      <c r="B216" s="9" t="s">
        <v>93</v>
      </c>
      <c r="C216" s="23"/>
      <c r="D216" s="66">
        <f>D197</f>
        <v>1178174.9</v>
      </c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150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</row>
    <row r="217" spans="2:55" s="9" customFormat="1" ht="18.75" hidden="1">
      <c r="B217" s="9" t="s">
        <v>94</v>
      </c>
      <c r="C217" s="23"/>
      <c r="D217" s="66">
        <f>D202</f>
        <v>753200</v>
      </c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150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</row>
    <row r="218" spans="1:55" s="9" customFormat="1" ht="18.75" hidden="1">
      <c r="A218" s="12"/>
      <c r="B218" s="13"/>
      <c r="C218" s="26"/>
      <c r="D218" s="67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151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</row>
    <row r="219" spans="1:55" s="9" customFormat="1" ht="18.75" hidden="1">
      <c r="A219" s="12"/>
      <c r="B219" s="63" t="s">
        <v>97</v>
      </c>
      <c r="C219" s="64"/>
      <c r="D219" s="68">
        <v>59500</v>
      </c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151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</row>
    <row r="220" spans="3:55" s="9" customFormat="1" ht="18.75" hidden="1">
      <c r="C220" s="64"/>
      <c r="D220" s="68">
        <f>-D221+D222</f>
        <v>97860.70000000112</v>
      </c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150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</row>
    <row r="221" spans="2:55" s="9" customFormat="1" ht="18.75" hidden="1">
      <c r="B221" s="9" t="s">
        <v>95</v>
      </c>
      <c r="C221" s="64"/>
      <c r="D221" s="68">
        <f>D125-D140+D216+D219</f>
        <v>10017581.399999999</v>
      </c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150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</row>
    <row r="222" spans="1:55" s="9" customFormat="1" ht="18.75" hidden="1">
      <c r="A222" s="12"/>
      <c r="B222" s="9" t="s">
        <v>96</v>
      </c>
      <c r="C222" s="64"/>
      <c r="D222" s="68">
        <f>D193+D139+D217</f>
        <v>10115442.1</v>
      </c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150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</row>
    <row r="223" spans="3:55" s="9" customFormat="1" ht="18.75" hidden="1">
      <c r="C223" s="23"/>
      <c r="D223" s="68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150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</row>
    <row r="224" spans="3:55" s="9" customFormat="1" ht="18.75" hidden="1">
      <c r="C224" s="23" t="s">
        <v>98</v>
      </c>
      <c r="D224" s="66">
        <f>D62+D123</f>
        <v>5501002.199999999</v>
      </c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150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</row>
    <row r="225" spans="3:55" s="9" customFormat="1" ht="18.75" hidden="1">
      <c r="C225" s="23"/>
      <c r="D225" s="66">
        <v>59500</v>
      </c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150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</row>
    <row r="226" spans="3:55" s="9" customFormat="1" ht="18.75" hidden="1">
      <c r="C226" s="23"/>
      <c r="D226" s="66">
        <f>D224*10/100+D225</f>
        <v>609600.22</v>
      </c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150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</row>
    <row r="227" spans="3:55" s="9" customFormat="1" ht="18.75" hidden="1">
      <c r="C227" s="23"/>
      <c r="D227" s="66">
        <f>D226-D214</f>
        <v>27264.619999998948</v>
      </c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150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</row>
    <row r="228" spans="3:55" s="9" customFormat="1" ht="18.75">
      <c r="C228" s="23"/>
      <c r="D228" s="66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150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</row>
    <row r="229" spans="3:55" s="9" customFormat="1" ht="18.75">
      <c r="C229" s="23"/>
      <c r="D229" s="66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150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</row>
    <row r="230" spans="3:55" s="9" customFormat="1" ht="18.75">
      <c r="C230" s="23"/>
      <c r="D230" s="66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150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</row>
    <row r="231" spans="3:55" s="9" customFormat="1" ht="18.75">
      <c r="C231" s="23"/>
      <c r="D231" s="66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150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</row>
    <row r="232" spans="3:55" s="9" customFormat="1" ht="18.75">
      <c r="C232" s="23"/>
      <c r="D232" s="66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150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</row>
    <row r="233" spans="3:55" s="9" customFormat="1" ht="18.75">
      <c r="C233" s="23"/>
      <c r="D233" s="66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150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</row>
    <row r="234" spans="3:55" s="9" customFormat="1" ht="18.75">
      <c r="C234" s="23"/>
      <c r="D234" s="66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150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</row>
    <row r="235" spans="3:55" s="9" customFormat="1" ht="18.75">
      <c r="C235" s="23"/>
      <c r="D235" s="66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150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</row>
    <row r="236" spans="3:55" s="9" customFormat="1" ht="18.75">
      <c r="C236" s="23"/>
      <c r="D236" s="66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150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</row>
    <row r="237" spans="3:55" s="9" customFormat="1" ht="18.75">
      <c r="C237" s="23"/>
      <c r="D237" s="66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150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</row>
    <row r="238" spans="3:55" s="9" customFormat="1" ht="18.75">
      <c r="C238" s="23"/>
      <c r="D238" s="66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150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</row>
    <row r="239" spans="3:55" s="9" customFormat="1" ht="18.75">
      <c r="C239" s="23"/>
      <c r="D239" s="66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150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</row>
    <row r="240" spans="3:55" s="9" customFormat="1" ht="18.75">
      <c r="C240" s="23"/>
      <c r="D240" s="66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150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</row>
    <row r="241" spans="3:55" s="9" customFormat="1" ht="18.75">
      <c r="C241" s="23"/>
      <c r="D241" s="66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150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</row>
    <row r="242" spans="3:55" s="9" customFormat="1" ht="18.75">
      <c r="C242" s="23"/>
      <c r="D242" s="66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150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</row>
    <row r="243" spans="3:55" s="9" customFormat="1" ht="18.75">
      <c r="C243" s="23"/>
      <c r="D243" s="66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150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</row>
    <row r="244" spans="3:55" s="9" customFormat="1" ht="18.75">
      <c r="C244" s="23"/>
      <c r="D244" s="66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150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</row>
    <row r="245" spans="3:55" s="9" customFormat="1" ht="18.75">
      <c r="C245" s="23"/>
      <c r="D245" s="66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150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</row>
    <row r="246" spans="3:55" s="9" customFormat="1" ht="18.75">
      <c r="C246" s="23"/>
      <c r="D246" s="66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150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</row>
    <row r="247" spans="3:55" s="9" customFormat="1" ht="18.75">
      <c r="C247" s="23"/>
      <c r="D247" s="66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150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</row>
    <row r="248" spans="3:55" s="9" customFormat="1" ht="18.75">
      <c r="C248" s="23"/>
      <c r="D248" s="66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150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</row>
    <row r="249" spans="3:55" s="9" customFormat="1" ht="18.75">
      <c r="C249" s="23"/>
      <c r="D249" s="66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150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</row>
    <row r="250" spans="3:55" s="9" customFormat="1" ht="18.75">
      <c r="C250" s="23"/>
      <c r="D250" s="66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150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</row>
    <row r="251" spans="3:55" s="9" customFormat="1" ht="18.75">
      <c r="C251" s="23"/>
      <c r="D251" s="66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150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</row>
    <row r="252" spans="3:55" s="9" customFormat="1" ht="18.75">
      <c r="C252" s="23"/>
      <c r="D252" s="66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150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</row>
    <row r="253" spans="3:55" s="9" customFormat="1" ht="18.75">
      <c r="C253" s="23"/>
      <c r="D253" s="66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150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</row>
    <row r="254" spans="3:55" s="9" customFormat="1" ht="18.75">
      <c r="C254" s="23"/>
      <c r="D254" s="66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150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</row>
    <row r="255" spans="3:55" s="9" customFormat="1" ht="18.75">
      <c r="C255" s="23"/>
      <c r="D255" s="66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150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</row>
    <row r="256" spans="3:55" s="9" customFormat="1" ht="18.75">
      <c r="C256" s="23"/>
      <c r="D256" s="66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150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</row>
    <row r="257" spans="3:55" s="9" customFormat="1" ht="18.75">
      <c r="C257" s="23"/>
      <c r="D257" s="66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150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</row>
    <row r="258" spans="3:55" s="9" customFormat="1" ht="18.75">
      <c r="C258" s="23"/>
      <c r="D258" s="66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150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</row>
    <row r="259" spans="3:55" s="9" customFormat="1" ht="18.75">
      <c r="C259" s="23"/>
      <c r="D259" s="66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150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</row>
    <row r="260" spans="3:55" s="9" customFormat="1" ht="18.75">
      <c r="C260" s="23"/>
      <c r="D260" s="66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150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</row>
    <row r="261" spans="3:55" s="9" customFormat="1" ht="18.75">
      <c r="C261" s="23"/>
      <c r="D261" s="66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150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</row>
    <row r="262" spans="3:55" s="9" customFormat="1" ht="18.75">
      <c r="C262" s="23"/>
      <c r="D262" s="66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150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</row>
    <row r="263" spans="3:55" s="9" customFormat="1" ht="18.75">
      <c r="C263" s="23"/>
      <c r="D263" s="66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150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</row>
    <row r="264" spans="3:55" s="9" customFormat="1" ht="18.75">
      <c r="C264" s="23"/>
      <c r="D264" s="66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150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</row>
    <row r="265" spans="3:55" s="9" customFormat="1" ht="18.75">
      <c r="C265" s="23"/>
      <c r="D265" s="66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150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</row>
    <row r="266" spans="3:55" s="9" customFormat="1" ht="18.75">
      <c r="C266" s="23"/>
      <c r="D266" s="66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150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</row>
    <row r="267" spans="3:55" s="9" customFormat="1" ht="18.75">
      <c r="C267" s="23"/>
      <c r="D267" s="66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150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</row>
    <row r="268" spans="3:55" s="9" customFormat="1" ht="18.75">
      <c r="C268" s="23"/>
      <c r="D268" s="66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150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</row>
    <row r="269" spans="3:55" s="9" customFormat="1" ht="18.75">
      <c r="C269" s="23"/>
      <c r="D269" s="66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150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</row>
    <row r="270" spans="3:55" s="9" customFormat="1" ht="18.75">
      <c r="C270" s="23"/>
      <c r="D270" s="66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150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</row>
    <row r="271" spans="3:55" s="9" customFormat="1" ht="18.75">
      <c r="C271" s="23"/>
      <c r="D271" s="66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150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</row>
    <row r="272" spans="3:55" s="9" customFormat="1" ht="18.75">
      <c r="C272" s="23"/>
      <c r="D272" s="66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150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</row>
    <row r="273" spans="3:55" s="9" customFormat="1" ht="18.75">
      <c r="C273" s="23"/>
      <c r="D273" s="66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150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</row>
    <row r="274" spans="3:55" s="9" customFormat="1" ht="18.75">
      <c r="C274" s="23"/>
      <c r="D274" s="66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150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</row>
    <row r="275" spans="3:55" s="9" customFormat="1" ht="18.75">
      <c r="C275" s="23"/>
      <c r="D275" s="66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150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</row>
    <row r="276" spans="3:55" s="9" customFormat="1" ht="18.75">
      <c r="C276" s="23"/>
      <c r="D276" s="66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150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</row>
    <row r="277" spans="3:55" s="9" customFormat="1" ht="18.75">
      <c r="C277" s="23"/>
      <c r="D277" s="66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150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</row>
    <row r="278" spans="3:55" s="9" customFormat="1" ht="18.75">
      <c r="C278" s="23"/>
      <c r="D278" s="66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150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</row>
    <row r="279" spans="3:55" s="9" customFormat="1" ht="18.75">
      <c r="C279" s="23"/>
      <c r="D279" s="66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150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</row>
    <row r="280" spans="3:55" s="9" customFormat="1" ht="18.75">
      <c r="C280" s="23"/>
      <c r="D280" s="66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150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</row>
    <row r="281" spans="3:55" s="9" customFormat="1" ht="18.75">
      <c r="C281" s="23"/>
      <c r="D281" s="66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150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</row>
    <row r="282" spans="3:55" s="9" customFormat="1" ht="18.75">
      <c r="C282" s="23"/>
      <c r="D282" s="66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150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</row>
    <row r="283" spans="3:55" s="9" customFormat="1" ht="18.75">
      <c r="C283" s="23"/>
      <c r="D283" s="66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150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</row>
    <row r="284" spans="3:55" s="9" customFormat="1" ht="18.75">
      <c r="C284" s="23"/>
      <c r="D284" s="66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150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</row>
    <row r="285" spans="3:55" s="9" customFormat="1" ht="18.75">
      <c r="C285" s="23"/>
      <c r="D285" s="66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150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</row>
    <row r="286" spans="3:55" s="9" customFormat="1" ht="18.75">
      <c r="C286" s="23"/>
      <c r="D286" s="66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150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</row>
    <row r="287" spans="3:55" s="9" customFormat="1" ht="18.75">
      <c r="C287" s="23"/>
      <c r="D287" s="66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150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</row>
    <row r="288" spans="3:55" s="9" customFormat="1" ht="18.75">
      <c r="C288" s="23"/>
      <c r="D288" s="66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150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</row>
    <row r="289" spans="3:55" s="9" customFormat="1" ht="18.75">
      <c r="C289" s="23"/>
      <c r="D289" s="66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150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</row>
    <row r="290" spans="3:55" s="9" customFormat="1" ht="18.75">
      <c r="C290" s="23"/>
      <c r="D290" s="66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150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</row>
    <row r="291" spans="3:55" s="9" customFormat="1" ht="18.75">
      <c r="C291" s="23"/>
      <c r="D291" s="66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150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</row>
    <row r="292" spans="3:55" s="9" customFormat="1" ht="18.75">
      <c r="C292" s="23"/>
      <c r="D292" s="66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150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</row>
    <row r="293" spans="3:55" s="9" customFormat="1" ht="18.75">
      <c r="C293" s="23"/>
      <c r="D293" s="66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150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</row>
    <row r="294" spans="3:55" s="9" customFormat="1" ht="18.75">
      <c r="C294" s="23"/>
      <c r="D294" s="66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150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</row>
    <row r="295" spans="3:55" s="9" customFormat="1" ht="18.75">
      <c r="C295" s="23"/>
      <c r="D295" s="66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150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</row>
    <row r="296" spans="3:55" s="9" customFormat="1" ht="18.75">
      <c r="C296" s="23"/>
      <c r="D296" s="66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150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</row>
    <row r="297" spans="3:55" s="9" customFormat="1" ht="18.75">
      <c r="C297" s="23"/>
      <c r="D297" s="66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150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</row>
    <row r="298" spans="3:55" s="9" customFormat="1" ht="18.75">
      <c r="C298" s="23"/>
      <c r="D298" s="66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150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</row>
    <row r="299" spans="3:55" s="9" customFormat="1" ht="18.75">
      <c r="C299" s="23"/>
      <c r="D299" s="66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150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</row>
    <row r="300" spans="3:55" s="9" customFormat="1" ht="18.75">
      <c r="C300" s="23"/>
      <c r="D300" s="66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150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</row>
    <row r="301" spans="3:55" s="9" customFormat="1" ht="18.75">
      <c r="C301" s="23"/>
      <c r="D301" s="66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150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</row>
    <row r="302" spans="3:55" s="9" customFormat="1" ht="18.75">
      <c r="C302" s="23"/>
      <c r="D302" s="66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150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</row>
    <row r="303" spans="3:55" s="9" customFormat="1" ht="18.75">
      <c r="C303" s="23"/>
      <c r="D303" s="66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150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</row>
    <row r="304" spans="3:55" s="9" customFormat="1" ht="18.75">
      <c r="C304" s="23"/>
      <c r="D304" s="66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150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</row>
    <row r="305" spans="3:55" s="9" customFormat="1" ht="18.75">
      <c r="C305" s="23"/>
      <c r="D305" s="66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150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</row>
    <row r="306" spans="3:55" s="9" customFormat="1" ht="18.75">
      <c r="C306" s="23"/>
      <c r="D306" s="66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150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</row>
    <row r="307" spans="3:55" s="9" customFormat="1" ht="18.75">
      <c r="C307" s="23"/>
      <c r="D307" s="66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150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</row>
    <row r="308" spans="3:55" s="9" customFormat="1" ht="18.75">
      <c r="C308" s="23"/>
      <c r="D308" s="66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150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</row>
    <row r="309" spans="3:55" s="9" customFormat="1" ht="18.75">
      <c r="C309" s="23"/>
      <c r="D309" s="66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150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</row>
    <row r="310" spans="3:55" s="9" customFormat="1" ht="18.75">
      <c r="C310" s="23"/>
      <c r="D310" s="66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150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</row>
    <row r="311" spans="3:55" s="9" customFormat="1" ht="18.75">
      <c r="C311" s="23"/>
      <c r="D311" s="66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150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</row>
    <row r="312" spans="3:55" s="9" customFormat="1" ht="18.75">
      <c r="C312" s="23"/>
      <c r="D312" s="66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150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</row>
    <row r="313" spans="3:55" s="9" customFormat="1" ht="18.75">
      <c r="C313" s="23"/>
      <c r="D313" s="66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150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</row>
    <row r="314" spans="3:55" s="9" customFormat="1" ht="18.75">
      <c r="C314" s="23"/>
      <c r="D314" s="66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150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</row>
    <row r="315" spans="3:55" s="9" customFormat="1" ht="18.75">
      <c r="C315" s="23"/>
      <c r="D315" s="66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150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</row>
    <row r="316" spans="3:55" s="9" customFormat="1" ht="18.75">
      <c r="C316" s="23"/>
      <c r="D316" s="66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150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</row>
    <row r="317" spans="3:55" s="9" customFormat="1" ht="18.75">
      <c r="C317" s="23"/>
      <c r="D317" s="66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150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</row>
    <row r="318" spans="3:55" s="9" customFormat="1" ht="18.75">
      <c r="C318" s="23"/>
      <c r="D318" s="66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150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</row>
    <row r="319" spans="3:55" s="9" customFormat="1" ht="18.75">
      <c r="C319" s="23"/>
      <c r="D319" s="66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150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</row>
    <row r="320" spans="3:55" s="9" customFormat="1" ht="18.75">
      <c r="C320" s="23"/>
      <c r="D320" s="66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150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</row>
    <row r="321" spans="3:55" s="9" customFormat="1" ht="18.75">
      <c r="C321" s="23"/>
      <c r="D321" s="66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150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</row>
    <row r="322" spans="3:55" s="9" customFormat="1" ht="18.75">
      <c r="C322" s="23"/>
      <c r="D322" s="66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150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</row>
    <row r="323" spans="3:55" s="9" customFormat="1" ht="18.75">
      <c r="C323" s="23"/>
      <c r="D323" s="66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150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</row>
    <row r="324" spans="3:55" s="9" customFormat="1" ht="18.75">
      <c r="C324" s="23"/>
      <c r="D324" s="66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150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</row>
    <row r="325" spans="3:55" s="9" customFormat="1" ht="18.75">
      <c r="C325" s="23"/>
      <c r="D325" s="66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150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</row>
    <row r="326" spans="3:55" s="9" customFormat="1" ht="18.75">
      <c r="C326" s="23"/>
      <c r="D326" s="66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150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</row>
    <row r="327" spans="3:55" s="9" customFormat="1" ht="18.75">
      <c r="C327" s="23"/>
      <c r="D327" s="66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150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</row>
    <row r="328" spans="3:55" s="9" customFormat="1" ht="18.75">
      <c r="C328" s="23"/>
      <c r="D328" s="66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150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</row>
    <row r="329" spans="3:55" s="9" customFormat="1" ht="18.75">
      <c r="C329" s="23"/>
      <c r="D329" s="66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150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</row>
    <row r="330" spans="3:55" s="9" customFormat="1" ht="18.75">
      <c r="C330" s="23"/>
      <c r="D330" s="66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150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</row>
    <row r="331" spans="3:55" s="9" customFormat="1" ht="18.75">
      <c r="C331" s="23"/>
      <c r="D331" s="66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150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</row>
    <row r="332" spans="3:55" s="9" customFormat="1" ht="18.75">
      <c r="C332" s="23"/>
      <c r="D332" s="66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150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</row>
    <row r="333" spans="3:55" s="9" customFormat="1" ht="18.75">
      <c r="C333" s="23"/>
      <c r="D333" s="66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150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</row>
    <row r="334" spans="3:55" s="9" customFormat="1" ht="18.75">
      <c r="C334" s="23"/>
      <c r="D334" s="66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150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</row>
    <row r="335" spans="3:55" s="9" customFormat="1" ht="18.75">
      <c r="C335" s="23"/>
      <c r="D335" s="66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150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</row>
    <row r="336" spans="3:55" s="9" customFormat="1" ht="18.75">
      <c r="C336" s="23"/>
      <c r="D336" s="66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150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</row>
    <row r="337" spans="3:55" s="9" customFormat="1" ht="18.75">
      <c r="C337" s="23"/>
      <c r="D337" s="66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150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</row>
    <row r="338" spans="3:55" s="9" customFormat="1" ht="18.75">
      <c r="C338" s="23"/>
      <c r="D338" s="66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150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</row>
    <row r="339" spans="3:55" s="9" customFormat="1" ht="18.75">
      <c r="C339" s="23"/>
      <c r="D339" s="66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150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</row>
    <row r="340" spans="3:55" s="9" customFormat="1" ht="18.75">
      <c r="C340" s="23"/>
      <c r="D340" s="66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150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</row>
    <row r="341" spans="3:55" s="9" customFormat="1" ht="18.75">
      <c r="C341" s="23"/>
      <c r="D341" s="66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150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</row>
    <row r="342" spans="3:55" s="9" customFormat="1" ht="18.75">
      <c r="C342" s="23"/>
      <c r="D342" s="66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150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</row>
    <row r="343" spans="3:55" s="9" customFormat="1" ht="18.75">
      <c r="C343" s="23"/>
      <c r="D343" s="66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150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</row>
    <row r="344" spans="3:55" s="9" customFormat="1" ht="18.75">
      <c r="C344" s="23"/>
      <c r="D344" s="66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150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</row>
    <row r="345" spans="3:55" s="9" customFormat="1" ht="18.75">
      <c r="C345" s="23"/>
      <c r="D345" s="66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150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</row>
    <row r="346" spans="3:55" s="9" customFormat="1" ht="18.75">
      <c r="C346" s="23"/>
      <c r="D346" s="66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150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</row>
    <row r="347" spans="3:55" s="9" customFormat="1" ht="18.75">
      <c r="C347" s="23"/>
      <c r="D347" s="66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150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</row>
    <row r="348" spans="3:55" s="9" customFormat="1" ht="18.75">
      <c r="C348" s="23"/>
      <c r="D348" s="66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150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</row>
    <row r="349" spans="3:55" s="9" customFormat="1" ht="18.75">
      <c r="C349" s="23"/>
      <c r="D349" s="66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150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</row>
    <row r="350" spans="3:55" s="9" customFormat="1" ht="18.75">
      <c r="C350" s="23"/>
      <c r="D350" s="66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150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</row>
    <row r="351" spans="3:55" s="9" customFormat="1" ht="18.75">
      <c r="C351" s="23"/>
      <c r="D351" s="66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150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</row>
    <row r="352" spans="3:55" s="9" customFormat="1" ht="18.75">
      <c r="C352" s="23"/>
      <c r="D352" s="66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150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</row>
    <row r="353" spans="3:55" s="9" customFormat="1" ht="18.75">
      <c r="C353" s="23"/>
      <c r="D353" s="66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150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</row>
    <row r="354" spans="3:55" s="9" customFormat="1" ht="18.75">
      <c r="C354" s="23"/>
      <c r="D354" s="66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150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</row>
    <row r="355" spans="3:55" s="9" customFormat="1" ht="18.75">
      <c r="C355" s="23"/>
      <c r="D355" s="66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150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</row>
    <row r="356" spans="3:55" s="9" customFormat="1" ht="18.75">
      <c r="C356" s="23"/>
      <c r="D356" s="66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150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</row>
    <row r="357" spans="3:55" s="9" customFormat="1" ht="18.75">
      <c r="C357" s="23"/>
      <c r="D357" s="66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150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</row>
    <row r="358" spans="3:55" s="9" customFormat="1" ht="18.75">
      <c r="C358" s="23"/>
      <c r="D358" s="66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150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</row>
    <row r="359" spans="3:55" s="9" customFormat="1" ht="18.75">
      <c r="C359" s="23"/>
      <c r="D359" s="66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150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</row>
    <row r="360" spans="3:55" s="9" customFormat="1" ht="18.75">
      <c r="C360" s="23"/>
      <c r="D360" s="66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150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</row>
    <row r="361" spans="3:55" s="9" customFormat="1" ht="18.75">
      <c r="C361" s="23"/>
      <c r="D361" s="66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150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</row>
    <row r="362" spans="3:55" s="9" customFormat="1" ht="18.75">
      <c r="C362" s="23"/>
      <c r="D362" s="66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150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</row>
    <row r="363" spans="3:55" s="9" customFormat="1" ht="18.75">
      <c r="C363" s="23"/>
      <c r="D363" s="66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150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</row>
    <row r="364" spans="3:55" s="9" customFormat="1" ht="18.75">
      <c r="C364" s="23"/>
      <c r="D364" s="66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150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</row>
    <row r="365" spans="3:55" s="9" customFormat="1" ht="18.75">
      <c r="C365" s="23"/>
      <c r="D365" s="66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150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</row>
    <row r="366" spans="3:55" s="9" customFormat="1" ht="18.75">
      <c r="C366" s="23"/>
      <c r="D366" s="66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150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</row>
    <row r="367" spans="3:55" s="9" customFormat="1" ht="18.75">
      <c r="C367" s="23"/>
      <c r="D367" s="66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150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</row>
    <row r="368" spans="3:55" s="9" customFormat="1" ht="18.75">
      <c r="C368" s="23"/>
      <c r="D368" s="66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150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</row>
    <row r="369" spans="3:55" s="9" customFormat="1" ht="18.75">
      <c r="C369" s="23"/>
      <c r="D369" s="66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150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</row>
    <row r="370" spans="3:55" s="9" customFormat="1" ht="18.75">
      <c r="C370" s="23"/>
      <c r="D370" s="66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150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</row>
    <row r="371" spans="3:55" s="9" customFormat="1" ht="18.75">
      <c r="C371" s="23"/>
      <c r="D371" s="66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150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</row>
    <row r="372" spans="3:55" s="9" customFormat="1" ht="18.75">
      <c r="C372" s="23"/>
      <c r="D372" s="66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150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</row>
    <row r="373" spans="3:55" s="9" customFormat="1" ht="18.75">
      <c r="C373" s="23"/>
      <c r="D373" s="66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150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</row>
    <row r="374" spans="3:55" s="9" customFormat="1" ht="18.75">
      <c r="C374" s="23"/>
      <c r="D374" s="66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150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</row>
    <row r="375" spans="3:55" s="9" customFormat="1" ht="18.75">
      <c r="C375" s="23"/>
      <c r="D375" s="66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150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</row>
    <row r="376" spans="3:55" s="9" customFormat="1" ht="18.75">
      <c r="C376" s="23"/>
      <c r="D376" s="66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150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</row>
    <row r="377" spans="3:55" s="9" customFormat="1" ht="18.75">
      <c r="C377" s="23"/>
      <c r="D377" s="66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150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</row>
    <row r="378" spans="3:55" s="9" customFormat="1" ht="18.75">
      <c r="C378" s="23"/>
      <c r="D378" s="66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150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23"/>
      <c r="AK378" s="23"/>
      <c r="AL378" s="23"/>
      <c r="AM378" s="23"/>
      <c r="AN378" s="23"/>
      <c r="AO378" s="23"/>
      <c r="AP378" s="23"/>
      <c r="AQ378" s="23"/>
      <c r="AR378" s="23"/>
      <c r="AS378" s="23"/>
      <c r="AT378" s="23"/>
      <c r="AU378" s="23"/>
      <c r="AV378" s="23"/>
      <c r="AW378" s="23"/>
      <c r="AX378" s="23"/>
      <c r="AY378" s="23"/>
      <c r="AZ378" s="23"/>
      <c r="BA378" s="23"/>
      <c r="BB378" s="23"/>
      <c r="BC378" s="23"/>
    </row>
  </sheetData>
  <mergeCells count="10">
    <mergeCell ref="A214:B214"/>
    <mergeCell ref="A11:C11"/>
    <mergeCell ref="B3:D3"/>
    <mergeCell ref="B1:D1"/>
    <mergeCell ref="B2:D2"/>
    <mergeCell ref="B4:D4"/>
    <mergeCell ref="B6:D6"/>
    <mergeCell ref="B7:D7"/>
    <mergeCell ref="B8:D8"/>
    <mergeCell ref="B9:D9"/>
  </mergeCells>
  <printOptions/>
  <pageMargins left="0.5511811023622047" right="0.4724409448818898" top="0.8661417322834646" bottom="0.15748031496062992" header="0.5118110236220472" footer="0.15748031496062992"/>
  <pageSetup fitToHeight="10" fitToWidth="1" horizontalDpi="300" verticalDpi="300" orientation="portrait" paperSize="9" scale="7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f316k</dc:creator>
  <cp:keywords/>
  <dc:description/>
  <cp:lastModifiedBy>user</cp:lastModifiedBy>
  <cp:lastPrinted>2007-12-29T10:12:58Z</cp:lastPrinted>
  <dcterms:created xsi:type="dcterms:W3CDTF">2004-11-28T14:17:07Z</dcterms:created>
  <dcterms:modified xsi:type="dcterms:W3CDTF">2007-12-29T10:13:19Z</dcterms:modified>
  <cp:category/>
  <cp:version/>
  <cp:contentType/>
  <cp:contentStatus/>
</cp:coreProperties>
</file>