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3"/>
  </bookViews>
  <sheets>
    <sheet name="01.02.2008" sheetId="1" r:id="rId1"/>
    <sheet name="01.03.2008" sheetId="2" r:id="rId2"/>
    <sheet name="01.04.08" sheetId="3" r:id="rId3"/>
    <sheet name="01.10.08" sheetId="4" r:id="rId4"/>
  </sheets>
  <definedNames/>
  <calcPr fullCalcOnLoad="1"/>
</workbook>
</file>

<file path=xl/sharedStrings.xml><?xml version="1.0" encoding="utf-8"?>
<sst xmlns="http://schemas.openxmlformats.org/spreadsheetml/2006/main" count="2215" uniqueCount="473">
  <si>
    <t xml:space="preserve">Код бюджетной классификации </t>
  </si>
  <si>
    <t>Наименование показателей</t>
  </si>
  <si>
    <t>Уточненный план на 2007года</t>
  </si>
  <si>
    <t>% исполн-я к годовому плану</t>
  </si>
  <si>
    <t>% исполн-я  на  1 ноября 2007 г.</t>
  </si>
  <si>
    <t xml:space="preserve">Раздел I </t>
  </si>
  <si>
    <t>ДОХОДЫ</t>
  </si>
  <si>
    <t>НАЛОГОВЫЕ   ДОХОДЫ</t>
  </si>
  <si>
    <t>000 1 01 00000 00 0000 000</t>
  </si>
  <si>
    <t>Налоги на прибыль,  доходы</t>
  </si>
  <si>
    <t xml:space="preserve"> Налог на доходы физических лиц</t>
  </si>
  <si>
    <t>000 1 03 00000 00 0000 000</t>
  </si>
  <si>
    <t>Налоги на товары (работы, услуги), реализуемые на территории РФ</t>
  </si>
  <si>
    <t>000 1 03 02000 01 0000 110</t>
  </si>
  <si>
    <t xml:space="preserve"> Акцизы по подакцизным товарам (продукции) </t>
  </si>
  <si>
    <t>000 1 05 00000 00 0000 000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</si>
  <si>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</si>
  <si>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</si>
  <si>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</si>
  <si>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</si>
  <si>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</si>
  <si>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000 1 06 00000 00 0000 000</t>
  </si>
  <si>
    <t xml:space="preserve">Налоги на имущество </t>
  </si>
  <si>
    <t xml:space="preserve"> Налог на имущество физических лиц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</si>
  <si>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</si>
  <si>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t>182 1 06 05000 02 0000 110</t>
  </si>
  <si>
    <t xml:space="preserve"> Налог на игорный бизнес</t>
  </si>
  <si>
    <t>000 1 07 00000 00 0000 000</t>
  </si>
  <si>
    <t>Налоги, сборы, платежи за пользованием природными ресурсами</t>
  </si>
  <si>
    <t>000 1 08 00000 00 0000 000</t>
  </si>
  <si>
    <t xml:space="preserve"> Государственная пошлина </t>
  </si>
  <si>
    <t>000 1 09 00000 00 0000 000</t>
  </si>
  <si>
    <t>Задолженность и перерасчеты по отмененным налогам, сборам и иным обязательным платежам</t>
  </si>
  <si>
    <t>182 1 09 01000 00 0000 110</t>
  </si>
  <si>
    <t>Налог на прибыль организаций (зачислявшийся до 01.01.2005г. в местные бюджеты, мобилизуемый на территории городских округов)</t>
  </si>
  <si>
    <t>000 1 09 03000 03 0000 110</t>
  </si>
  <si>
    <t>Платежи за добычу полезных ископаемых</t>
  </si>
  <si>
    <t>000 1 09 04000 00 0000 110</t>
  </si>
  <si>
    <t xml:space="preserve">Налог на имущество </t>
  </si>
  <si>
    <t>Налог на имущество предприятий</t>
  </si>
  <si>
    <t>Земельный налог (по обязательствам, возникшим до 1 января 2006 г.), мобилизуемый на территориях городских округов</t>
  </si>
  <si>
    <t>000 1 09 06000 02 0000 110</t>
  </si>
  <si>
    <t>Прочие налоги и сборы (по отмененным налогам и сборам субъектов РФ)</t>
  </si>
  <si>
    <t>000 1 09 07000 03 0000 110</t>
  </si>
  <si>
    <t>Прочие налоги и сборы (по отмененным местным налогам и сборам)</t>
  </si>
  <si>
    <t>НЕНАЛОГОВЫЕ ДОХОДЫ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</si>
  <si>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</si>
  <si>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</t>
  </si>
  <si>
    <t>000 1 11 01000 00 0000 120</t>
  </si>
  <si>
    <t>Дивиденды по акциям и доходы от прочих форм участия в капитале</t>
  </si>
  <si>
    <t>Дивиденды по акциям и доходы от прочих форм участия в капитале, нахоящихся в государственной и муниципальной собственности</t>
  </si>
  <si>
    <t>000 1 11 05000 00 0000 120</t>
  </si>
  <si>
    <t>028 1 11 05010 00 0000 120</t>
  </si>
  <si>
    <t>Арендная плата за земли, находящиеся в государственной собственности до разграничения государственной собтвенности на землю и поступления от продажи права на заключение договоров аренды указанных земельных участков</t>
  </si>
  <si>
    <t>028 1 11 05010 01 0000 120</t>
  </si>
  <si>
    <t>Арендная плата  и поступления от продажи права на заключение договоров аренды за земли до разграничения гос. собственности на землю (за исключением земель, предназначенных для целей жилищного строительства)</t>
  </si>
  <si>
    <t>000 1 11 05012 00 0000 120</t>
  </si>
  <si>
    <t>Арендная плата и поступления от продажи права на заключение договоров аренды за земли,   предназначенные для целей жилищного строительства, до разграничения государственной собственности на землю, зачисляемые в бюджеты муниципальных образований</t>
  </si>
  <si>
    <t>000 1 11 05033 03 0000 120</t>
  </si>
  <si>
    <t>Доходы от сдачи в аренду имущества, находящегося в оперативном управлении муниципальных органов упрв</t>
  </si>
  <si>
    <t>000 1 11 05034 04 0000 120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</si>
  <si>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</si>
  <si>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</si>
  <si>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</si>
  <si>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</si>
  <si>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000 1 13 00000 00 0000 130</t>
  </si>
  <si>
    <t>Доходы от оказания платных услуг и компенсации затрат государства</t>
  </si>
  <si>
    <t>000 1 13 03040 04 0000 130</t>
  </si>
  <si>
    <t>Прочие доходы от оказания платных услуг получаталями средств бюджетов городских округов и компенсации затрат бюджетов городских округов</t>
  </si>
  <si>
    <t>000 1 14 00000 00 0000 410</t>
  </si>
  <si>
    <t>Доходы о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</si>
  <si>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</si>
  <si>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</si>
  <si>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</si>
  <si>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</si>
  <si>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</si>
  <si>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</si>
  <si>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000 1 18 00000 00 0000 000</t>
  </si>
  <si>
    <t>Доходы бюджетов бюджетной системы РФ от возврата остатков субсидий и субвенций прошлых лет</t>
  </si>
  <si>
    <t>000 1 19 00000 00 0000 000</t>
  </si>
  <si>
    <t>Возврат остатков субсидий и субвенций прошлых лет</t>
  </si>
  <si>
    <t xml:space="preserve">           ИТОГО ДОХОДОВ</t>
  </si>
  <si>
    <t>000 2 02 00000 00 0000 000</t>
  </si>
  <si>
    <t>000 2 02 01000 00 0000 151</t>
  </si>
  <si>
    <t>Дотация от других бюджетов бюджетной системы Российской Федерации</t>
  </si>
  <si>
    <t>000 2 02 02000 00 0000 151</t>
  </si>
  <si>
    <t>Субвенция от других бюджетов бюджетной системы Российской Федерации</t>
  </si>
  <si>
    <t>000 2 02 04000 00 0000 151</t>
  </si>
  <si>
    <t>Субсидия от других бюджетов бюджетной системы Российской Федерации</t>
  </si>
  <si>
    <t>393 2 03 04 000 04 000 180</t>
  </si>
  <si>
    <t>Фонд социального страхования</t>
  </si>
  <si>
    <t>000 2 03 00000 00 0000  180</t>
  </si>
  <si>
    <t>Безвозмездные поступления от государственных предприятий</t>
  </si>
  <si>
    <t>Дотации от других бюджетов бюджетной системы Российской Федерации</t>
  </si>
  <si>
    <t>000 2 02 02025 00 0000 151</t>
  </si>
  <si>
    <t>Взаимные расчеты</t>
  </si>
  <si>
    <t>000 2 02 09000 00 0000 151</t>
  </si>
  <si>
    <t>Прочие безвозмездные поступления от других бюджетов бюджетной системы</t>
  </si>
  <si>
    <t>000 3 00 00000 00 0000 000</t>
  </si>
  <si>
    <t>Доходы от предпринимательской и иной приносящей доход деятельности</t>
  </si>
  <si>
    <t>Целевые бюджетные фонды, созданные представительным органом местного самоуправления</t>
  </si>
  <si>
    <t xml:space="preserve">               ВСЕГО ДОХОДОВ </t>
  </si>
  <si>
    <t>Субвенции на выплату региональной надбавки работникам организаций бюджетной сферы</t>
  </si>
  <si>
    <t>Субвенции на обеспечение государственных гарантий прав граждан на получение общедоступного и бесплатного образования в образовательных учреждениях</t>
  </si>
  <si>
    <t xml:space="preserve">Субсидии на возмещение расходов, связанных с реализацией федеральных законов в части мер социальной поддержки отдельных категорий граждан в предыдущие годы </t>
  </si>
  <si>
    <t>Субвенции на обеспечение детей первого-второго годов жизни специальными молочными продуктами детского питания</t>
  </si>
  <si>
    <t>Субсидии на возмещение расходов бюджетов по предоставлению гражданам субсидий на оплату жилья и коммунальных услуг</t>
  </si>
  <si>
    <t>Субвенции на предоставление мер социальной поддержки ветеранам труда и труженикам тыла в части:</t>
  </si>
  <si>
    <t>льгот на оплату жилья и коммунальных услуг</t>
  </si>
  <si>
    <t>льгот на оплату проезда в городском транспорте</t>
  </si>
  <si>
    <t xml:space="preserve">Субсидии на предоставление мер социальной поддержки малоимущим гражданам </t>
  </si>
  <si>
    <t>Субвенции на обеспечение деятельности учреждений в части расходных обязательств бюджетов субъектов Российской Федерации, в том числе учреждений:</t>
  </si>
  <si>
    <t>социальной поддержки и социального обслуживания населения</t>
  </si>
  <si>
    <t>образования</t>
  </si>
  <si>
    <t>здравоохранения</t>
  </si>
  <si>
    <t>ГО и ЧС</t>
  </si>
  <si>
    <t xml:space="preserve">Субсидии на обеспечение питания учащихся в муниципальных общеообразова-тельных учреждениях </t>
  </si>
  <si>
    <t>Субвенции на предоставление мер социальной поддержки многодетных семей, в части:</t>
  </si>
  <si>
    <t>Дотации на поддержку мер по обеспечению сбалансирован-ности бюджетов</t>
  </si>
  <si>
    <t>Дотации на возмещение расходов в части расходных обязательств бюджетов субъектов Российской Федерации</t>
  </si>
  <si>
    <t>Субвенции на оплату жилищно-коммунальных услуг отдельным категориям граждан</t>
  </si>
  <si>
    <t>Субвенции на обеспечение мер социальной поддержки для лиц, награжденных знаком "Почетный донор России"</t>
  </si>
  <si>
    <t>Итого доходов</t>
  </si>
  <si>
    <t>Код бюджетной классификации</t>
  </si>
  <si>
    <t>Раздел, подраздел</t>
  </si>
  <si>
    <t xml:space="preserve"> Сумма                     (тыс. рублей)</t>
  </si>
  <si>
    <t>фонды</t>
  </si>
  <si>
    <t>Раздел II</t>
  </si>
  <si>
    <t>РАСХОДЫ</t>
  </si>
  <si>
    <t>0100</t>
  </si>
  <si>
    <t>Общегосударственные вопросы</t>
  </si>
  <si>
    <t>0102</t>
  </si>
  <si>
    <t>0103</t>
  </si>
  <si>
    <t>0105</t>
  </si>
  <si>
    <t>Обеспечение деятельности мировых судей</t>
  </si>
  <si>
    <t>Обеспечение деятельности Уставного Суда Калининградской области</t>
  </si>
  <si>
    <t>0107</t>
  </si>
  <si>
    <t>Обеспечение проведения выборов и референдумов</t>
  </si>
  <si>
    <t xml:space="preserve">Обеспечение  деятельности избирательной комиссии Калининградской области </t>
  </si>
  <si>
    <t>0112</t>
  </si>
  <si>
    <t>Обслуживание государственного и муниципального долга</t>
  </si>
  <si>
    <t xml:space="preserve">Резервные фонды </t>
  </si>
  <si>
    <t xml:space="preserve">Резервный фонд по предупреждению и ликвидации  последствий чрезвычайных ситуаций и стихийных бедствий </t>
  </si>
  <si>
    <t>0114</t>
  </si>
  <si>
    <t xml:space="preserve">Прикладные научные исследования  в области  общегосударственных вопросов  </t>
  </si>
  <si>
    <t>0115</t>
  </si>
  <si>
    <t>Другие общегосударственные вопросы</t>
  </si>
  <si>
    <t>Финансовая поддержка на возвратной основе</t>
  </si>
  <si>
    <t xml:space="preserve">Предоставление бюджетных кредитов </t>
  </si>
  <si>
    <t xml:space="preserve">Возврат бюджетных кредитов </t>
  </si>
  <si>
    <t xml:space="preserve">Обеспечение деятельности архивных учреждений </t>
  </si>
  <si>
    <t>0200</t>
  </si>
  <si>
    <t xml:space="preserve">Национальная оборона </t>
  </si>
  <si>
    <t>0203</t>
  </si>
  <si>
    <t>Мобилизационная подготовка экономики</t>
  </si>
  <si>
    <t>Областной  медицинский  центр "Резерв"</t>
  </si>
  <si>
    <t xml:space="preserve">Централизованная система оповещения населения области </t>
  </si>
  <si>
    <t xml:space="preserve">Обеспечение деятельности  объекта №10  </t>
  </si>
  <si>
    <t>0208</t>
  </si>
  <si>
    <t>Другие вопросы в области национальной обороны</t>
  </si>
  <si>
    <t>Областной военный комиссариат</t>
  </si>
  <si>
    <t>Мероприятия  по  обеспечению мобилизационной   готовности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</si>
  <si>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</si>
  <si>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</si>
  <si>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</si>
  <si>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</si>
  <si>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0304</t>
  </si>
  <si>
    <t>Органы юстиции</t>
  </si>
  <si>
    <t>0309</t>
  </si>
  <si>
    <t>0310</t>
  </si>
  <si>
    <t>0313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</si>
  <si>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</si>
  <si>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</si>
  <si>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</si>
  <si>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</si>
  <si>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Сельское хозяйство и рыболовство </t>
  </si>
  <si>
    <t>Сельскохозяйственное производство</t>
  </si>
  <si>
    <t>Животноводство</t>
  </si>
  <si>
    <t>Субсидии на реализованное молоко</t>
  </si>
  <si>
    <t>Субсидии на реализацию молодняка крупного рогатого скота</t>
  </si>
  <si>
    <t>Субсидии на развитие отрасли свиноводства</t>
  </si>
  <si>
    <t>Субсидии на развитие отрасли птицеводства</t>
  </si>
  <si>
    <t>Субсидии на поддержку племенного животноводства</t>
  </si>
  <si>
    <t>Растениеводство</t>
  </si>
  <si>
    <t>Субсидирование процентной ставки по привлеченным кредитам в российских кредитных организациях</t>
  </si>
  <si>
    <t>Компенсация части затрат  по страхованию   сельскохозяйственных культур</t>
  </si>
  <si>
    <t>Отдельные мероприятия в области сельскохозяйственного производства</t>
  </si>
  <si>
    <t xml:space="preserve">Региональная подпрограмма "Неотложные меры борьбы с туберкулезом в Калининградской области" по разделу "Профилактика туберкулеза среди сельскохозяйственных животных"  </t>
  </si>
  <si>
    <t>Областная программа "Повышение плодородия почв Калининградской области" на 2002-2005 годы</t>
  </si>
  <si>
    <t xml:space="preserve">Коренное улучшение земель </t>
  </si>
  <si>
    <t>Мелиоративные мероприятия</t>
  </si>
  <si>
    <t>Обеспечение деятельности  подведомственных  учреждений</t>
  </si>
  <si>
    <t>0407</t>
  </si>
  <si>
    <t>Лесное хозяйство</t>
  </si>
  <si>
    <t>Лесоохранные и лесовосстановительные мероприятия</t>
  </si>
  <si>
    <t xml:space="preserve">Сельское хозяйство и рыболовство        </t>
  </si>
  <si>
    <t>0408</t>
  </si>
  <si>
    <t>Транспорт</t>
  </si>
  <si>
    <t>Руководство и управление в сфере установленных функций</t>
  </si>
  <si>
    <t>Отдельные  мероприятия  в  области  морского и  речного транспорта</t>
  </si>
  <si>
    <t>Областная программа "Сельский (школьный) автобус                               на 2004-2006 годы"</t>
  </si>
  <si>
    <t>Дорожное хозяйство</t>
  </si>
  <si>
    <t>Региональная программа ремонта и реконструкции городских улиц Калининградской области, используемых для проезда транзитного транспорта на 2004-2008 годы</t>
  </si>
  <si>
    <t>Территориального дорожный фонд</t>
  </si>
  <si>
    <t>Субсидирование за счет средств сувенций и субсидий из федерального бюджета на финансирование дорожного хозяйства</t>
  </si>
  <si>
    <t>0409</t>
  </si>
  <si>
    <t>Связь и информатика</t>
  </si>
  <si>
    <t>0411</t>
  </si>
  <si>
    <t>Другие вопросы в области национальной экономики</t>
  </si>
  <si>
    <t xml:space="preserve">Областная инвестиционная программа на 2005 год </t>
  </si>
  <si>
    <t>Областная государственная программа "Обеспечение жильем молодых семей (2003-2007 гг.)</t>
  </si>
  <si>
    <t>Областная целевая программа ипотечного жилищного кредитования населения Калининградской области</t>
  </si>
  <si>
    <t>Федеральная целевая программа развития Калининградской области на период до 2010 год</t>
  </si>
  <si>
    <t>Софинансирование Федеральной целевой программы развития Калиниградской области на период до 2010 года в части технического переворужения в сельском хозяйстве</t>
  </si>
  <si>
    <t>Региональная целевая программа "Создание автоматизированной системы ведения государственного  земельного кадастра и государственного учета недвижимости  на 2003-2007 годы в Калининградской                               области"</t>
  </si>
  <si>
    <t>Областная целевая программа государственной поддержки малого предпринимательства в Калининградской области на 2005-2007 годы</t>
  </si>
  <si>
    <t>в том числе расходы на содержание государственного областного учреждения "Фонд поддержки малого предпринимательства"</t>
  </si>
  <si>
    <t>Мероприятия в области гражданской промышленности</t>
  </si>
  <si>
    <t>Работы по гидрометеорологии и мониторингу окружающей среды</t>
  </si>
  <si>
    <t>Мероприятия по обновлению топографических карт, топографическому мониторингу и картографическое описание границ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</si>
  <si>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</si>
  <si>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</si>
  <si>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</si>
  <si>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</si>
  <si>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</si>
  <si>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</si>
  <si>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0504</t>
  </si>
  <si>
    <t>Другие вопросы в области жилищно-коммунального хозяйства</t>
  </si>
  <si>
    <t>Областная инвестиционная программа на 2005 год</t>
  </si>
  <si>
    <t>0600</t>
  </si>
  <si>
    <t>Охрана окружающей среды</t>
  </si>
  <si>
    <t>0601</t>
  </si>
  <si>
    <t>Мероприятия по сбору и удалению твердых отходов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</si>
  <si>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</si>
  <si>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</si>
  <si>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</si>
  <si>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</si>
  <si>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</si>
  <si>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</si>
  <si>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</si>
  <si>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</si>
  <si>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Начальное профессиональное образование</t>
  </si>
  <si>
    <t xml:space="preserve">Возврат средств от сдачи  в аренду имущества </t>
  </si>
  <si>
    <t>0704</t>
  </si>
  <si>
    <t>Среднее профессиональное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</si>
  <si>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</si>
  <si>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</si>
  <si>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</si>
  <si>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</si>
  <si>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Областная государственная целевая программа "Молодежь  Калининградской области - 2002 - 2005 г.г."</t>
  </si>
  <si>
    <t>0709</t>
  </si>
  <si>
    <t>Другие вопросы в области образования</t>
  </si>
  <si>
    <t xml:space="preserve"> 0709</t>
  </si>
  <si>
    <t>Другие вопросы  в области  образования</t>
  </si>
  <si>
    <t>Учреждения, обеспечивающие предоставление услуг в сфере бразования</t>
  </si>
  <si>
    <t>Областная целевая программа "Развитие образования  Калининградской области на 2002 - 2005 г.г."</t>
  </si>
  <si>
    <t>0800</t>
  </si>
  <si>
    <t>Культура, кинематография и средства массовой информации</t>
  </si>
  <si>
    <t>0801</t>
  </si>
  <si>
    <t>Культура</t>
  </si>
  <si>
    <t xml:space="preserve">Возврат средств от сдачи в аренду имущества </t>
  </si>
  <si>
    <t>0802</t>
  </si>
  <si>
    <t xml:space="preserve">Кинематография </t>
  </si>
  <si>
    <t>0803</t>
  </si>
  <si>
    <t xml:space="preserve">Телевидение и радиовещание </t>
  </si>
  <si>
    <t>0804</t>
  </si>
  <si>
    <t>Периодическая печать и издательства</t>
  </si>
  <si>
    <t>Периодическая печать</t>
  </si>
  <si>
    <t>0806</t>
  </si>
  <si>
    <t>Другие вопросы в области культуры, кинематографии, средств массовой информации</t>
  </si>
  <si>
    <t>Мероприятия в сфере культуры кинематографии и средств массовой информации</t>
  </si>
  <si>
    <t>Региональная комплексная целевая программа поддержки и развития муниципальных учреждений культуры Калининградской области "Обновление" (2002-2005 г.г.)</t>
  </si>
  <si>
    <t>Региональная программа энергосбережения Калининградской области на 2001-2005 гг.</t>
  </si>
  <si>
    <t>Областная   инвестиционная программа на 2005 год</t>
  </si>
  <si>
    <t>0900</t>
  </si>
  <si>
    <t>0901</t>
  </si>
  <si>
    <t>Возврат средств от сдачи в аренду имущества</t>
  </si>
  <si>
    <t>0902</t>
  </si>
  <si>
    <t>0904</t>
  </si>
  <si>
    <t>Другие вопросы в области здравоохранения и спорта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</si>
  <si>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</si>
  <si>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</si>
  <si>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</si>
  <si>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</si>
  <si>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</si>
  <si>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</si>
  <si>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</si>
  <si>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</si>
  <si>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Предоставление льгот ветеранам труда за счет средств бюджетов субъектов Российской Федерации и местных бюджетов</t>
  </si>
  <si>
    <t>Предоставление льгот труженикам тыла за счет средств бюджетов субъектов Российской Федерации и местных бюджетов</t>
  </si>
  <si>
    <t xml:space="preserve">Предоставление льгот реабилитированным лицам и лицам, признанных пострадавшими от политических репрессий </t>
  </si>
  <si>
    <t>Предоставление льгот ветеранам становления Калининградской области</t>
  </si>
  <si>
    <t xml:space="preserve">Ежемесячные пособия на  ребенка гражданам, имеющим детей из бюджетов субъектов Российской Федерации и местных бюджетов </t>
  </si>
  <si>
    <t>1004</t>
  </si>
  <si>
    <t>1006</t>
  </si>
  <si>
    <t>Другие вопросы в области социальной политики</t>
  </si>
  <si>
    <t>Субвенция на оплату жилищно-коммунальнных услуг отдельным категориям граждан</t>
  </si>
  <si>
    <t>Субсидия на возмещение расходов,  связанных с реализацией федеральных законов в части мер социальной поддержки отдельных категорий граждан в предыдущие годы</t>
  </si>
  <si>
    <t>Субвенция на обепечение мер социальной поддержки для лиц, награжденных знаком "Почетный донор России"</t>
  </si>
  <si>
    <t>Субвенция на обепечение мер социальной поддержки многодетных семей</t>
  </si>
  <si>
    <t>Субсидия на возмещение расходов по предоставлению гражданам субсидии на оплату жилья и коммунальных услуг</t>
  </si>
  <si>
    <t>Субсидия на предоставления мер социальной поддержки малоимущим гражданам</t>
  </si>
  <si>
    <t>Оказание социальной помощи</t>
  </si>
  <si>
    <t>Мероприятия в области социальной политики</t>
  </si>
  <si>
    <t>Компенсации пострадавшим вкладчикам инвестиционной компании "Зеро"</t>
  </si>
  <si>
    <t>Возмещение убытков на  жилищно-коммунальных услуг  отдельным категориям граждан (федеральных)</t>
  </si>
  <si>
    <t>1100</t>
  </si>
  <si>
    <t>Межбюджетные трансферты</t>
  </si>
  <si>
    <t>1101</t>
  </si>
  <si>
    <t>Финансовая пормощь бюджетам других уровней</t>
  </si>
  <si>
    <t>ВСЕГО РАСХОДОВ</t>
  </si>
  <si>
    <t>Превышение доходов  над расходами (дефицит)</t>
  </si>
  <si>
    <t>Раздел III</t>
  </si>
  <si>
    <t>Источники покрытия дефицита</t>
  </si>
  <si>
    <t>000 02 01 00 00 00 0000 000</t>
  </si>
  <si>
    <t>Кредитные соглашения и договоры, заключенные от имени муниципальных образований, указанные в валюте Российской Федерации</t>
  </si>
  <si>
    <t>000 02 01 00 00 00 0000 700</t>
  </si>
  <si>
    <t>Получение кредитов по кредитным соглашениям и договорам, заключенным от имени муниципальных образований,  номинированным в валюте РФ</t>
  </si>
  <si>
    <t>000 02 01 01 00 00 0000 710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</si>
  <si>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</si>
  <si>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000 05 00 00 00 03 0000 630</t>
  </si>
  <si>
    <t>Продажа акций и иных форм участия в капитале, находящихся в муниципальной собственности</t>
  </si>
  <si>
    <t>000 06 00 00 00 00 0000 430</t>
  </si>
  <si>
    <t>Продажа земельных участков, находящихся в муниципальной собственности</t>
  </si>
  <si>
    <t>Остатки средств бюджетов</t>
  </si>
  <si>
    <t>Всего источников финансирования дефицита</t>
  </si>
  <si>
    <t>Уточненный план на 2008 год</t>
  </si>
  <si>
    <t>Исполнение на 01.02.2008г.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</si>
  <si>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</si>
  <si>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</si>
  <si>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</si>
  <si>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 и прав, находящихся в  собственности городских округов(за исключением имущества муниципальных автономных учреждений, а также имущества 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</si>
  <si>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</si>
  <si>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сдачи а аренду имущества, находящегося в оперативном управлении  органов госуд.власти, органов местного самоуправления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</si>
  <si>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управления городских округов и созданных ими учреждений (за исключением имущества муниципальных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</si>
  <si>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</si>
  <si>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 унитарных предприятий, в том числе казенных)</t>
  </si>
  <si>
    <t>028 1 14 06012 04 0000 420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</si>
  <si>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</si>
  <si>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Возврат бюджетных кредитов, учтенных в источниках финансирования дифицита в результате исполнения гарантом муниципальной гарантии ведущей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</si>
  <si>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 в валюте Российской Федерации</t>
  </si>
  <si>
    <t>Исполнение муниципальных гарантий в инностранной валюте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прав требования бенефициара к принципалу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</si>
  <si>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прав требования бенефициара к принципалу</t>
  </si>
  <si>
    <t>Получение кредитов из областного бюджета в валюте Российской Федерации</t>
  </si>
  <si>
    <t>Погашение кредитов, полученных из областного бюджета в валюте Российской Федерации</t>
  </si>
  <si>
    <t>Кредиты, полученные в валюте Российской Федерации от кредитных организаций</t>
  </si>
  <si>
    <t>Погашение кредитов, полученных в валюте Российской Федерации от кредитных организаций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</si>
  <si>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</si>
  <si>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</si>
  <si>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0111</t>
  </si>
  <si>
    <t>Резервные фонды органов местного самоуправления</t>
  </si>
  <si>
    <t>0204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</si>
  <si>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</si>
  <si>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</si>
  <si>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0410</t>
  </si>
  <si>
    <t>0412</t>
  </si>
  <si>
    <t>0503</t>
  </si>
  <si>
    <t>Благоустройство</t>
  </si>
  <si>
    <t>0505</t>
  </si>
  <si>
    <t>0603</t>
  </si>
  <si>
    <t>Охрана объектов растительного и животного мира и среды их обитания</t>
  </si>
  <si>
    <t>0605</t>
  </si>
  <si>
    <t>Стационарная медицинская помощь</t>
  </si>
  <si>
    <t>Амбулаторная помощь</t>
  </si>
  <si>
    <t>Скорая медицинская помощь</t>
  </si>
  <si>
    <t>0908</t>
  </si>
  <si>
    <t>Физическая культура и спорт</t>
  </si>
  <si>
    <t>0910</t>
  </si>
  <si>
    <t>Здравоохранение, физическая культура и спорт</t>
  </si>
  <si>
    <t>Охрана семьи и детства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</si>
  <si>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</si>
  <si>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</si>
  <si>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</si>
  <si>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 органов, налоговых и таможенных органов и органов финансового (финансово-бюджетного) надзора</t>
  </si>
  <si>
    <t>Погашение кредитов</t>
  </si>
  <si>
    <t>Получение кредитов</t>
  </si>
  <si>
    <t>000 1 01 02000 01 0000 110</t>
  </si>
  <si>
    <t>0001 05 01000 01 0000 110</t>
  </si>
  <si>
    <t>000 1 05 02000 02 0000 110</t>
  </si>
  <si>
    <t>000 1 06 01000 00 0000 110</t>
  </si>
  <si>
    <t>000 1 06 01020 04 0000 110</t>
  </si>
  <si>
    <t>Земельный налог</t>
  </si>
  <si>
    <t>000 1 06 06000 00 0000 110</t>
  </si>
  <si>
    <t>0001 09 04010 02 0000 110</t>
  </si>
  <si>
    <t>0001 09 04050 00 0000 110</t>
  </si>
  <si>
    <t>000 1 11 05010 00 0000 120</t>
  </si>
  <si>
    <t>028 1 11 070100 00 0000 120</t>
  </si>
  <si>
    <t>000 1 14 02030 04 0000 410</t>
  </si>
  <si>
    <t xml:space="preserve">Доходы от продажи квартир </t>
  </si>
  <si>
    <t>000 1 14 01000 00 0000 410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</si>
  <si>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</si>
  <si>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000 1 14 01040 04 0000 410</t>
  </si>
  <si>
    <t>Доходы от продажи квартир,  находящихся в собственности городских округов</t>
  </si>
  <si>
    <t>000 1 14 02030 04 0000 440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</si>
  <si>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 реализации основных средств по указанному имуществу</t>
  </si>
  <si>
    <t>000 1 11 05020 00 0000 120</t>
  </si>
  <si>
    <t>000 1 11 05030 00 0000 120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</si>
  <si>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 договоров аренды указанных земельных участков (за исключением земельных участков государственных и муниципальных унитарных предприятий. тв том числе казенных)</t>
  </si>
  <si>
    <t xml:space="preserve">Безвозмездные поступления </t>
  </si>
  <si>
    <t>000 2 02 03000 00 0000 151</t>
  </si>
  <si>
    <t>Иные межбюджетные трансферты</t>
  </si>
  <si>
    <t>000 2 07 00000 00 0000 180</t>
  </si>
  <si>
    <t xml:space="preserve">Прочие безвозмездные поступления </t>
  </si>
  <si>
    <t>000 01 02 00 00 00 0000 000</t>
  </si>
  <si>
    <t>000 01 02 00 00 04 0000 710</t>
  </si>
  <si>
    <t>000 01 03 00 00 04 0000 710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</si>
  <si>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</si>
  <si>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</si>
  <si>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000 01 02 00 00 04 0000 810</t>
  </si>
  <si>
    <t>Погашение кредитов, поредоставленных кредитными организациями в валюте Российской Федерации</t>
  </si>
  <si>
    <t>000 01 03 00 00 00 0000 800</t>
  </si>
  <si>
    <t>000 01 03 00 00 04 0000 810</t>
  </si>
  <si>
    <t>000 01 06 00 00 00 0000 000</t>
  </si>
  <si>
    <t>000 01 06 00 00 04 0000 810</t>
  </si>
  <si>
    <t>000 01 05 00 00 00 0000 000</t>
  </si>
  <si>
    <t>Увеличение остатков денежных средств бюджетов городских округов</t>
  </si>
  <si>
    <t>Уменьшение прочих остатков денежных средств бюджетов гордских округов</t>
  </si>
  <si>
    <t>000 01 05 02 01 04 0000 610</t>
  </si>
  <si>
    <t>000 01 05 02 01 04 0000 510</t>
  </si>
  <si>
    <t>000 01 06 05 01 04 000 640</t>
  </si>
  <si>
    <t>000 01 06 05 00 00 0000 000</t>
  </si>
  <si>
    <t xml:space="preserve">Исполнение государственных и муниципальных гарантий </t>
  </si>
  <si>
    <t>000 01 06 04 00 04 0000 810</t>
  </si>
  <si>
    <t>Исполнение на 01.03.2008г.</t>
  </si>
  <si>
    <t>000 01 06 00 00 04 4601 640</t>
  </si>
  <si>
    <t>1104</t>
  </si>
  <si>
    <t>Платежи за пользование природными ресурсами</t>
  </si>
  <si>
    <t>000 1 09 03000 00 0000 110</t>
  </si>
  <si>
    <t>000 1 11 070100 00 0000 120</t>
  </si>
  <si>
    <t>000 1 11 080000 00 0000 120</t>
  </si>
  <si>
    <t xml:space="preserve"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муниципальных унитарных предприятий, в т.ч. казенных), в залог, в доверительное управление </t>
  </si>
  <si>
    <t>000 1 14 00000 00 0000 000</t>
  </si>
  <si>
    <t>000 2 02 04012 00 0000 151</t>
  </si>
  <si>
    <t>000 2 02 04005 00 0000 151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</si>
  <si>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безопастности и социальных выплат</t>
  </si>
  <si>
    <t>Финансовая помощь бюджетам других уровней</t>
  </si>
  <si>
    <t>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</t>
  </si>
  <si>
    <t>Доходы от предпринимательской и иной, приносящей доход деятельности</t>
  </si>
  <si>
    <t>Исполнение на 01.04.2008г.</t>
  </si>
  <si>
    <t>Исполнение бюджета городского округа"Город Калининград" по состоянию на 1 апреля  2008 г.</t>
  </si>
  <si>
    <t>Исполнение бюджета  городского округа"Город Калининград" по состоянию на 1 марта  2008 г.</t>
  </si>
  <si>
    <t>Исполнение бюджета  городского округа"Город Калининград" по состоянию на 1 февраля  2008 г.</t>
  </si>
  <si>
    <t>Прочие межбюджетные трансферты, передаваемые бюджетам городских округов</t>
  </si>
  <si>
    <t>000 2 02 04999 04 0000 151</t>
  </si>
  <si>
    <t xml:space="preserve">000 1 09 02000 01 0000 110 </t>
  </si>
  <si>
    <t>Акцизы</t>
  </si>
  <si>
    <t>000 1 05 03000 01 0000 110</t>
  </si>
  <si>
    <t>Земельный налог (по обязательствам, возникшим до 1 января 2006 г.)</t>
  </si>
  <si>
    <t>000 1 09 07000 00 0000 110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</si>
  <si>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</t>
  </si>
  <si>
    <t>Прочие поступления от использования имущества,, находящегося в  собственности городских округов(за исключением имущества муниципальных автономных учреждений, а также имущества  муниципальных унитарных предприятий, в том числе казенных)</t>
  </si>
  <si>
    <t>000 1 14 02000 00 0000 000</t>
  </si>
  <si>
    <t>Доходы от реализации имущества, находящегося в  собственности городских округов (за исключением имущества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</si>
  <si>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000 1 14 02032 04 0000 410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</si>
  <si>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</si>
  <si>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000 2 03 04 000 04 000 180</t>
  </si>
  <si>
    <t>Безвозмездные поступления от государственных организаций в бюджеты городских округов</t>
  </si>
  <si>
    <t>Дотации бюджетам субъектов Российской Федерации  и муниципальных образований</t>
  </si>
  <si>
    <t>Доходы от реализации имущества, находящегося в оперативном управлении учреждений,находящихся в ведении органов управления городских округов (за исключением имущества муниципальных автономных учреждений), в части  реализации основных средств по указанному имуществу</t>
  </si>
  <si>
    <t>Субвенции бюджетам субъектов Российской Федерации и муниципальных образований</t>
  </si>
  <si>
    <t>Субсиди  бюджетам субъектов  Российской Федерации и муниципальных образований (межбюджетные субсидии)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</si>
  <si>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 договоров аренды указанных земельных участков (за исключением земельных участков автономных учреждений)</t>
  </si>
  <si>
    <t>Доходы от сдачи а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</si>
  <si>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 городских округов и созданных ими учреждений (за исключением имущества муниципальных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</si>
  <si>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</si>
  <si>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000 1 14 06000 00 0000 430</t>
  </si>
  <si>
    <t>Доходы от продажи земельных участков, гнаходящихся в государственной и муниципальной собственности (за исключением земельных участков автономных учреждений)</t>
  </si>
  <si>
    <t>Ожидаемое исполнение за 2008 год</t>
  </si>
  <si>
    <t>% исполн-я к утвержденному плану 2008 г.</t>
  </si>
  <si>
    <t>Утвержденный план на 2008 год</t>
  </si>
  <si>
    <t>% исполн-я к уточненному плану 2008 г.</t>
  </si>
  <si>
    <t xml:space="preserve">             Оценка ожидаемого исполнения бюджета городского округа"Город Калининград"  за  2008 г.</t>
  </si>
  <si>
    <t>000 01 06 05 01 04 0000 640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</si>
</sst>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justify" vertical="justify"/>
    </xf>
    <xf numFmtId="0" fontId="6" fillId="0" borderId="10" xfId="0" applyFont="1" applyBorder="1" applyAlignment="1">
      <alignment horizontal="justify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justify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justify"/>
    </xf>
    <xf numFmtId="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 quotePrefix="1">
      <alignment horizontal="center"/>
    </xf>
    <xf numFmtId="0" fontId="4" fillId="0" borderId="10" xfId="0" applyFont="1" applyBorder="1" applyAlignment="1">
      <alignment horizontal="left" wrapText="1" indent="1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 quotePrefix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wrapText="1" inden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 indent="1"/>
    </xf>
    <xf numFmtId="3" fontId="1" fillId="0" borderId="10" xfId="0" applyNumberFormat="1" applyFont="1" applyFill="1" applyBorder="1" applyAlignment="1">
      <alignment horizontal="right" indent="1"/>
    </xf>
    <xf numFmtId="172" fontId="1" fillId="0" borderId="10" xfId="0" applyNumberFormat="1" applyFont="1" applyFill="1" applyBorder="1" applyAlignment="1">
      <alignment horizontal="right" inden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right" indent="1"/>
    </xf>
    <xf numFmtId="4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 indent="2"/>
    </xf>
    <xf numFmtId="0" fontId="6" fillId="0" borderId="10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right" wrapText="1" indent="1"/>
    </xf>
    <xf numFmtId="3" fontId="6" fillId="0" borderId="10" xfId="0" applyNumberFormat="1" applyFont="1" applyFill="1" applyBorder="1" applyAlignment="1">
      <alignment horizontal="right" wrapText="1" inden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indent="2"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 applyProtection="1">
      <alignment horizontal="left" wrapText="1" indent="2"/>
      <protection/>
    </xf>
    <xf numFmtId="0" fontId="6" fillId="0" borderId="10" xfId="0" applyNumberFormat="1" applyFont="1" applyFill="1" applyBorder="1" applyAlignment="1" applyProtection="1">
      <alignment horizontal="left" wrapText="1" indent="4"/>
      <protection/>
    </xf>
    <xf numFmtId="0" fontId="6" fillId="0" borderId="10" xfId="0" applyNumberFormat="1" applyFont="1" applyFill="1" applyBorder="1" applyAlignment="1" applyProtection="1">
      <alignment horizontal="left" wrapText="1" indent="6"/>
      <protection/>
    </xf>
    <xf numFmtId="0" fontId="6" fillId="0" borderId="10" xfId="0" applyFont="1" applyFill="1" applyBorder="1" applyAlignment="1">
      <alignment horizontal="left" wrapText="1" indent="4"/>
    </xf>
    <xf numFmtId="49" fontId="1" fillId="0" borderId="10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 indent="1"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right" indent="1"/>
    </xf>
    <xf numFmtId="3" fontId="6" fillId="0" borderId="13" xfId="0" applyNumberFormat="1" applyFont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 indent="2"/>
    </xf>
    <xf numFmtId="4" fontId="6" fillId="0" borderId="1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indent="2"/>
    </xf>
    <xf numFmtId="4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4" fontId="1" fillId="0" borderId="15" xfId="0" applyNumberFormat="1" applyFont="1" applyFill="1" applyBorder="1" applyAlignment="1">
      <alignment horizontal="right" indent="1"/>
    </xf>
    <xf numFmtId="3" fontId="1" fillId="0" borderId="15" xfId="0" applyNumberFormat="1" applyFont="1" applyFill="1" applyBorder="1" applyAlignment="1">
      <alignment horizontal="right" indent="1"/>
    </xf>
    <xf numFmtId="3" fontId="1" fillId="0" borderId="16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0" fontId="6" fillId="0" borderId="17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49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4" fontId="10" fillId="0" borderId="19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4" fontId="6" fillId="0" borderId="10" xfId="0" applyNumberFormat="1" applyFont="1" applyBorder="1" applyAlignment="1">
      <alignment horizontal="right" vertical="top" wrapText="1" indent="1"/>
    </xf>
    <xf numFmtId="3" fontId="6" fillId="0" borderId="10" xfId="0" applyNumberFormat="1" applyFont="1" applyBorder="1" applyAlignment="1">
      <alignment horizontal="right" vertical="top" wrapText="1" indent="1"/>
    </xf>
    <xf numFmtId="3" fontId="6" fillId="0" borderId="0" xfId="0" applyNumberFormat="1" applyFont="1" applyBorder="1" applyAlignment="1">
      <alignment horizontal="right" vertical="top" wrapText="1" indent="1"/>
    </xf>
    <xf numFmtId="0" fontId="6" fillId="0" borderId="10" xfId="0" applyFont="1" applyBorder="1" applyAlignment="1">
      <alignment horizontal="justify"/>
    </xf>
    <xf numFmtId="4" fontId="10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17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172" fontId="13" fillId="0" borderId="10" xfId="0" applyNumberFormat="1" applyFont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center" wrapText="1"/>
    </xf>
    <xf numFmtId="172" fontId="8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right" indent="1"/>
    </xf>
    <xf numFmtId="0" fontId="16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 horizontal="right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right" indent="1"/>
    </xf>
    <xf numFmtId="172" fontId="6" fillId="0" borderId="10" xfId="0" applyNumberFormat="1" applyFont="1" applyFill="1" applyBorder="1" applyAlignment="1">
      <alignment horizontal="right" wrapText="1" indent="1"/>
    </xf>
    <xf numFmtId="172" fontId="6" fillId="0" borderId="0" xfId="0" applyNumberFormat="1" applyFont="1" applyAlignment="1">
      <alignment/>
    </xf>
    <xf numFmtId="172" fontId="6" fillId="0" borderId="12" xfId="0" applyNumberFormat="1" applyFont="1" applyFill="1" applyBorder="1" applyAlignment="1">
      <alignment horizontal="right"/>
    </xf>
    <xf numFmtId="172" fontId="6" fillId="0" borderId="13" xfId="0" applyNumberFormat="1" applyFont="1" applyFill="1" applyBorder="1" applyAlignment="1">
      <alignment horizontal="right" indent="1"/>
    </xf>
    <xf numFmtId="172" fontId="6" fillId="0" borderId="10" xfId="0" applyNumberFormat="1" applyFont="1" applyBorder="1" applyAlignment="1">
      <alignment/>
    </xf>
    <xf numFmtId="172" fontId="1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right" indent="1"/>
    </xf>
    <xf numFmtId="172" fontId="10" fillId="0" borderId="19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right" vertical="top" wrapText="1" indent="1"/>
    </xf>
    <xf numFmtId="172" fontId="10" fillId="0" borderId="10" xfId="0" applyNumberFormat="1" applyFont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right" vertical="center" wrapText="1" indent="1"/>
    </xf>
    <xf numFmtId="172" fontId="6" fillId="0" borderId="10" xfId="0" applyNumberFormat="1" applyFont="1" applyBorder="1" applyAlignment="1">
      <alignment horizontal="center" wrapText="1"/>
    </xf>
    <xf numFmtId="172" fontId="13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72" fontId="1" fillId="0" borderId="1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172" fontId="6" fillId="0" borderId="0" xfId="0" applyNumberFormat="1" applyFont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72" fontId="10" fillId="0" borderId="19" xfId="0" applyNumberFormat="1" applyFont="1" applyFill="1" applyBorder="1" applyAlignment="1">
      <alignment horizontal="right" vertical="center" wrapText="1"/>
    </xf>
    <xf numFmtId="3" fontId="10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/>
    </xf>
    <xf numFmtId="3" fontId="10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wrapText="1"/>
    </xf>
    <xf numFmtId="172" fontId="10" fillId="0" borderId="10" xfId="0" applyNumberFormat="1" applyFont="1" applyBorder="1" applyAlignment="1">
      <alignment horizontal="right" wrapText="1"/>
    </xf>
    <xf numFmtId="172" fontId="6" fillId="0" borderId="10" xfId="0" applyNumberFormat="1" applyFont="1" applyBorder="1" applyAlignment="1">
      <alignment vertical="top" wrapText="1"/>
    </xf>
    <xf numFmtId="172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72" fontId="1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vertical="top" wrapText="1"/>
    </xf>
    <xf numFmtId="3" fontId="6" fillId="0" borderId="0" xfId="0" applyNumberFormat="1" applyFont="1" applyAlignment="1">
      <alignment horizontal="right"/>
    </xf>
    <xf numFmtId="172" fontId="6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 wrapText="1"/>
    </xf>
    <xf numFmtId="172" fontId="6" fillId="0" borderId="13" xfId="0" applyNumberFormat="1" applyFont="1" applyFill="1" applyBorder="1" applyAlignment="1">
      <alignment horizontal="right"/>
    </xf>
    <xf numFmtId="172" fontId="1" fillId="0" borderId="15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19" xfId="0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27.00390625" style="0" customWidth="1"/>
    <col min="2" max="2" width="50.8515625" style="0" customWidth="1"/>
    <col min="3" max="3" width="20.28125" style="0" customWidth="1"/>
    <col min="4" max="4" width="16.57421875" style="0" customWidth="1"/>
    <col min="5" max="5" width="0.13671875" style="0" hidden="1" customWidth="1"/>
    <col min="6" max="13" width="9.140625" style="0" hidden="1" customWidth="1"/>
    <col min="14" max="14" width="14.57421875" style="0" hidden="1" customWidth="1"/>
    <col min="15" max="15" width="14.140625" style="0" customWidth="1"/>
    <col min="16" max="16" width="9.8515625" style="0" customWidth="1"/>
    <col min="17" max="17" width="7.8515625" style="0" hidden="1" customWidth="1"/>
  </cols>
  <sheetData>
    <row r="1" spans="1:14" ht="15.75">
      <c r="A1" s="1" t="s">
        <v>441</v>
      </c>
      <c r="B1" s="1"/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</row>
    <row r="3" spans="1:17" ht="94.5" customHeight="1">
      <c r="A3" s="4" t="s">
        <v>0</v>
      </c>
      <c r="B3" s="5" t="s">
        <v>1</v>
      </c>
      <c r="C3" s="6" t="s">
        <v>326</v>
      </c>
      <c r="D3" s="7" t="s">
        <v>326</v>
      </c>
      <c r="E3" s="3"/>
      <c r="F3" s="8"/>
      <c r="G3" s="3"/>
      <c r="H3" s="3"/>
      <c r="I3" s="3"/>
      <c r="J3" s="3"/>
      <c r="K3" s="3"/>
      <c r="L3" s="3"/>
      <c r="M3" s="3"/>
      <c r="N3" s="7" t="s">
        <v>2</v>
      </c>
      <c r="O3" s="4" t="s">
        <v>327</v>
      </c>
      <c r="P3" s="4" t="s">
        <v>3</v>
      </c>
      <c r="Q3" s="4" t="s">
        <v>4</v>
      </c>
    </row>
    <row r="4" spans="1:17" ht="33.75" customHeight="1">
      <c r="A4" s="9" t="s">
        <v>5</v>
      </c>
      <c r="B4" s="10" t="s">
        <v>6</v>
      </c>
      <c r="C4" s="6"/>
      <c r="D4" s="4"/>
      <c r="E4" s="3"/>
      <c r="F4" s="8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17" customFormat="1" ht="17.25" customHeight="1">
      <c r="A5" s="11"/>
      <c r="B5" s="12" t="s">
        <v>7</v>
      </c>
      <c r="C5" s="13">
        <f>C6+C8+C10+C14+C20+C21</f>
        <v>4066400000</v>
      </c>
      <c r="D5" s="14">
        <f>D6+D8+D10+D14+D20+D21</f>
        <v>4066400</v>
      </c>
      <c r="E5" s="15"/>
      <c r="F5" s="16"/>
      <c r="G5" s="15"/>
      <c r="H5" s="15"/>
      <c r="I5" s="15"/>
      <c r="J5" s="15"/>
      <c r="K5" s="15"/>
      <c r="L5" s="15"/>
      <c r="M5" s="15"/>
      <c r="N5" s="14">
        <f>N6+N8+N10+N14+N20+N21</f>
        <v>3694600</v>
      </c>
      <c r="O5" s="154">
        <f>O6+O8+O10+O14+O19+O20+O21</f>
        <v>234703.30000000002</v>
      </c>
      <c r="P5" s="14">
        <f>O5/D5*100</f>
        <v>5.771771099744246</v>
      </c>
      <c r="Q5" s="14">
        <f>O5/N5*100</f>
        <v>6.352603800140747</v>
      </c>
    </row>
    <row r="6" spans="1:17" s="17" customFormat="1" ht="18" customHeight="1">
      <c r="A6" s="11" t="s">
        <v>8</v>
      </c>
      <c r="B6" s="11" t="s">
        <v>9</v>
      </c>
      <c r="C6" s="13">
        <f>C7</f>
        <v>1868800000</v>
      </c>
      <c r="D6" s="14">
        <f>D7</f>
        <v>1868800</v>
      </c>
      <c r="E6" s="15"/>
      <c r="F6" s="15"/>
      <c r="G6" s="15"/>
      <c r="H6" s="15"/>
      <c r="I6" s="15"/>
      <c r="J6" s="15"/>
      <c r="K6" s="15"/>
      <c r="L6" s="15"/>
      <c r="M6" s="15"/>
      <c r="N6" s="14">
        <f>N7</f>
        <v>1800000</v>
      </c>
      <c r="O6" s="154">
        <f>O7</f>
        <v>82787</v>
      </c>
      <c r="P6" s="14">
        <f>O6/D6*100</f>
        <v>4.429955051369864</v>
      </c>
      <c r="Q6" s="14">
        <f aca="true" t="shared" si="0" ref="Q6:Q103">O6/N6*100</f>
        <v>4.599277777777778</v>
      </c>
    </row>
    <row r="7" spans="1:17" s="17" customFormat="1" ht="20.25" customHeight="1">
      <c r="A7" s="18" t="s">
        <v>376</v>
      </c>
      <c r="B7" s="19" t="s">
        <v>10</v>
      </c>
      <c r="C7" s="20">
        <v>1868800000</v>
      </c>
      <c r="D7" s="21">
        <v>1868800</v>
      </c>
      <c r="E7" s="22"/>
      <c r="F7" s="15"/>
      <c r="G7" s="15"/>
      <c r="H7" s="15"/>
      <c r="I7" s="15"/>
      <c r="J7" s="15"/>
      <c r="K7" s="15"/>
      <c r="L7" s="15"/>
      <c r="M7" s="15"/>
      <c r="N7" s="21">
        <v>1800000</v>
      </c>
      <c r="O7" s="153">
        <v>82787</v>
      </c>
      <c r="P7" s="23">
        <f>O7/D7*100</f>
        <v>4.429955051369864</v>
      </c>
      <c r="Q7" s="23">
        <f t="shared" si="0"/>
        <v>4.599277777777778</v>
      </c>
    </row>
    <row r="8" spans="1:17" s="17" customFormat="1" ht="37.5" customHeight="1" hidden="1">
      <c r="A8" s="11" t="s">
        <v>11</v>
      </c>
      <c r="B8" s="24" t="s">
        <v>12</v>
      </c>
      <c r="C8" s="13">
        <f>C9</f>
        <v>0</v>
      </c>
      <c r="D8" s="14">
        <f>D9</f>
        <v>0</v>
      </c>
      <c r="E8" s="15"/>
      <c r="F8" s="15"/>
      <c r="G8" s="15"/>
      <c r="H8" s="15"/>
      <c r="I8" s="15"/>
      <c r="J8" s="15"/>
      <c r="K8" s="15"/>
      <c r="L8" s="15"/>
      <c r="M8" s="15"/>
      <c r="N8" s="14">
        <f>N9</f>
        <v>0</v>
      </c>
      <c r="O8" s="14">
        <f>O9</f>
        <v>0</v>
      </c>
      <c r="P8" s="14"/>
      <c r="Q8" s="14"/>
    </row>
    <row r="9" spans="1:17" s="17" customFormat="1" ht="20.25" customHeight="1" hidden="1">
      <c r="A9" s="18" t="s">
        <v>13</v>
      </c>
      <c r="B9" s="25" t="s">
        <v>14</v>
      </c>
      <c r="C9" s="20"/>
      <c r="D9" s="21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3"/>
      <c r="Q9" s="23"/>
    </row>
    <row r="10" spans="1:17" s="17" customFormat="1" ht="18.75">
      <c r="A10" s="11" t="s">
        <v>15</v>
      </c>
      <c r="B10" s="11" t="s">
        <v>16</v>
      </c>
      <c r="C10" s="13">
        <f>C11+C12+C13</f>
        <v>1850600000</v>
      </c>
      <c r="D10" s="14">
        <f>D11+D12+D13</f>
        <v>1850600</v>
      </c>
      <c r="E10" s="15"/>
      <c r="F10" s="15"/>
      <c r="G10" s="15"/>
      <c r="H10" s="15"/>
      <c r="I10" s="15"/>
      <c r="J10" s="15"/>
      <c r="K10" s="15"/>
      <c r="L10" s="15"/>
      <c r="M10" s="15"/>
      <c r="N10" s="14">
        <f>N11+N12+N13</f>
        <v>1620600</v>
      </c>
      <c r="O10" s="154">
        <f>O11+O12+O13</f>
        <v>130996.7</v>
      </c>
      <c r="P10" s="14">
        <f aca="true" t="shared" si="1" ref="P10:P18">O10/D10*100</f>
        <v>7.078606938290284</v>
      </c>
      <c r="Q10" s="14">
        <f t="shared" si="0"/>
        <v>8.08322226335925</v>
      </c>
    </row>
    <row r="11" spans="1:17" s="17" customFormat="1" ht="45.75" customHeight="1">
      <c r="A11" s="18" t="s">
        <v>377</v>
      </c>
      <c r="B11" s="25" t="s">
        <v>17</v>
      </c>
      <c r="C11" s="20">
        <v>1480000000</v>
      </c>
      <c r="D11" s="21">
        <v>1480000</v>
      </c>
      <c r="E11" s="15"/>
      <c r="F11" s="15"/>
      <c r="G11" s="15"/>
      <c r="H11" s="15"/>
      <c r="I11" s="15"/>
      <c r="J11" s="15"/>
      <c r="K11" s="15"/>
      <c r="L11" s="15"/>
      <c r="M11" s="15"/>
      <c r="N11" s="21">
        <v>1260000</v>
      </c>
      <c r="O11" s="153">
        <v>56676.7</v>
      </c>
      <c r="P11" s="23">
        <f t="shared" si="1"/>
        <v>3.8295067567567562</v>
      </c>
      <c r="Q11" s="23">
        <f t="shared" si="0"/>
        <v>4.498150793650794</v>
      </c>
    </row>
    <row r="12" spans="1:17" s="17" customFormat="1" ht="38.25" customHeight="1">
      <c r="A12" s="18" t="s">
        <v>378</v>
      </c>
      <c r="B12" s="25" t="s">
        <v>18</v>
      </c>
      <c r="C12" s="20">
        <v>370000000</v>
      </c>
      <c r="D12" s="21">
        <v>370000</v>
      </c>
      <c r="E12" s="15"/>
      <c r="F12" s="15"/>
      <c r="G12" s="15"/>
      <c r="H12" s="15"/>
      <c r="I12" s="15"/>
      <c r="J12" s="15"/>
      <c r="K12" s="15"/>
      <c r="L12" s="15"/>
      <c r="M12" s="15"/>
      <c r="N12" s="21">
        <v>360000</v>
      </c>
      <c r="O12" s="153">
        <v>74320</v>
      </c>
      <c r="P12" s="23">
        <f t="shared" si="1"/>
        <v>20.08648648648649</v>
      </c>
      <c r="Q12" s="23">
        <f t="shared" si="0"/>
        <v>20.644444444444446</v>
      </c>
    </row>
    <row r="13" spans="1:17" s="17" customFormat="1" ht="16.5" customHeight="1">
      <c r="A13" s="18" t="s">
        <v>19</v>
      </c>
      <c r="B13" s="18" t="s">
        <v>20</v>
      </c>
      <c r="C13" s="20">
        <v>600000</v>
      </c>
      <c r="D13" s="21">
        <v>600</v>
      </c>
      <c r="E13" s="15"/>
      <c r="F13" s="15"/>
      <c r="G13" s="15"/>
      <c r="H13" s="15"/>
      <c r="I13" s="15"/>
      <c r="J13" s="15"/>
      <c r="K13" s="15"/>
      <c r="L13" s="15"/>
      <c r="M13" s="15"/>
      <c r="N13" s="21">
        <v>600</v>
      </c>
      <c r="O13" s="21"/>
      <c r="P13" s="23">
        <f t="shared" si="1"/>
        <v>0</v>
      </c>
      <c r="Q13" s="23">
        <f t="shared" si="0"/>
        <v>0</v>
      </c>
    </row>
    <row r="14" spans="1:17" s="17" customFormat="1" ht="18.75">
      <c r="A14" s="11" t="s">
        <v>21</v>
      </c>
      <c r="B14" s="11" t="s">
        <v>22</v>
      </c>
      <c r="C14" s="13">
        <f>C16+C17+C18</f>
        <v>267000000</v>
      </c>
      <c r="D14" s="14">
        <f>D16+D17+D18</f>
        <v>267000</v>
      </c>
      <c r="E14" s="15"/>
      <c r="F14" s="15"/>
      <c r="G14" s="15"/>
      <c r="H14" s="15"/>
      <c r="I14" s="15"/>
      <c r="J14" s="15"/>
      <c r="K14" s="15"/>
      <c r="L14" s="15"/>
      <c r="M14" s="15"/>
      <c r="N14" s="14">
        <f>N16+N17+N18</f>
        <v>208000</v>
      </c>
      <c r="O14" s="154">
        <f>O16+O17+O18</f>
        <v>16359.8</v>
      </c>
      <c r="P14" s="14">
        <f t="shared" si="1"/>
        <v>6.127265917602996</v>
      </c>
      <c r="Q14" s="14">
        <f t="shared" si="0"/>
        <v>7.865288461538461</v>
      </c>
    </row>
    <row r="15" spans="1:17" s="17" customFormat="1" ht="18.75">
      <c r="A15" s="18" t="s">
        <v>379</v>
      </c>
      <c r="B15" s="26" t="s">
        <v>23</v>
      </c>
      <c r="C15" s="20">
        <f>C16</f>
        <v>27000000</v>
      </c>
      <c r="D15" s="20">
        <f>D16</f>
        <v>27000</v>
      </c>
      <c r="E15" s="15"/>
      <c r="F15" s="15"/>
      <c r="G15" s="15"/>
      <c r="H15" s="15"/>
      <c r="I15" s="15"/>
      <c r="J15" s="15"/>
      <c r="K15" s="15"/>
      <c r="L15" s="15"/>
      <c r="M15" s="15"/>
      <c r="N15" s="21">
        <v>20000</v>
      </c>
      <c r="O15" s="153">
        <f>O16</f>
        <v>922.8</v>
      </c>
      <c r="P15" s="23">
        <f>O15/D15*100</f>
        <v>3.417777777777778</v>
      </c>
      <c r="Q15" s="23">
        <f>O15/N15*100</f>
        <v>4.614</v>
      </c>
    </row>
    <row r="16" spans="1:17" s="17" customFormat="1" ht="63" customHeight="1">
      <c r="A16" s="18" t="s">
        <v>380</v>
      </c>
      <c r="B16" s="26" t="s">
        <v>24</v>
      </c>
      <c r="C16" s="20">
        <v>27000000</v>
      </c>
      <c r="D16" s="21">
        <v>27000</v>
      </c>
      <c r="E16" s="15"/>
      <c r="F16" s="15"/>
      <c r="G16" s="15"/>
      <c r="H16" s="15"/>
      <c r="I16" s="15"/>
      <c r="J16" s="15"/>
      <c r="K16" s="15"/>
      <c r="L16" s="15"/>
      <c r="M16" s="15"/>
      <c r="N16" s="21">
        <v>20000</v>
      </c>
      <c r="O16" s="153">
        <v>922.8</v>
      </c>
      <c r="P16" s="23">
        <f t="shared" si="1"/>
        <v>3.417777777777778</v>
      </c>
      <c r="Q16" s="23">
        <f t="shared" si="0"/>
        <v>4.614</v>
      </c>
    </row>
    <row r="17" spans="1:17" s="17" customFormat="1" ht="18.75" hidden="1">
      <c r="A17" s="18" t="s">
        <v>25</v>
      </c>
      <c r="B17" s="18" t="s">
        <v>26</v>
      </c>
      <c r="C17" s="20"/>
      <c r="D17" s="21"/>
      <c r="E17" s="15"/>
      <c r="F17" s="15"/>
      <c r="G17" s="15"/>
      <c r="H17" s="15"/>
      <c r="I17" s="15"/>
      <c r="J17" s="15"/>
      <c r="K17" s="15"/>
      <c r="L17" s="15"/>
      <c r="M17" s="15"/>
      <c r="N17" s="21"/>
      <c r="O17" s="153"/>
      <c r="P17" s="23" t="e">
        <f t="shared" si="1"/>
        <v>#DIV/0!</v>
      </c>
      <c r="Q17" s="23" t="e">
        <f t="shared" si="0"/>
        <v>#DIV/0!</v>
      </c>
    </row>
    <row r="18" spans="1:17" s="17" customFormat="1" ht="33" customHeight="1">
      <c r="A18" s="18" t="s">
        <v>382</v>
      </c>
      <c r="B18" s="27" t="s">
        <v>381</v>
      </c>
      <c r="C18" s="20">
        <v>240000000</v>
      </c>
      <c r="D18" s="21">
        <v>240000</v>
      </c>
      <c r="E18" s="15"/>
      <c r="F18" s="15"/>
      <c r="G18" s="15"/>
      <c r="H18" s="15"/>
      <c r="I18" s="15"/>
      <c r="J18" s="15"/>
      <c r="K18" s="15"/>
      <c r="L18" s="15"/>
      <c r="M18" s="15"/>
      <c r="N18" s="21">
        <v>188000</v>
      </c>
      <c r="O18" s="153">
        <v>15437</v>
      </c>
      <c r="P18" s="23">
        <f t="shared" si="1"/>
        <v>6.432083333333333</v>
      </c>
      <c r="Q18" s="23">
        <f t="shared" si="0"/>
        <v>8.211170212765957</v>
      </c>
    </row>
    <row r="19" spans="1:17" s="17" customFormat="1" ht="32.25" hidden="1">
      <c r="A19" s="11" t="s">
        <v>27</v>
      </c>
      <c r="B19" s="28" t="s">
        <v>28</v>
      </c>
      <c r="C19" s="29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0"/>
      <c r="O19" s="155"/>
      <c r="P19" s="30"/>
      <c r="Q19" s="30"/>
    </row>
    <row r="20" spans="1:17" s="17" customFormat="1" ht="18.75">
      <c r="A20" s="11" t="s">
        <v>29</v>
      </c>
      <c r="B20" s="11" t="s">
        <v>30</v>
      </c>
      <c r="C20" s="13">
        <v>75000000</v>
      </c>
      <c r="D20" s="14">
        <v>75000</v>
      </c>
      <c r="E20" s="15"/>
      <c r="F20" s="15"/>
      <c r="G20" s="15"/>
      <c r="H20" s="15"/>
      <c r="I20" s="15"/>
      <c r="J20" s="15"/>
      <c r="K20" s="15"/>
      <c r="L20" s="15"/>
      <c r="M20" s="15"/>
      <c r="N20" s="14">
        <v>61000</v>
      </c>
      <c r="O20" s="154">
        <v>4803.1</v>
      </c>
      <c r="P20" s="14">
        <f>O20/D20*100</f>
        <v>6.404133333333334</v>
      </c>
      <c r="Q20" s="14">
        <f t="shared" si="0"/>
        <v>7.873934426229509</v>
      </c>
    </row>
    <row r="21" spans="1:17" s="17" customFormat="1" ht="46.5" customHeight="1">
      <c r="A21" s="11" t="s">
        <v>31</v>
      </c>
      <c r="B21" s="32" t="s">
        <v>32</v>
      </c>
      <c r="C21" s="13">
        <f aca="true" t="shared" si="2" ref="C21:N21">C22+C29+C24</f>
        <v>5000000</v>
      </c>
      <c r="D21" s="14">
        <f t="shared" si="2"/>
        <v>5000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3">
        <f t="shared" si="2"/>
        <v>0</v>
      </c>
      <c r="M21" s="13">
        <f t="shared" si="2"/>
        <v>0</v>
      </c>
      <c r="N21" s="14">
        <f t="shared" si="2"/>
        <v>5000</v>
      </c>
      <c r="O21" s="154">
        <f>O22+O25+O28+O29</f>
        <v>-243.29999999999998</v>
      </c>
      <c r="P21" s="14">
        <f>O21/D21*100</f>
        <v>-4.866</v>
      </c>
      <c r="Q21" s="14">
        <f t="shared" si="0"/>
        <v>-4.866</v>
      </c>
    </row>
    <row r="22" spans="1:17" s="17" customFormat="1" ht="48" customHeight="1" hidden="1">
      <c r="A22" s="18" t="s">
        <v>33</v>
      </c>
      <c r="B22" s="33" t="s">
        <v>34</v>
      </c>
      <c r="C22" s="20"/>
      <c r="D22" s="21"/>
      <c r="E22" s="15"/>
      <c r="F22" s="15"/>
      <c r="G22" s="15"/>
      <c r="H22" s="15"/>
      <c r="I22" s="15"/>
      <c r="J22" s="15"/>
      <c r="K22" s="15"/>
      <c r="L22" s="15"/>
      <c r="M22" s="15"/>
      <c r="N22" s="21"/>
      <c r="O22" s="21"/>
      <c r="P22" s="23" t="e">
        <f>O22/D22*100</f>
        <v>#DIV/0!</v>
      </c>
      <c r="Q22" s="23" t="e">
        <f t="shared" si="0"/>
        <v>#DIV/0!</v>
      </c>
    </row>
    <row r="23" spans="1:17" s="17" customFormat="1" ht="20.25" customHeight="1" hidden="1">
      <c r="A23" s="18" t="s">
        <v>35</v>
      </c>
      <c r="B23" s="33" t="s">
        <v>36</v>
      </c>
      <c r="C23" s="20"/>
      <c r="D23" s="21"/>
      <c r="E23" s="15"/>
      <c r="F23" s="15"/>
      <c r="G23" s="15"/>
      <c r="H23" s="15"/>
      <c r="I23" s="15"/>
      <c r="J23" s="15"/>
      <c r="K23" s="15"/>
      <c r="L23" s="15"/>
      <c r="M23" s="15"/>
      <c r="N23" s="21"/>
      <c r="O23" s="21"/>
      <c r="P23" s="23"/>
      <c r="Q23" s="23"/>
    </row>
    <row r="24" spans="1:17" s="17" customFormat="1" ht="17.25" customHeight="1" hidden="1">
      <c r="A24" s="18" t="s">
        <v>37</v>
      </c>
      <c r="B24" s="34" t="s">
        <v>38</v>
      </c>
      <c r="C24" s="20">
        <f>+C26+C27</f>
        <v>5000000</v>
      </c>
      <c r="D24" s="20">
        <f>+D26+D27</f>
        <v>5000</v>
      </c>
      <c r="E24" s="20">
        <f aca="true" t="shared" si="3" ref="E24:M24">+E26+E27</f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  <c r="N24" s="20">
        <f>+N26+N27</f>
        <v>5000</v>
      </c>
      <c r="O24" s="21">
        <f>O27+O26</f>
        <v>-245.89999999999998</v>
      </c>
      <c r="P24" s="23">
        <f>O24/D24*100</f>
        <v>-4.917999999999999</v>
      </c>
      <c r="Q24" s="23">
        <f t="shared" si="0"/>
        <v>-4.917999999999999</v>
      </c>
    </row>
    <row r="25" spans="1:17" s="17" customFormat="1" ht="17.25" customHeight="1" hidden="1">
      <c r="A25" s="18" t="s">
        <v>37</v>
      </c>
      <c r="B25" s="34" t="s">
        <v>38</v>
      </c>
      <c r="C25" s="20">
        <v>5000000</v>
      </c>
      <c r="D25" s="21">
        <f>D26+D27</f>
        <v>5000</v>
      </c>
      <c r="E25" s="35"/>
      <c r="F25" s="35"/>
      <c r="G25" s="35"/>
      <c r="H25" s="35"/>
      <c r="I25" s="35"/>
      <c r="J25" s="35"/>
      <c r="K25" s="35"/>
      <c r="L25" s="35"/>
      <c r="M25" s="35"/>
      <c r="N25" s="21">
        <f>N26+N27</f>
        <v>5000</v>
      </c>
      <c r="O25" s="21">
        <f>O26+O27</f>
        <v>-245.89999999999998</v>
      </c>
      <c r="P25" s="23">
        <f>O25/D25*100</f>
        <v>-4.917999999999999</v>
      </c>
      <c r="Q25" s="23">
        <f t="shared" si="0"/>
        <v>-4.917999999999999</v>
      </c>
    </row>
    <row r="26" spans="1:17" s="17" customFormat="1" ht="18" customHeight="1">
      <c r="A26" s="18" t="s">
        <v>383</v>
      </c>
      <c r="B26" s="34" t="s">
        <v>39</v>
      </c>
      <c r="C26" s="20">
        <v>4000000</v>
      </c>
      <c r="D26" s="21">
        <v>4000</v>
      </c>
      <c r="E26" s="15"/>
      <c r="F26" s="15"/>
      <c r="G26" s="15"/>
      <c r="H26" s="15"/>
      <c r="I26" s="15"/>
      <c r="J26" s="15"/>
      <c r="K26" s="15"/>
      <c r="L26" s="15"/>
      <c r="M26" s="15"/>
      <c r="N26" s="21">
        <v>4000</v>
      </c>
      <c r="O26" s="153">
        <v>10.5</v>
      </c>
      <c r="P26" s="23">
        <f>O26/D26*100</f>
        <v>0.2625</v>
      </c>
      <c r="Q26" s="23">
        <f t="shared" si="0"/>
        <v>0.2625</v>
      </c>
    </row>
    <row r="27" spans="1:17" s="17" customFormat="1" ht="54" customHeight="1">
      <c r="A27" s="18" t="s">
        <v>384</v>
      </c>
      <c r="B27" s="34" t="s">
        <v>40</v>
      </c>
      <c r="C27" s="20">
        <v>1000000</v>
      </c>
      <c r="D27" s="21">
        <v>1000</v>
      </c>
      <c r="E27" s="15"/>
      <c r="F27" s="15"/>
      <c r="G27" s="15"/>
      <c r="H27" s="15"/>
      <c r="I27" s="15"/>
      <c r="J27" s="15"/>
      <c r="K27" s="15"/>
      <c r="L27" s="15"/>
      <c r="M27" s="15"/>
      <c r="N27" s="21">
        <v>1000</v>
      </c>
      <c r="O27" s="153">
        <v>-256.4</v>
      </c>
      <c r="P27" s="23">
        <f>O27/D27*100</f>
        <v>-25.639999999999997</v>
      </c>
      <c r="Q27" s="23">
        <f t="shared" si="0"/>
        <v>-25.639999999999997</v>
      </c>
    </row>
    <row r="28" spans="1:17" s="17" customFormat="1" ht="32.25" customHeight="1">
      <c r="A28" s="18" t="s">
        <v>41</v>
      </c>
      <c r="B28" s="34" t="s">
        <v>42</v>
      </c>
      <c r="C28" s="20"/>
      <c r="D28" s="21"/>
      <c r="E28" s="15"/>
      <c r="F28" s="15"/>
      <c r="G28" s="15"/>
      <c r="H28" s="15"/>
      <c r="I28" s="15"/>
      <c r="J28" s="15"/>
      <c r="K28" s="15"/>
      <c r="L28" s="15"/>
      <c r="M28" s="15"/>
      <c r="N28" s="21"/>
      <c r="O28" s="153">
        <v>1.6</v>
      </c>
      <c r="P28" s="23"/>
      <c r="Q28" s="23"/>
    </row>
    <row r="29" spans="1:17" s="17" customFormat="1" ht="30.75" customHeight="1">
      <c r="A29" s="18" t="s">
        <v>43</v>
      </c>
      <c r="B29" s="34" t="s">
        <v>44</v>
      </c>
      <c r="C29" s="20"/>
      <c r="D29" s="21"/>
      <c r="E29" s="15"/>
      <c r="F29" s="15"/>
      <c r="G29" s="15"/>
      <c r="H29" s="15"/>
      <c r="I29" s="15"/>
      <c r="J29" s="15"/>
      <c r="K29" s="15"/>
      <c r="L29" s="15"/>
      <c r="M29" s="15"/>
      <c r="N29" s="21"/>
      <c r="O29" s="21">
        <v>1</v>
      </c>
      <c r="P29" s="23"/>
      <c r="Q29" s="23"/>
    </row>
    <row r="30" spans="1:17" s="17" customFormat="1" ht="21" customHeight="1">
      <c r="A30" s="11"/>
      <c r="B30" s="12" t="s">
        <v>45</v>
      </c>
      <c r="C30" s="13">
        <f>C31+C58+C59+C48+C50+C51+C60</f>
        <v>1064300000</v>
      </c>
      <c r="D30" s="14">
        <f>D31+D58+D59+D48+D50+D51+D60</f>
        <v>1064300</v>
      </c>
      <c r="E30" s="15"/>
      <c r="F30" s="15"/>
      <c r="G30" s="15"/>
      <c r="H30" s="15"/>
      <c r="I30" s="15"/>
      <c r="J30" s="15"/>
      <c r="K30" s="15"/>
      <c r="L30" s="15"/>
      <c r="M30" s="15"/>
      <c r="N30" s="14">
        <f>N31+N47+N49+N51+N58+N59+N60</f>
        <v>970289</v>
      </c>
      <c r="O30" s="14">
        <f>O31+O47+O49+O51+O58+O59+O60+O63</f>
        <v>13347.7</v>
      </c>
      <c r="P30" s="14">
        <f>O30/D30*100</f>
        <v>1.2541294747721508</v>
      </c>
      <c r="Q30" s="14">
        <f t="shared" si="0"/>
        <v>1.375641690259294</v>
      </c>
    </row>
    <row r="31" spans="1:17" s="17" customFormat="1" ht="49.5" customHeight="1">
      <c r="A31" s="11" t="s">
        <v>46</v>
      </c>
      <c r="B31" s="24" t="s">
        <v>47</v>
      </c>
      <c r="C31" s="13">
        <f>C34+C44+C46+C33</f>
        <v>724430000</v>
      </c>
      <c r="D31" s="13">
        <f>D34+D44+D46+D33</f>
        <v>724430</v>
      </c>
      <c r="E31" s="15"/>
      <c r="F31" s="15"/>
      <c r="G31" s="15"/>
      <c r="H31" s="15"/>
      <c r="I31" s="15"/>
      <c r="J31" s="15"/>
      <c r="K31" s="15"/>
      <c r="L31" s="15"/>
      <c r="M31" s="15"/>
      <c r="N31" s="13">
        <f>N34+N44+N46+N33</f>
        <v>290947</v>
      </c>
      <c r="O31" s="13">
        <f>O34+O44+O46+O33</f>
        <v>22332.300000000003</v>
      </c>
      <c r="P31" s="14">
        <f>O31/D31*100</f>
        <v>3.082740913545823</v>
      </c>
      <c r="Q31" s="14">
        <f t="shared" si="0"/>
        <v>7.675727881710416</v>
      </c>
    </row>
    <row r="32" spans="1:17" s="17" customFormat="1" ht="33.75" customHeight="1" hidden="1">
      <c r="A32" s="36" t="s">
        <v>48</v>
      </c>
      <c r="B32" s="37" t="s">
        <v>49</v>
      </c>
      <c r="C32" s="13"/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4"/>
      <c r="O32" s="23"/>
      <c r="P32" s="14"/>
      <c r="Q32" s="14"/>
    </row>
    <row r="33" spans="1:17" s="17" customFormat="1" ht="63.75" customHeight="1" hidden="1">
      <c r="A33" s="36" t="s">
        <v>48</v>
      </c>
      <c r="B33" s="37" t="s">
        <v>50</v>
      </c>
      <c r="C33" s="13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4"/>
      <c r="O33" s="23"/>
      <c r="P33" s="14"/>
      <c r="Q33" s="14"/>
    </row>
    <row r="34" spans="1:17" s="17" customFormat="1" ht="110.25">
      <c r="A34" s="18" t="s">
        <v>51</v>
      </c>
      <c r="B34" s="37" t="s">
        <v>336</v>
      </c>
      <c r="C34" s="132">
        <f>C38+C40</f>
        <v>570930000</v>
      </c>
      <c r="D34" s="132">
        <f>D38+D40</f>
        <v>570930</v>
      </c>
      <c r="E34" s="15"/>
      <c r="F34" s="15"/>
      <c r="G34" s="15"/>
      <c r="H34" s="15"/>
      <c r="I34" s="15"/>
      <c r="J34" s="15"/>
      <c r="K34" s="15"/>
      <c r="L34" s="15"/>
      <c r="M34" s="15"/>
      <c r="N34" s="20">
        <f>N35+N41+N42</f>
        <v>37747</v>
      </c>
      <c r="O34" s="132">
        <f>O38+O40+O39</f>
        <v>12421.400000000001</v>
      </c>
      <c r="P34" s="23">
        <f aca="true" t="shared" si="4" ref="P34:P41">O34/D34*100</f>
        <v>2.175643248734521</v>
      </c>
      <c r="Q34" s="23">
        <f t="shared" si="0"/>
        <v>32.90698598564125</v>
      </c>
    </row>
    <row r="35" spans="1:17" s="17" customFormat="1" ht="94.5" customHeight="1" hidden="1">
      <c r="A35" s="18" t="s">
        <v>52</v>
      </c>
      <c r="B35" s="33" t="s">
        <v>53</v>
      </c>
      <c r="C35" s="20">
        <f>C36</f>
        <v>0</v>
      </c>
      <c r="D35" s="21">
        <f>D36</f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21">
        <f>N36</f>
        <v>0</v>
      </c>
      <c r="O35" s="21">
        <f>O36</f>
        <v>0</v>
      </c>
      <c r="P35" s="23" t="e">
        <f t="shared" si="4"/>
        <v>#DIV/0!</v>
      </c>
      <c r="Q35" s="23" t="e">
        <f t="shared" si="0"/>
        <v>#DIV/0!</v>
      </c>
    </row>
    <row r="36" spans="1:17" s="17" customFormat="1" ht="96.75" customHeight="1" hidden="1">
      <c r="A36" s="18" t="s">
        <v>54</v>
      </c>
      <c r="B36" s="38" t="s">
        <v>55</v>
      </c>
      <c r="C36" s="20"/>
      <c r="D36" s="21"/>
      <c r="E36" s="15"/>
      <c r="F36" s="15"/>
      <c r="G36" s="15"/>
      <c r="H36" s="15"/>
      <c r="I36" s="15"/>
      <c r="J36" s="15"/>
      <c r="K36" s="15"/>
      <c r="L36" s="15"/>
      <c r="M36" s="15"/>
      <c r="N36" s="21"/>
      <c r="O36" s="21"/>
      <c r="P36" s="23" t="e">
        <f t="shared" si="4"/>
        <v>#DIV/0!</v>
      </c>
      <c r="Q36" s="23" t="e">
        <f t="shared" si="0"/>
        <v>#DIV/0!</v>
      </c>
    </row>
    <row r="37" spans="1:17" s="17" customFormat="1" ht="111" customHeight="1" hidden="1">
      <c r="A37" s="18" t="s">
        <v>56</v>
      </c>
      <c r="B37" s="38" t="s">
        <v>57</v>
      </c>
      <c r="C37" s="20"/>
      <c r="D37" s="21"/>
      <c r="E37" s="15"/>
      <c r="F37" s="15"/>
      <c r="G37" s="15"/>
      <c r="H37" s="15"/>
      <c r="I37" s="15"/>
      <c r="J37" s="15"/>
      <c r="K37" s="15"/>
      <c r="L37" s="15"/>
      <c r="M37" s="15"/>
      <c r="N37" s="21"/>
      <c r="O37" s="21"/>
      <c r="P37" s="23" t="e">
        <f t="shared" si="4"/>
        <v>#DIV/0!</v>
      </c>
      <c r="Q37" s="23" t="e">
        <f>O37/N37*100</f>
        <v>#DIV/0!</v>
      </c>
    </row>
    <row r="38" spans="1:17" s="17" customFormat="1" ht="111">
      <c r="A38" s="18" t="s">
        <v>385</v>
      </c>
      <c r="B38" s="33" t="s">
        <v>335</v>
      </c>
      <c r="C38" s="132">
        <v>540000000</v>
      </c>
      <c r="D38" s="21">
        <v>540000</v>
      </c>
      <c r="E38" s="15"/>
      <c r="F38" s="15"/>
      <c r="G38" s="15"/>
      <c r="H38" s="15"/>
      <c r="I38" s="15"/>
      <c r="J38" s="15"/>
      <c r="K38" s="15"/>
      <c r="L38" s="15"/>
      <c r="M38" s="15"/>
      <c r="N38" s="21">
        <v>447250</v>
      </c>
      <c r="O38" s="153">
        <v>9612.1</v>
      </c>
      <c r="P38" s="23">
        <f t="shared" si="4"/>
        <v>1.7800185185185187</v>
      </c>
      <c r="Q38" s="23"/>
    </row>
    <row r="39" spans="1:17" s="17" customFormat="1" ht="142.5">
      <c r="A39" s="18" t="s">
        <v>395</v>
      </c>
      <c r="B39" s="33" t="s">
        <v>397</v>
      </c>
      <c r="C39" s="132"/>
      <c r="D39" s="21"/>
      <c r="E39" s="15"/>
      <c r="F39" s="15"/>
      <c r="G39" s="15"/>
      <c r="H39" s="15"/>
      <c r="I39" s="15"/>
      <c r="J39" s="15"/>
      <c r="K39" s="15"/>
      <c r="L39" s="15"/>
      <c r="M39" s="15"/>
      <c r="N39" s="21"/>
      <c r="O39" s="153">
        <v>0.2</v>
      </c>
      <c r="P39" s="23"/>
      <c r="Q39" s="23"/>
    </row>
    <row r="40" spans="1:17" s="17" customFormat="1" ht="132" customHeight="1">
      <c r="A40" s="18" t="s">
        <v>396</v>
      </c>
      <c r="B40" s="25" t="s">
        <v>333</v>
      </c>
      <c r="C40" s="132">
        <f>C41</f>
        <v>30930000</v>
      </c>
      <c r="D40" s="132">
        <f>D41</f>
        <v>30930</v>
      </c>
      <c r="E40" s="15"/>
      <c r="F40" s="15"/>
      <c r="G40" s="15"/>
      <c r="H40" s="15"/>
      <c r="I40" s="15"/>
      <c r="J40" s="15"/>
      <c r="K40" s="15"/>
      <c r="L40" s="15"/>
      <c r="M40" s="15"/>
      <c r="N40" s="21">
        <v>37747</v>
      </c>
      <c r="O40" s="132">
        <f>O41</f>
        <v>2809.1</v>
      </c>
      <c r="P40" s="23">
        <f t="shared" si="4"/>
        <v>9.082120918202392</v>
      </c>
      <c r="Q40" s="23">
        <f>O40/N40*100</f>
        <v>7.441915913847458</v>
      </c>
    </row>
    <row r="41" spans="1:17" s="17" customFormat="1" ht="113.25" customHeight="1">
      <c r="A41" s="18" t="s">
        <v>60</v>
      </c>
      <c r="B41" s="25" t="s">
        <v>334</v>
      </c>
      <c r="C41" s="132">
        <v>30930000</v>
      </c>
      <c r="D41" s="132">
        <v>30930</v>
      </c>
      <c r="E41" s="15"/>
      <c r="F41" s="15"/>
      <c r="G41" s="15"/>
      <c r="H41" s="15"/>
      <c r="I41" s="15"/>
      <c r="J41" s="15"/>
      <c r="K41" s="15"/>
      <c r="L41" s="15"/>
      <c r="M41" s="15"/>
      <c r="N41" s="21">
        <v>37747</v>
      </c>
      <c r="O41" s="153">
        <v>2809.1</v>
      </c>
      <c r="P41" s="23">
        <f t="shared" si="4"/>
        <v>9.082120918202392</v>
      </c>
      <c r="Q41" s="23">
        <f t="shared" si="0"/>
        <v>7.441915913847458</v>
      </c>
    </row>
    <row r="42" spans="1:17" s="17" customFormat="1" ht="28.5" customHeight="1" hidden="1">
      <c r="A42" s="18" t="s">
        <v>58</v>
      </c>
      <c r="B42" s="33" t="s">
        <v>59</v>
      </c>
      <c r="C42" s="20"/>
      <c r="D42" s="21"/>
      <c r="E42" s="15"/>
      <c r="F42" s="15"/>
      <c r="G42" s="15"/>
      <c r="H42" s="15"/>
      <c r="I42" s="15"/>
      <c r="J42" s="15"/>
      <c r="K42" s="15"/>
      <c r="L42" s="15"/>
      <c r="M42" s="15"/>
      <c r="N42" s="21"/>
      <c r="O42" s="21"/>
      <c r="P42" s="23"/>
      <c r="Q42" s="23"/>
    </row>
    <row r="43" spans="1:17" s="17" customFormat="1" ht="60.75" customHeight="1" hidden="1">
      <c r="A43" s="18" t="s">
        <v>60</v>
      </c>
      <c r="B43" s="33" t="s">
        <v>59</v>
      </c>
      <c r="C43" s="20">
        <v>37436065.98</v>
      </c>
      <c r="D43" s="21">
        <v>37436</v>
      </c>
      <c r="E43" s="15"/>
      <c r="F43" s="15"/>
      <c r="G43" s="15"/>
      <c r="H43" s="15"/>
      <c r="I43" s="15"/>
      <c r="J43" s="15"/>
      <c r="K43" s="15"/>
      <c r="L43" s="15"/>
      <c r="M43" s="15"/>
      <c r="N43" s="21">
        <v>31041</v>
      </c>
      <c r="O43" s="21">
        <v>13425</v>
      </c>
      <c r="P43" s="23">
        <v>26</v>
      </c>
      <c r="Q43" s="23">
        <v>83</v>
      </c>
    </row>
    <row r="44" spans="1:17" s="17" customFormat="1" ht="78.75">
      <c r="A44" s="18" t="s">
        <v>386</v>
      </c>
      <c r="B44" s="25" t="s">
        <v>332</v>
      </c>
      <c r="C44" s="20">
        <v>7000000</v>
      </c>
      <c r="D44" s="21">
        <v>7000</v>
      </c>
      <c r="E44" s="15"/>
      <c r="F44" s="15"/>
      <c r="G44" s="15"/>
      <c r="H44" s="15"/>
      <c r="I44" s="15"/>
      <c r="J44" s="15"/>
      <c r="K44" s="15"/>
      <c r="L44" s="15"/>
      <c r="M44" s="15"/>
      <c r="N44" s="21">
        <v>5600</v>
      </c>
      <c r="O44" s="153">
        <v>31.9</v>
      </c>
      <c r="P44" s="23">
        <f aca="true" t="shared" si="5" ref="P44:P59">O44/D44*100</f>
        <v>0.4557142857142857</v>
      </c>
      <c r="Q44" s="23">
        <f t="shared" si="0"/>
        <v>0.5696428571428571</v>
      </c>
    </row>
    <row r="45" spans="1:17" s="17" customFormat="1" ht="94.5">
      <c r="A45" s="18" t="s">
        <v>328</v>
      </c>
      <c r="B45" s="37" t="s">
        <v>329</v>
      </c>
      <c r="C45" s="20">
        <f>C46</f>
        <v>146500000</v>
      </c>
      <c r="D45" s="20">
        <f>D46</f>
        <v>146500</v>
      </c>
      <c r="E45" s="15"/>
      <c r="F45" s="15"/>
      <c r="G45" s="15"/>
      <c r="H45" s="15"/>
      <c r="I45" s="15"/>
      <c r="J45" s="15"/>
      <c r="K45" s="15"/>
      <c r="L45" s="15"/>
      <c r="M45" s="15"/>
      <c r="N45" s="21">
        <f>N46</f>
        <v>247600</v>
      </c>
      <c r="O45" s="21">
        <f>O46</f>
        <v>9879</v>
      </c>
      <c r="P45" s="23">
        <f t="shared" si="5"/>
        <v>6.743344709897611</v>
      </c>
      <c r="Q45" s="23">
        <f>O45/N45*100</f>
        <v>3.9899030694668816</v>
      </c>
    </row>
    <row r="46" spans="1:17" s="17" customFormat="1" ht="94.5">
      <c r="A46" s="18" t="s">
        <v>330</v>
      </c>
      <c r="B46" s="37" t="s">
        <v>331</v>
      </c>
      <c r="C46" s="132">
        <v>146500000</v>
      </c>
      <c r="D46" s="132">
        <v>146500</v>
      </c>
      <c r="E46" s="15"/>
      <c r="F46" s="15"/>
      <c r="G46" s="15"/>
      <c r="H46" s="15"/>
      <c r="I46" s="15"/>
      <c r="J46" s="15"/>
      <c r="K46" s="15"/>
      <c r="L46" s="15"/>
      <c r="M46" s="15"/>
      <c r="N46" s="21">
        <v>247600</v>
      </c>
      <c r="O46" s="153">
        <v>9879</v>
      </c>
      <c r="P46" s="23">
        <f t="shared" si="5"/>
        <v>6.743344709897611</v>
      </c>
      <c r="Q46" s="23">
        <f t="shared" si="0"/>
        <v>3.9899030694668816</v>
      </c>
    </row>
    <row r="47" spans="1:17" s="17" customFormat="1" ht="37.5" customHeight="1">
      <c r="A47" s="11" t="s">
        <v>61</v>
      </c>
      <c r="B47" s="24" t="s">
        <v>62</v>
      </c>
      <c r="C47" s="13">
        <f>C48</f>
        <v>12000000</v>
      </c>
      <c r="D47" s="14">
        <f aca="true" t="shared" si="6" ref="D47:O47">D48</f>
        <v>12000</v>
      </c>
      <c r="E47" s="14">
        <f t="shared" si="6"/>
        <v>0</v>
      </c>
      <c r="F47" s="14">
        <f t="shared" si="6"/>
        <v>0</v>
      </c>
      <c r="G47" s="14">
        <f t="shared" si="6"/>
        <v>0</v>
      </c>
      <c r="H47" s="14">
        <f t="shared" si="6"/>
        <v>0</v>
      </c>
      <c r="I47" s="14">
        <f t="shared" si="6"/>
        <v>0</v>
      </c>
      <c r="J47" s="14">
        <f t="shared" si="6"/>
        <v>0</v>
      </c>
      <c r="K47" s="14">
        <f t="shared" si="6"/>
        <v>0</v>
      </c>
      <c r="L47" s="14">
        <f t="shared" si="6"/>
        <v>0</v>
      </c>
      <c r="M47" s="14">
        <f t="shared" si="6"/>
        <v>0</v>
      </c>
      <c r="N47" s="14">
        <f>N48</f>
        <v>23000</v>
      </c>
      <c r="O47" s="154">
        <f t="shared" si="6"/>
        <v>3577.5</v>
      </c>
      <c r="P47" s="14">
        <f t="shared" si="5"/>
        <v>29.812499999999996</v>
      </c>
      <c r="Q47" s="14">
        <f t="shared" si="0"/>
        <v>15.554347826086957</v>
      </c>
    </row>
    <row r="48" spans="1:17" s="17" customFormat="1" ht="30.75" customHeight="1">
      <c r="A48" s="18" t="s">
        <v>63</v>
      </c>
      <c r="B48" s="25" t="s">
        <v>64</v>
      </c>
      <c r="C48" s="20">
        <v>12000000</v>
      </c>
      <c r="D48" s="21">
        <v>12000</v>
      </c>
      <c r="E48" s="15"/>
      <c r="F48" s="15"/>
      <c r="G48" s="15"/>
      <c r="H48" s="15"/>
      <c r="I48" s="15"/>
      <c r="J48" s="15"/>
      <c r="K48" s="15"/>
      <c r="L48" s="15"/>
      <c r="M48" s="15"/>
      <c r="N48" s="21">
        <v>23000</v>
      </c>
      <c r="O48" s="153">
        <v>3577.5</v>
      </c>
      <c r="P48" s="23">
        <f t="shared" si="5"/>
        <v>29.812499999999996</v>
      </c>
      <c r="Q48" s="23">
        <f t="shared" si="0"/>
        <v>15.554347826086957</v>
      </c>
    </row>
    <row r="49" spans="1:17" s="17" customFormat="1" ht="39" customHeight="1">
      <c r="A49" s="11" t="s">
        <v>65</v>
      </c>
      <c r="B49" s="39" t="s">
        <v>66</v>
      </c>
      <c r="C49" s="29">
        <f>C50</f>
        <v>10000000</v>
      </c>
      <c r="D49" s="30">
        <f>D50</f>
        <v>10000</v>
      </c>
      <c r="E49" s="31"/>
      <c r="F49" s="31"/>
      <c r="G49" s="31"/>
      <c r="H49" s="31"/>
      <c r="I49" s="31"/>
      <c r="J49" s="31"/>
      <c r="K49" s="31"/>
      <c r="L49" s="31"/>
      <c r="M49" s="31"/>
      <c r="N49" s="30">
        <f>N50</f>
        <v>34000</v>
      </c>
      <c r="O49" s="155">
        <f>O50</f>
        <v>25</v>
      </c>
      <c r="P49" s="14">
        <f t="shared" si="5"/>
        <v>0.25</v>
      </c>
      <c r="Q49" s="14">
        <f>O49/D49*100</f>
        <v>0.25</v>
      </c>
    </row>
    <row r="50" spans="1:17" s="17" customFormat="1" ht="35.25" customHeight="1">
      <c r="A50" s="36" t="s">
        <v>67</v>
      </c>
      <c r="B50" s="37" t="s">
        <v>68</v>
      </c>
      <c r="C50" s="40">
        <v>10000000</v>
      </c>
      <c r="D50" s="23">
        <v>10000</v>
      </c>
      <c r="E50" s="31"/>
      <c r="F50" s="31"/>
      <c r="G50" s="31"/>
      <c r="H50" s="31"/>
      <c r="I50" s="31"/>
      <c r="J50" s="31"/>
      <c r="K50" s="31"/>
      <c r="L50" s="31"/>
      <c r="M50" s="31"/>
      <c r="N50" s="23">
        <v>34000</v>
      </c>
      <c r="O50" s="156">
        <v>25</v>
      </c>
      <c r="P50" s="14">
        <f t="shared" si="5"/>
        <v>0.25</v>
      </c>
      <c r="Q50" s="14">
        <f>O50/D50*100</f>
        <v>0.25</v>
      </c>
    </row>
    <row r="51" spans="1:17" s="17" customFormat="1" ht="36.75" customHeight="1">
      <c r="A51" s="11" t="s">
        <v>69</v>
      </c>
      <c r="B51" s="32" t="s">
        <v>70</v>
      </c>
      <c r="C51" s="13">
        <f>C52+C55+C57</f>
        <v>252870000</v>
      </c>
      <c r="D51" s="14">
        <f>D52+D55+D57</f>
        <v>252870</v>
      </c>
      <c r="E51" s="15"/>
      <c r="F51" s="15"/>
      <c r="G51" s="15"/>
      <c r="H51" s="15"/>
      <c r="I51" s="15"/>
      <c r="J51" s="15"/>
      <c r="K51" s="15"/>
      <c r="L51" s="15"/>
      <c r="M51" s="15"/>
      <c r="N51" s="14">
        <f>N52+N55</f>
        <v>562730</v>
      </c>
      <c r="O51" s="154">
        <f>O54+O57</f>
        <v>10868.2</v>
      </c>
      <c r="P51" s="23">
        <f t="shared" si="5"/>
        <v>4.297939652786017</v>
      </c>
      <c r="Q51" s="14">
        <f t="shared" si="0"/>
        <v>1.9313347431272547</v>
      </c>
    </row>
    <row r="52" spans="1:17" s="17" customFormat="1" ht="18.75">
      <c r="A52" s="36" t="s">
        <v>389</v>
      </c>
      <c r="B52" s="34" t="s">
        <v>388</v>
      </c>
      <c r="C52" s="40">
        <f>C53</f>
        <v>970000</v>
      </c>
      <c r="D52" s="23">
        <f>D53</f>
        <v>970</v>
      </c>
      <c r="E52" s="41"/>
      <c r="F52" s="41"/>
      <c r="G52" s="41"/>
      <c r="H52" s="41"/>
      <c r="I52" s="41"/>
      <c r="J52" s="41"/>
      <c r="K52" s="41"/>
      <c r="L52" s="41"/>
      <c r="M52" s="41"/>
      <c r="N52" s="23">
        <v>1500</v>
      </c>
      <c r="O52" s="23">
        <f>O53</f>
        <v>0</v>
      </c>
      <c r="P52" s="14">
        <f t="shared" si="5"/>
        <v>0</v>
      </c>
      <c r="Q52" s="14">
        <f>O52/N52*100</f>
        <v>0</v>
      </c>
    </row>
    <row r="53" spans="1:17" s="17" customFormat="1" ht="32.25">
      <c r="A53" s="36" t="s">
        <v>391</v>
      </c>
      <c r="B53" s="34" t="s">
        <v>392</v>
      </c>
      <c r="C53" s="40">
        <v>970000</v>
      </c>
      <c r="D53" s="23">
        <v>970</v>
      </c>
      <c r="E53" s="41"/>
      <c r="F53" s="41"/>
      <c r="G53" s="41"/>
      <c r="H53" s="41"/>
      <c r="I53" s="41"/>
      <c r="J53" s="41"/>
      <c r="K53" s="41"/>
      <c r="L53" s="41"/>
      <c r="M53" s="41"/>
      <c r="N53" s="23"/>
      <c r="O53" s="23"/>
      <c r="P53" s="14"/>
      <c r="Q53" s="14"/>
    </row>
    <row r="54" spans="1:17" s="17" customFormat="1" ht="98.25" customHeight="1">
      <c r="A54" s="36" t="s">
        <v>389</v>
      </c>
      <c r="B54" s="34" t="s">
        <v>390</v>
      </c>
      <c r="C54" s="40">
        <f>C55</f>
        <v>206900000</v>
      </c>
      <c r="D54" s="40">
        <f>D55</f>
        <v>206900</v>
      </c>
      <c r="E54" s="41"/>
      <c r="F54" s="41"/>
      <c r="G54" s="41"/>
      <c r="H54" s="41"/>
      <c r="I54" s="41"/>
      <c r="J54" s="41"/>
      <c r="K54" s="41"/>
      <c r="L54" s="41"/>
      <c r="M54" s="41"/>
      <c r="N54" s="23"/>
      <c r="O54" s="40">
        <f>O55+O56</f>
        <v>6913.7</v>
      </c>
      <c r="P54" s="14">
        <f t="shared" si="5"/>
        <v>3.341565973900435</v>
      </c>
      <c r="Q54" s="14"/>
    </row>
    <row r="55" spans="1:17" s="17" customFormat="1" ht="98.25" customHeight="1">
      <c r="A55" s="36" t="s">
        <v>387</v>
      </c>
      <c r="B55" s="34" t="s">
        <v>390</v>
      </c>
      <c r="C55" s="40">
        <v>206900000</v>
      </c>
      <c r="D55" s="23">
        <v>206900</v>
      </c>
      <c r="E55" s="15"/>
      <c r="F55" s="15"/>
      <c r="G55" s="15"/>
      <c r="H55" s="15"/>
      <c r="I55" s="15"/>
      <c r="J55" s="15"/>
      <c r="K55" s="15"/>
      <c r="L55" s="15"/>
      <c r="M55" s="15"/>
      <c r="N55" s="23">
        <v>561230</v>
      </c>
      <c r="O55" s="156">
        <v>6909.7</v>
      </c>
      <c r="P55" s="14">
        <f t="shared" si="5"/>
        <v>3.3396326727887864</v>
      </c>
      <c r="Q55" s="14">
        <f>O55/D55*100</f>
        <v>3.3396326727887864</v>
      </c>
    </row>
    <row r="56" spans="1:17" s="17" customFormat="1" ht="108.75" customHeight="1">
      <c r="A56" s="36" t="s">
        <v>393</v>
      </c>
      <c r="B56" s="34" t="s">
        <v>394</v>
      </c>
      <c r="C56" s="40"/>
      <c r="D56" s="23"/>
      <c r="E56" s="15"/>
      <c r="F56" s="15"/>
      <c r="G56" s="15"/>
      <c r="H56" s="15"/>
      <c r="I56" s="15"/>
      <c r="J56" s="15"/>
      <c r="K56" s="15"/>
      <c r="L56" s="15"/>
      <c r="M56" s="15"/>
      <c r="N56" s="23"/>
      <c r="O56" s="156">
        <v>4</v>
      </c>
      <c r="P56" s="14"/>
      <c r="Q56" s="14"/>
    </row>
    <row r="57" spans="1:17" s="17" customFormat="1" ht="63.75">
      <c r="A57" s="18" t="s">
        <v>337</v>
      </c>
      <c r="B57" s="33" t="s">
        <v>338</v>
      </c>
      <c r="C57" s="132">
        <v>45000000</v>
      </c>
      <c r="D57" s="23">
        <v>45000</v>
      </c>
      <c r="E57" s="15"/>
      <c r="F57" s="15"/>
      <c r="G57" s="15"/>
      <c r="H57" s="15"/>
      <c r="I57" s="15"/>
      <c r="J57" s="15"/>
      <c r="K57" s="15"/>
      <c r="L57" s="15"/>
      <c r="M57" s="15"/>
      <c r="N57" s="23"/>
      <c r="O57" s="156">
        <v>3954.5</v>
      </c>
      <c r="P57" s="14"/>
      <c r="Q57" s="14"/>
    </row>
    <row r="58" spans="1:17" s="17" customFormat="1" ht="24" customHeight="1">
      <c r="A58" s="11" t="s">
        <v>71</v>
      </c>
      <c r="B58" s="32" t="s">
        <v>72</v>
      </c>
      <c r="C58" s="13">
        <v>10000000</v>
      </c>
      <c r="D58" s="14">
        <v>10000</v>
      </c>
      <c r="E58" s="15"/>
      <c r="F58" s="15"/>
      <c r="G58" s="15"/>
      <c r="H58" s="15"/>
      <c r="I58" s="15"/>
      <c r="J58" s="15"/>
      <c r="K58" s="15"/>
      <c r="L58" s="15"/>
      <c r="M58" s="15"/>
      <c r="N58" s="14">
        <v>7400</v>
      </c>
      <c r="O58" s="154">
        <v>1069.4</v>
      </c>
      <c r="P58" s="14">
        <f t="shared" si="5"/>
        <v>10.694</v>
      </c>
      <c r="Q58" s="14">
        <f t="shared" si="0"/>
        <v>14.451351351351352</v>
      </c>
    </row>
    <row r="59" spans="1:17" s="17" customFormat="1" ht="30.75" customHeight="1">
      <c r="A59" s="11" t="s">
        <v>73</v>
      </c>
      <c r="B59" s="32" t="s">
        <v>74</v>
      </c>
      <c r="C59" s="13">
        <v>55000000</v>
      </c>
      <c r="D59" s="14">
        <v>55000</v>
      </c>
      <c r="E59" s="15"/>
      <c r="F59" s="15"/>
      <c r="G59" s="15"/>
      <c r="H59" s="15"/>
      <c r="I59" s="15"/>
      <c r="J59" s="15"/>
      <c r="K59" s="15"/>
      <c r="L59" s="15"/>
      <c r="M59" s="15"/>
      <c r="N59" s="14">
        <v>52212</v>
      </c>
      <c r="O59" s="154">
        <v>4142.8</v>
      </c>
      <c r="P59" s="14">
        <f t="shared" si="5"/>
        <v>7.5323636363636375</v>
      </c>
      <c r="Q59" s="14">
        <f t="shared" si="0"/>
        <v>7.934574427334713</v>
      </c>
    </row>
    <row r="60" spans="1:17" s="17" customFormat="1" ht="21.75" customHeight="1">
      <c r="A60" s="11" t="s">
        <v>75</v>
      </c>
      <c r="B60" s="32" t="s">
        <v>76</v>
      </c>
      <c r="C60" s="13"/>
      <c r="D60" s="14"/>
      <c r="E60" s="15"/>
      <c r="F60" s="15"/>
      <c r="G60" s="15"/>
      <c r="H60" s="15"/>
      <c r="I60" s="15"/>
      <c r="J60" s="15"/>
      <c r="K60" s="15"/>
      <c r="L60" s="15"/>
      <c r="M60" s="15"/>
      <c r="N60" s="14"/>
      <c r="O60" s="154">
        <v>309.2</v>
      </c>
      <c r="P60" s="14"/>
      <c r="Q60" s="14"/>
    </row>
    <row r="61" spans="1:17" s="17" customFormat="1" ht="34.5" customHeight="1" hidden="1">
      <c r="A61" s="11" t="s">
        <v>77</v>
      </c>
      <c r="B61" s="32" t="s">
        <v>78</v>
      </c>
      <c r="C61" s="13"/>
      <c r="D61" s="14"/>
      <c r="E61" s="15"/>
      <c r="F61" s="15"/>
      <c r="G61" s="15"/>
      <c r="H61" s="15"/>
      <c r="I61" s="15"/>
      <c r="J61" s="15"/>
      <c r="K61" s="15"/>
      <c r="L61" s="15"/>
      <c r="M61" s="15"/>
      <c r="N61" s="14"/>
      <c r="O61" s="154"/>
      <c r="P61" s="14"/>
      <c r="Q61" s="14"/>
    </row>
    <row r="62" spans="1:17" s="17" customFormat="1" ht="18" customHeight="1" hidden="1">
      <c r="A62" s="11" t="s">
        <v>75</v>
      </c>
      <c r="B62" s="32" t="s">
        <v>76</v>
      </c>
      <c r="C62" s="13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4"/>
      <c r="O62" s="154"/>
      <c r="P62" s="14"/>
      <c r="Q62" s="14"/>
    </row>
    <row r="63" spans="1:17" s="17" customFormat="1" ht="48" customHeight="1">
      <c r="A63" s="11" t="s">
        <v>79</v>
      </c>
      <c r="B63" s="32" t="s">
        <v>80</v>
      </c>
      <c r="C63" s="13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4"/>
      <c r="O63" s="154">
        <v>-28976.7</v>
      </c>
      <c r="P63" s="14"/>
      <c r="Q63" s="14"/>
    </row>
    <row r="64" spans="1:17" s="17" customFormat="1" ht="34.5" customHeight="1" hidden="1">
      <c r="A64" s="11" t="s">
        <v>79</v>
      </c>
      <c r="B64" s="32" t="s">
        <v>80</v>
      </c>
      <c r="C64" s="13"/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4"/>
      <c r="O64" s="14"/>
      <c r="P64" s="14"/>
      <c r="Q64" s="14"/>
    </row>
    <row r="65" spans="1:17" s="17" customFormat="1" ht="20.25" customHeight="1">
      <c r="A65" s="18"/>
      <c r="B65" s="42" t="s">
        <v>81</v>
      </c>
      <c r="C65" s="13">
        <f>C30+C5</f>
        <v>5130700000</v>
      </c>
      <c r="D65" s="14">
        <f>D30+D5</f>
        <v>5130700</v>
      </c>
      <c r="E65" s="15"/>
      <c r="F65" s="15"/>
      <c r="G65" s="15"/>
      <c r="H65" s="15"/>
      <c r="I65" s="15"/>
      <c r="J65" s="15"/>
      <c r="K65" s="15"/>
      <c r="L65" s="15"/>
      <c r="M65" s="15"/>
      <c r="N65" s="14">
        <f>N30+N5</f>
        <v>4664889</v>
      </c>
      <c r="O65" s="154">
        <f>O30+O5</f>
        <v>248051.00000000003</v>
      </c>
      <c r="P65" s="14">
        <f>O65/D65*100</f>
        <v>4.834642446449803</v>
      </c>
      <c r="Q65" s="14">
        <f t="shared" si="0"/>
        <v>5.317404122584697</v>
      </c>
    </row>
    <row r="66" spans="1:17" s="17" customFormat="1" ht="18.75">
      <c r="A66" s="11" t="s">
        <v>82</v>
      </c>
      <c r="B66" s="32" t="s">
        <v>398</v>
      </c>
      <c r="C66" s="13">
        <f>C68+C69++C76+C75+C70</f>
        <v>1636742100</v>
      </c>
      <c r="D66" s="13">
        <f>D68+D69++D76+D75+D70</f>
        <v>1636742.0999999999</v>
      </c>
      <c r="E66" s="15"/>
      <c r="F66" s="15"/>
      <c r="G66" s="15"/>
      <c r="H66" s="15"/>
      <c r="I66" s="15"/>
      <c r="J66" s="15"/>
      <c r="K66" s="15"/>
      <c r="L66" s="15"/>
      <c r="M66" s="15"/>
      <c r="N66" s="14">
        <f>N68+N69+N76+N75</f>
        <v>2983019</v>
      </c>
      <c r="O66" s="154">
        <f>O68+O69+O70+O72</f>
        <v>130371.6</v>
      </c>
      <c r="P66" s="14">
        <f>O66/D66*100</f>
        <v>7.965311089633486</v>
      </c>
      <c r="Q66" s="14">
        <f t="shared" si="0"/>
        <v>4.370458250517345</v>
      </c>
    </row>
    <row r="67" spans="1:17" s="17" customFormat="1" ht="37.5" customHeight="1" hidden="1">
      <c r="A67" s="11" t="s">
        <v>83</v>
      </c>
      <c r="B67" s="32" t="s">
        <v>84</v>
      </c>
      <c r="C67" s="13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4"/>
      <c r="O67" s="154"/>
      <c r="P67" s="14"/>
      <c r="Q67" s="14"/>
    </row>
    <row r="68" spans="1:17" s="17" customFormat="1" ht="35.25" customHeight="1">
      <c r="A68" s="11" t="s">
        <v>399</v>
      </c>
      <c r="B68" s="32" t="s">
        <v>86</v>
      </c>
      <c r="C68" s="13">
        <v>1540617200</v>
      </c>
      <c r="D68" s="154">
        <v>1540617.2</v>
      </c>
      <c r="E68" s="22"/>
      <c r="F68" s="22"/>
      <c r="G68" s="22"/>
      <c r="H68" s="22"/>
      <c r="I68" s="22"/>
      <c r="J68" s="22"/>
      <c r="K68" s="22"/>
      <c r="L68" s="22"/>
      <c r="M68" s="22"/>
      <c r="N68" s="14">
        <v>1528601</v>
      </c>
      <c r="O68" s="154">
        <v>125142.9</v>
      </c>
      <c r="P68" s="14">
        <f>O68/D68*100</f>
        <v>8.122906845386382</v>
      </c>
      <c r="Q68" s="14">
        <f t="shared" si="0"/>
        <v>8.186760312207044</v>
      </c>
    </row>
    <row r="69" spans="1:17" s="17" customFormat="1" ht="36.75" customHeight="1">
      <c r="A69" s="11" t="s">
        <v>85</v>
      </c>
      <c r="B69" s="32" t="s">
        <v>88</v>
      </c>
      <c r="C69" s="13">
        <v>80007700</v>
      </c>
      <c r="D69" s="154">
        <v>80007.7</v>
      </c>
      <c r="E69" s="22"/>
      <c r="F69" s="22"/>
      <c r="G69" s="22"/>
      <c r="H69" s="22"/>
      <c r="I69" s="22"/>
      <c r="J69" s="22"/>
      <c r="K69" s="22"/>
      <c r="L69" s="22"/>
      <c r="M69" s="22"/>
      <c r="N69" s="14">
        <v>1444460</v>
      </c>
      <c r="O69" s="154">
        <v>3457.6</v>
      </c>
      <c r="P69" s="14">
        <f>O69/D69*100</f>
        <v>4.321584047535425</v>
      </c>
      <c r="Q69" s="14">
        <f t="shared" si="0"/>
        <v>0.2393697298644476</v>
      </c>
    </row>
    <row r="70" spans="1:17" s="17" customFormat="1" ht="18.75">
      <c r="A70" s="11" t="s">
        <v>87</v>
      </c>
      <c r="B70" s="32" t="s">
        <v>400</v>
      </c>
      <c r="C70" s="13">
        <v>16117200</v>
      </c>
      <c r="D70" s="154">
        <v>16117.2</v>
      </c>
      <c r="E70" s="15"/>
      <c r="F70" s="15"/>
      <c r="G70" s="15"/>
      <c r="H70" s="15"/>
      <c r="I70" s="15"/>
      <c r="J70" s="15"/>
      <c r="K70" s="15"/>
      <c r="L70" s="15"/>
      <c r="M70" s="15"/>
      <c r="N70" s="14"/>
      <c r="O70" s="154">
        <v>925.5</v>
      </c>
      <c r="P70" s="14"/>
      <c r="Q70" s="14"/>
    </row>
    <row r="71" spans="1:17" s="17" customFormat="1" ht="15.75" customHeight="1" hidden="1">
      <c r="A71" s="11"/>
      <c r="B71" s="32"/>
      <c r="C71" s="13"/>
      <c r="D71" s="14"/>
      <c r="E71" s="15"/>
      <c r="F71" s="15"/>
      <c r="G71" s="15"/>
      <c r="H71" s="15"/>
      <c r="I71" s="15"/>
      <c r="J71" s="15"/>
      <c r="K71" s="15"/>
      <c r="L71" s="15"/>
      <c r="M71" s="15"/>
      <c r="N71" s="14"/>
      <c r="O71" s="14"/>
      <c r="P71" s="14"/>
      <c r="Q71" s="14"/>
    </row>
    <row r="72" spans="1:17" s="17" customFormat="1" ht="18.75">
      <c r="A72" s="11" t="s">
        <v>401</v>
      </c>
      <c r="B72" s="43" t="s">
        <v>402</v>
      </c>
      <c r="C72" s="13"/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4">
        <v>59503</v>
      </c>
      <c r="O72" s="154">
        <v>845.6</v>
      </c>
      <c r="P72" s="14"/>
      <c r="Q72" s="14">
        <f aca="true" t="shared" si="7" ref="Q72:Q78">O72/N72*100</f>
        <v>1.4211048182444583</v>
      </c>
    </row>
    <row r="73" spans="1:17" s="17" customFormat="1" ht="19.5" customHeight="1" hidden="1">
      <c r="A73" s="11" t="s">
        <v>89</v>
      </c>
      <c r="B73" s="43" t="s">
        <v>90</v>
      </c>
      <c r="C73" s="13"/>
      <c r="D73" s="14"/>
      <c r="E73" s="15"/>
      <c r="F73" s="15"/>
      <c r="G73" s="15"/>
      <c r="H73" s="15"/>
      <c r="I73" s="15"/>
      <c r="J73" s="15"/>
      <c r="K73" s="15"/>
      <c r="L73" s="15"/>
      <c r="M73" s="15"/>
      <c r="N73" s="14"/>
      <c r="O73" s="14"/>
      <c r="P73" s="14" t="e">
        <f aca="true" t="shared" si="8" ref="P73:P78">O73/D73*100</f>
        <v>#DIV/0!</v>
      </c>
      <c r="Q73" s="14" t="e">
        <f t="shared" si="7"/>
        <v>#DIV/0!</v>
      </c>
    </row>
    <row r="74" spans="1:17" s="17" customFormat="1" ht="32.25" customHeight="1" hidden="1">
      <c r="A74" s="11" t="s">
        <v>91</v>
      </c>
      <c r="B74" s="43" t="s">
        <v>92</v>
      </c>
      <c r="C74" s="13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4">
        <v>7914</v>
      </c>
      <c r="O74" s="14"/>
      <c r="P74" s="14" t="e">
        <f t="shared" si="8"/>
        <v>#DIV/0!</v>
      </c>
      <c r="Q74" s="14">
        <f t="shared" si="7"/>
        <v>0</v>
      </c>
    </row>
    <row r="75" spans="1:17" s="17" customFormat="1" ht="36" customHeight="1" hidden="1">
      <c r="A75" s="11" t="s">
        <v>83</v>
      </c>
      <c r="B75" s="43" t="s">
        <v>93</v>
      </c>
      <c r="C75" s="13"/>
      <c r="D75" s="14"/>
      <c r="E75" s="15"/>
      <c r="F75" s="15"/>
      <c r="G75" s="15"/>
      <c r="H75" s="15"/>
      <c r="I75" s="15"/>
      <c r="J75" s="15"/>
      <c r="K75" s="15"/>
      <c r="L75" s="15"/>
      <c r="M75" s="15"/>
      <c r="N75" s="14">
        <v>4623</v>
      </c>
      <c r="O75" s="14"/>
      <c r="P75" s="14" t="e">
        <f t="shared" si="8"/>
        <v>#DIV/0!</v>
      </c>
      <c r="Q75" s="14">
        <f t="shared" si="7"/>
        <v>0</v>
      </c>
    </row>
    <row r="76" spans="1:17" s="17" customFormat="1" ht="18.75" customHeight="1" hidden="1">
      <c r="A76" s="11" t="s">
        <v>94</v>
      </c>
      <c r="B76" s="32" t="s">
        <v>95</v>
      </c>
      <c r="C76" s="44"/>
      <c r="D76" s="45"/>
      <c r="E76" s="15"/>
      <c r="F76" s="15"/>
      <c r="G76" s="15"/>
      <c r="H76" s="15"/>
      <c r="I76" s="15"/>
      <c r="J76" s="15"/>
      <c r="K76" s="15"/>
      <c r="L76" s="15"/>
      <c r="M76" s="15"/>
      <c r="N76" s="45">
        <v>5335</v>
      </c>
      <c r="O76" s="14"/>
      <c r="P76" s="14" t="e">
        <f t="shared" si="8"/>
        <v>#DIV/0!</v>
      </c>
      <c r="Q76" s="14">
        <f t="shared" si="7"/>
        <v>0</v>
      </c>
    </row>
    <row r="77" spans="1:17" s="17" customFormat="1" ht="0.75" customHeight="1">
      <c r="A77" s="11" t="s">
        <v>96</v>
      </c>
      <c r="B77" s="32" t="s">
        <v>97</v>
      </c>
      <c r="C77" s="44"/>
      <c r="D77" s="45"/>
      <c r="E77" s="15"/>
      <c r="F77" s="15"/>
      <c r="G77" s="15"/>
      <c r="H77" s="15"/>
      <c r="I77" s="15"/>
      <c r="J77" s="15"/>
      <c r="K77" s="15"/>
      <c r="L77" s="15"/>
      <c r="M77" s="15"/>
      <c r="N77" s="14"/>
      <c r="O77" s="14"/>
      <c r="P77" s="14" t="e">
        <f t="shared" si="8"/>
        <v>#DIV/0!</v>
      </c>
      <c r="Q77" s="14" t="e">
        <f t="shared" si="7"/>
        <v>#DIV/0!</v>
      </c>
    </row>
    <row r="78" spans="1:17" s="17" customFormat="1" ht="36.75" customHeight="1">
      <c r="A78" s="11" t="s">
        <v>98</v>
      </c>
      <c r="B78" s="32" t="s">
        <v>99</v>
      </c>
      <c r="C78" s="13">
        <v>1180746000</v>
      </c>
      <c r="D78" s="14">
        <v>1180746</v>
      </c>
      <c r="E78" s="15"/>
      <c r="F78" s="15"/>
      <c r="G78" s="15"/>
      <c r="H78" s="15"/>
      <c r="I78" s="15"/>
      <c r="J78" s="15"/>
      <c r="K78" s="15"/>
      <c r="L78" s="15"/>
      <c r="M78" s="15"/>
      <c r="N78" s="14"/>
      <c r="O78" s="154">
        <v>57472.6</v>
      </c>
      <c r="P78" s="14">
        <f t="shared" si="8"/>
        <v>4.867482083360858</v>
      </c>
      <c r="Q78" s="14" t="e">
        <f t="shared" si="7"/>
        <v>#DIV/0!</v>
      </c>
    </row>
    <row r="79" spans="1:17" s="17" customFormat="1" ht="29.25" customHeight="1" hidden="1">
      <c r="A79" s="11" t="s">
        <v>98</v>
      </c>
      <c r="B79" s="32" t="s">
        <v>100</v>
      </c>
      <c r="C79" s="13"/>
      <c r="D79" s="14"/>
      <c r="E79" s="15"/>
      <c r="F79" s="15"/>
      <c r="G79" s="15"/>
      <c r="H79" s="15"/>
      <c r="I79" s="15"/>
      <c r="J79" s="15"/>
      <c r="K79" s="15"/>
      <c r="L79" s="15"/>
      <c r="M79" s="15"/>
      <c r="N79" s="14"/>
      <c r="O79" s="14"/>
      <c r="P79" s="14"/>
      <c r="Q79" s="14"/>
    </row>
    <row r="80" spans="1:17" s="17" customFormat="1" ht="0.75" customHeight="1">
      <c r="A80" s="11"/>
      <c r="B80" s="32"/>
      <c r="C80" s="13"/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4"/>
      <c r="O80" s="14"/>
      <c r="P80" s="14"/>
      <c r="Q80" s="14"/>
    </row>
    <row r="81" spans="1:17" s="17" customFormat="1" ht="0.75" customHeight="1">
      <c r="A81" s="11"/>
      <c r="B81" s="32"/>
      <c r="C81" s="13"/>
      <c r="D81" s="14"/>
      <c r="E81" s="15"/>
      <c r="F81" s="15"/>
      <c r="G81" s="15"/>
      <c r="H81" s="15"/>
      <c r="I81" s="15"/>
      <c r="J81" s="15"/>
      <c r="K81" s="15"/>
      <c r="L81" s="15"/>
      <c r="M81" s="15"/>
      <c r="N81" s="14"/>
      <c r="O81" s="14"/>
      <c r="P81" s="14"/>
      <c r="Q81" s="14"/>
    </row>
    <row r="82" spans="1:17" s="17" customFormat="1" ht="21" customHeight="1">
      <c r="A82" s="18"/>
      <c r="B82" s="46" t="s">
        <v>101</v>
      </c>
      <c r="C82" s="13">
        <f>C65+C79+C66+C67+C72+C78+C73+C77+C71+C74</f>
        <v>7948188100</v>
      </c>
      <c r="D82" s="154">
        <f>D65+D79+D66+D67+D72+D78+D73+D77+D71+D74</f>
        <v>7948188.1</v>
      </c>
      <c r="E82" s="14">
        <f aca="true" t="shared" si="9" ref="E82:M82">E65+E79+E66+E67+E68+E69+E72+E76+E78</f>
        <v>0</v>
      </c>
      <c r="F82" s="14">
        <f t="shared" si="9"/>
        <v>0</v>
      </c>
      <c r="G82" s="14">
        <f t="shared" si="9"/>
        <v>0</v>
      </c>
      <c r="H82" s="14">
        <f t="shared" si="9"/>
        <v>0</v>
      </c>
      <c r="I82" s="14">
        <f t="shared" si="9"/>
        <v>0</v>
      </c>
      <c r="J82" s="14">
        <f t="shared" si="9"/>
        <v>0</v>
      </c>
      <c r="K82" s="14">
        <f t="shared" si="9"/>
        <v>0</v>
      </c>
      <c r="L82" s="14">
        <f t="shared" si="9"/>
        <v>0</v>
      </c>
      <c r="M82" s="14">
        <f t="shared" si="9"/>
        <v>0</v>
      </c>
      <c r="N82" s="14">
        <f>N65+N79+N66+N67+N72+N78+N73+N77+N70+N71+N74</f>
        <v>7715325</v>
      </c>
      <c r="O82" s="154">
        <f>O65+O66+O78</f>
        <v>435895.2</v>
      </c>
      <c r="P82" s="14">
        <f aca="true" t="shared" si="10" ref="P82:P147">O82/D82*100</f>
        <v>5.484208407196604</v>
      </c>
      <c r="Q82" s="14">
        <f t="shared" si="0"/>
        <v>5.64973218885789</v>
      </c>
    </row>
    <row r="83" spans="1:17" s="17" customFormat="1" ht="18.75" hidden="1">
      <c r="A83" s="47" t="s">
        <v>75</v>
      </c>
      <c r="B83" s="32" t="s">
        <v>76</v>
      </c>
      <c r="C83" s="13"/>
      <c r="D83" s="14"/>
      <c r="E83" s="15"/>
      <c r="F83" s="15"/>
      <c r="G83" s="15"/>
      <c r="H83" s="15"/>
      <c r="I83" s="15"/>
      <c r="J83" s="15"/>
      <c r="K83" s="15"/>
      <c r="L83" s="15"/>
      <c r="M83" s="15"/>
      <c r="N83" s="14"/>
      <c r="O83" s="14"/>
      <c r="P83" s="14" t="e">
        <f t="shared" si="10"/>
        <v>#DIV/0!</v>
      </c>
      <c r="Q83" s="14" t="e">
        <f t="shared" si="0"/>
        <v>#DIV/0!</v>
      </c>
    </row>
    <row r="84" spans="1:17" s="17" customFormat="1" ht="18.75" hidden="1">
      <c r="A84" s="12"/>
      <c r="B84" s="48"/>
      <c r="C84" s="49"/>
      <c r="D84" s="50"/>
      <c r="E84" s="15"/>
      <c r="F84" s="15"/>
      <c r="G84" s="15"/>
      <c r="H84" s="15"/>
      <c r="I84" s="15"/>
      <c r="J84" s="15"/>
      <c r="K84" s="15"/>
      <c r="L84" s="15"/>
      <c r="M84" s="15"/>
      <c r="N84" s="50"/>
      <c r="O84" s="50"/>
      <c r="P84" s="14" t="e">
        <f t="shared" si="10"/>
        <v>#DIV/0!</v>
      </c>
      <c r="Q84" s="14" t="e">
        <f t="shared" si="0"/>
        <v>#DIV/0!</v>
      </c>
    </row>
    <row r="85" spans="1:17" s="17" customFormat="1" ht="35.25" customHeight="1" hidden="1">
      <c r="A85" s="12"/>
      <c r="B85" s="51" t="s">
        <v>102</v>
      </c>
      <c r="C85" s="20">
        <v>116550</v>
      </c>
      <c r="D85" s="21">
        <v>116550</v>
      </c>
      <c r="E85" s="15"/>
      <c r="F85" s="22"/>
      <c r="G85" s="15"/>
      <c r="H85" s="15"/>
      <c r="I85" s="15"/>
      <c r="J85" s="15"/>
      <c r="K85" s="15"/>
      <c r="L85" s="15"/>
      <c r="M85" s="15"/>
      <c r="N85" s="21">
        <v>116550</v>
      </c>
      <c r="O85" s="21">
        <v>116550</v>
      </c>
      <c r="P85" s="14">
        <f t="shared" si="10"/>
        <v>100</v>
      </c>
      <c r="Q85" s="14">
        <f t="shared" si="0"/>
        <v>100</v>
      </c>
    </row>
    <row r="86" spans="1:17" s="17" customFormat="1" ht="69" customHeight="1" hidden="1">
      <c r="A86" s="47"/>
      <c r="B86" s="51" t="s">
        <v>103</v>
      </c>
      <c r="C86" s="20">
        <v>412354</v>
      </c>
      <c r="D86" s="21">
        <v>412354</v>
      </c>
      <c r="E86" s="15"/>
      <c r="F86" s="22"/>
      <c r="G86" s="15"/>
      <c r="H86" s="15"/>
      <c r="I86" s="15"/>
      <c r="J86" s="15"/>
      <c r="K86" s="15"/>
      <c r="L86" s="15"/>
      <c r="M86" s="15"/>
      <c r="N86" s="21">
        <v>412354</v>
      </c>
      <c r="O86" s="21">
        <v>412354</v>
      </c>
      <c r="P86" s="14">
        <f t="shared" si="10"/>
        <v>100</v>
      </c>
      <c r="Q86" s="14">
        <f t="shared" si="0"/>
        <v>100</v>
      </c>
    </row>
    <row r="87" spans="1:17" s="17" customFormat="1" ht="61.5" customHeight="1" hidden="1">
      <c r="A87" s="52"/>
      <c r="B87" s="51" t="s">
        <v>104</v>
      </c>
      <c r="C87" s="20">
        <v>17000</v>
      </c>
      <c r="D87" s="21">
        <v>17000</v>
      </c>
      <c r="E87" s="15"/>
      <c r="F87" s="15"/>
      <c r="G87" s="15"/>
      <c r="H87" s="15"/>
      <c r="I87" s="15"/>
      <c r="J87" s="15"/>
      <c r="K87" s="15"/>
      <c r="L87" s="15"/>
      <c r="M87" s="15"/>
      <c r="N87" s="21">
        <v>17000</v>
      </c>
      <c r="O87" s="21">
        <v>17000</v>
      </c>
      <c r="P87" s="14">
        <f t="shared" si="10"/>
        <v>100</v>
      </c>
      <c r="Q87" s="14">
        <f t="shared" si="0"/>
        <v>100</v>
      </c>
    </row>
    <row r="88" spans="1:17" s="17" customFormat="1" ht="45" customHeight="1" hidden="1">
      <c r="A88" s="52"/>
      <c r="B88" s="51" t="s">
        <v>105</v>
      </c>
      <c r="C88" s="20">
        <v>2766</v>
      </c>
      <c r="D88" s="21">
        <v>2766</v>
      </c>
      <c r="E88" s="15"/>
      <c r="F88" s="15"/>
      <c r="G88" s="15"/>
      <c r="H88" s="15"/>
      <c r="I88" s="15"/>
      <c r="J88" s="15"/>
      <c r="K88" s="15"/>
      <c r="L88" s="15"/>
      <c r="M88" s="15"/>
      <c r="N88" s="21">
        <v>2766</v>
      </c>
      <c r="O88" s="21">
        <v>2766</v>
      </c>
      <c r="P88" s="14">
        <f t="shared" si="10"/>
        <v>100</v>
      </c>
      <c r="Q88" s="14">
        <f t="shared" si="0"/>
        <v>100</v>
      </c>
    </row>
    <row r="89" spans="1:17" s="17" customFormat="1" ht="41.25" customHeight="1" hidden="1">
      <c r="A89" s="52"/>
      <c r="B89" s="51" t="s">
        <v>106</v>
      </c>
      <c r="C89" s="20">
        <v>133973</v>
      </c>
      <c r="D89" s="21">
        <v>133973</v>
      </c>
      <c r="E89" s="15"/>
      <c r="F89" s="15"/>
      <c r="G89" s="15"/>
      <c r="H89" s="15"/>
      <c r="I89" s="15"/>
      <c r="J89" s="15"/>
      <c r="K89" s="15"/>
      <c r="L89" s="15"/>
      <c r="M89" s="15"/>
      <c r="N89" s="21">
        <v>133973</v>
      </c>
      <c r="O89" s="21">
        <v>133973</v>
      </c>
      <c r="P89" s="14">
        <f t="shared" si="10"/>
        <v>100</v>
      </c>
      <c r="Q89" s="14">
        <f t="shared" si="0"/>
        <v>100</v>
      </c>
    </row>
    <row r="90" spans="1:17" s="17" customFormat="1" ht="41.25" customHeight="1" hidden="1">
      <c r="A90" s="52"/>
      <c r="B90" s="51" t="s">
        <v>107</v>
      </c>
      <c r="C90" s="20">
        <v>130884</v>
      </c>
      <c r="D90" s="21">
        <v>130884</v>
      </c>
      <c r="E90" s="15"/>
      <c r="F90" s="15"/>
      <c r="G90" s="15"/>
      <c r="H90" s="15"/>
      <c r="I90" s="15"/>
      <c r="J90" s="15"/>
      <c r="K90" s="15"/>
      <c r="L90" s="15"/>
      <c r="M90" s="15"/>
      <c r="N90" s="21">
        <v>130884</v>
      </c>
      <c r="O90" s="21">
        <v>130884</v>
      </c>
      <c r="P90" s="14">
        <f t="shared" si="10"/>
        <v>100</v>
      </c>
      <c r="Q90" s="14">
        <f t="shared" si="0"/>
        <v>100</v>
      </c>
    </row>
    <row r="91" spans="1:17" s="17" customFormat="1" ht="16.5" customHeight="1" hidden="1">
      <c r="A91" s="52"/>
      <c r="B91" s="53" t="s">
        <v>108</v>
      </c>
      <c r="C91" s="20"/>
      <c r="D91" s="21"/>
      <c r="E91" s="15"/>
      <c r="F91" s="15"/>
      <c r="G91" s="15"/>
      <c r="H91" s="15"/>
      <c r="I91" s="15"/>
      <c r="J91" s="15"/>
      <c r="K91" s="15"/>
      <c r="L91" s="15"/>
      <c r="M91" s="15"/>
      <c r="N91" s="21"/>
      <c r="O91" s="21"/>
      <c r="P91" s="14" t="e">
        <f t="shared" si="10"/>
        <v>#DIV/0!</v>
      </c>
      <c r="Q91" s="14" t="e">
        <f t="shared" si="0"/>
        <v>#DIV/0!</v>
      </c>
    </row>
    <row r="92" spans="1:17" s="17" customFormat="1" ht="17.25" customHeight="1" hidden="1">
      <c r="A92" s="52"/>
      <c r="B92" s="54" t="s">
        <v>109</v>
      </c>
      <c r="C92" s="20"/>
      <c r="D92" s="21"/>
      <c r="E92" s="15"/>
      <c r="F92" s="15"/>
      <c r="G92" s="15"/>
      <c r="H92" s="15"/>
      <c r="I92" s="15"/>
      <c r="J92" s="15"/>
      <c r="K92" s="15"/>
      <c r="L92" s="15"/>
      <c r="M92" s="15"/>
      <c r="N92" s="21"/>
      <c r="O92" s="21"/>
      <c r="P92" s="14" t="e">
        <f t="shared" si="10"/>
        <v>#DIV/0!</v>
      </c>
      <c r="Q92" s="14" t="e">
        <f t="shared" si="0"/>
        <v>#DIV/0!</v>
      </c>
    </row>
    <row r="93" spans="1:17" s="17" customFormat="1" ht="33.75" customHeight="1" hidden="1">
      <c r="A93" s="52"/>
      <c r="B93" s="51" t="s">
        <v>110</v>
      </c>
      <c r="C93" s="20">
        <v>18305</v>
      </c>
      <c r="D93" s="21">
        <v>18305</v>
      </c>
      <c r="E93" s="15"/>
      <c r="F93" s="15"/>
      <c r="G93" s="15"/>
      <c r="H93" s="15"/>
      <c r="I93" s="15"/>
      <c r="J93" s="15"/>
      <c r="K93" s="15"/>
      <c r="L93" s="15"/>
      <c r="M93" s="15"/>
      <c r="N93" s="21">
        <v>18305</v>
      </c>
      <c r="O93" s="21">
        <v>18305</v>
      </c>
      <c r="P93" s="14">
        <f t="shared" si="10"/>
        <v>100</v>
      </c>
      <c r="Q93" s="14">
        <f t="shared" si="0"/>
        <v>100</v>
      </c>
    </row>
    <row r="94" spans="1:17" s="17" customFormat="1" ht="41.25" customHeight="1" hidden="1">
      <c r="A94" s="52"/>
      <c r="B94" s="51" t="s">
        <v>111</v>
      </c>
      <c r="C94" s="20">
        <v>155166</v>
      </c>
      <c r="D94" s="21">
        <v>155166</v>
      </c>
      <c r="E94" s="15"/>
      <c r="F94" s="15"/>
      <c r="G94" s="15"/>
      <c r="H94" s="15"/>
      <c r="I94" s="15"/>
      <c r="J94" s="15"/>
      <c r="K94" s="15"/>
      <c r="L94" s="15"/>
      <c r="M94" s="15"/>
      <c r="N94" s="21">
        <v>155166</v>
      </c>
      <c r="O94" s="21">
        <v>155166</v>
      </c>
      <c r="P94" s="14">
        <f t="shared" si="10"/>
        <v>100</v>
      </c>
      <c r="Q94" s="14">
        <f t="shared" si="0"/>
        <v>100</v>
      </c>
    </row>
    <row r="95" spans="1:17" s="17" customFormat="1" ht="25.5" customHeight="1" hidden="1">
      <c r="A95" s="52"/>
      <c r="B95" s="53" t="s">
        <v>112</v>
      </c>
      <c r="C95" s="20"/>
      <c r="D95" s="21"/>
      <c r="E95" s="15"/>
      <c r="F95" s="15"/>
      <c r="G95" s="15"/>
      <c r="H95" s="15"/>
      <c r="I95" s="15"/>
      <c r="J95" s="15"/>
      <c r="K95" s="15"/>
      <c r="L95" s="15"/>
      <c r="M95" s="15"/>
      <c r="N95" s="21"/>
      <c r="O95" s="21"/>
      <c r="P95" s="14" t="e">
        <f t="shared" si="10"/>
        <v>#DIV/0!</v>
      </c>
      <c r="Q95" s="14" t="e">
        <f t="shared" si="0"/>
        <v>#DIV/0!</v>
      </c>
    </row>
    <row r="96" spans="1:17" s="17" customFormat="1" ht="15" customHeight="1" hidden="1">
      <c r="A96" s="52"/>
      <c r="B96" s="53" t="s">
        <v>113</v>
      </c>
      <c r="C96" s="20"/>
      <c r="D96" s="21"/>
      <c r="E96" s="15"/>
      <c r="F96" s="15"/>
      <c r="G96" s="15"/>
      <c r="H96" s="15"/>
      <c r="I96" s="15"/>
      <c r="J96" s="15"/>
      <c r="K96" s="15"/>
      <c r="L96" s="15"/>
      <c r="M96" s="15"/>
      <c r="N96" s="21"/>
      <c r="O96" s="21"/>
      <c r="P96" s="14" t="e">
        <f t="shared" si="10"/>
        <v>#DIV/0!</v>
      </c>
      <c r="Q96" s="14" t="e">
        <f t="shared" si="0"/>
        <v>#DIV/0!</v>
      </c>
    </row>
    <row r="97" spans="1:17" s="17" customFormat="1" ht="15.75" customHeight="1" hidden="1">
      <c r="A97" s="52"/>
      <c r="B97" s="53" t="s">
        <v>114</v>
      </c>
      <c r="C97" s="20"/>
      <c r="D97" s="21"/>
      <c r="E97" s="15"/>
      <c r="F97" s="15"/>
      <c r="G97" s="15"/>
      <c r="H97" s="15"/>
      <c r="I97" s="15"/>
      <c r="J97" s="15"/>
      <c r="K97" s="15"/>
      <c r="L97" s="15"/>
      <c r="M97" s="15"/>
      <c r="N97" s="21"/>
      <c r="O97" s="21"/>
      <c r="P97" s="14" t="e">
        <f t="shared" si="10"/>
        <v>#DIV/0!</v>
      </c>
      <c r="Q97" s="14" t="e">
        <f t="shared" si="0"/>
        <v>#DIV/0!</v>
      </c>
    </row>
    <row r="98" spans="1:17" s="17" customFormat="1" ht="15.75" customHeight="1" hidden="1">
      <c r="A98" s="52"/>
      <c r="B98" s="53" t="s">
        <v>115</v>
      </c>
      <c r="C98" s="20"/>
      <c r="D98" s="21"/>
      <c r="E98" s="15"/>
      <c r="F98" s="15"/>
      <c r="G98" s="15"/>
      <c r="H98" s="15"/>
      <c r="I98" s="15"/>
      <c r="J98" s="15"/>
      <c r="K98" s="15"/>
      <c r="L98" s="15"/>
      <c r="M98" s="15"/>
      <c r="N98" s="21"/>
      <c r="O98" s="21"/>
      <c r="P98" s="14" t="e">
        <f t="shared" si="10"/>
        <v>#DIV/0!</v>
      </c>
      <c r="Q98" s="14" t="e">
        <f t="shared" si="0"/>
        <v>#DIV/0!</v>
      </c>
    </row>
    <row r="99" spans="1:17" s="17" customFormat="1" ht="31.5" customHeight="1" hidden="1">
      <c r="A99" s="52"/>
      <c r="B99" s="51" t="s">
        <v>116</v>
      </c>
      <c r="C99" s="20">
        <v>21776</v>
      </c>
      <c r="D99" s="21">
        <v>21776</v>
      </c>
      <c r="E99" s="15"/>
      <c r="F99" s="15"/>
      <c r="G99" s="15"/>
      <c r="H99" s="15"/>
      <c r="I99" s="15"/>
      <c r="J99" s="15"/>
      <c r="K99" s="15"/>
      <c r="L99" s="15"/>
      <c r="M99" s="15"/>
      <c r="N99" s="21">
        <v>21776</v>
      </c>
      <c r="O99" s="21">
        <v>21776</v>
      </c>
      <c r="P99" s="14">
        <f t="shared" si="10"/>
        <v>100</v>
      </c>
      <c r="Q99" s="14">
        <f t="shared" si="0"/>
        <v>100</v>
      </c>
    </row>
    <row r="100" spans="1:17" s="17" customFormat="1" ht="31.5" customHeight="1" hidden="1">
      <c r="A100" s="52"/>
      <c r="B100" s="51" t="s">
        <v>117</v>
      </c>
      <c r="C100" s="20">
        <v>7082</v>
      </c>
      <c r="D100" s="21">
        <v>7082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21">
        <v>7082</v>
      </c>
      <c r="O100" s="21">
        <v>7082</v>
      </c>
      <c r="P100" s="14">
        <f t="shared" si="10"/>
        <v>100</v>
      </c>
      <c r="Q100" s="14">
        <f t="shared" si="0"/>
        <v>100</v>
      </c>
    </row>
    <row r="101" spans="1:17" s="17" customFormat="1" ht="18.75" customHeight="1" hidden="1">
      <c r="A101" s="52"/>
      <c r="B101" s="53" t="s">
        <v>108</v>
      </c>
      <c r="C101" s="20"/>
      <c r="D101" s="21"/>
      <c r="E101" s="15"/>
      <c r="F101" s="15"/>
      <c r="G101" s="15"/>
      <c r="H101" s="15"/>
      <c r="I101" s="15"/>
      <c r="J101" s="15"/>
      <c r="K101" s="15"/>
      <c r="L101" s="15"/>
      <c r="M101" s="15"/>
      <c r="N101" s="21"/>
      <c r="O101" s="21"/>
      <c r="P101" s="14" t="e">
        <f t="shared" si="10"/>
        <v>#DIV/0!</v>
      </c>
      <c r="Q101" s="14" t="e">
        <f t="shared" si="0"/>
        <v>#DIV/0!</v>
      </c>
    </row>
    <row r="102" spans="1:17" s="17" customFormat="1" ht="21.75" customHeight="1" hidden="1">
      <c r="A102" s="52"/>
      <c r="B102" s="53" t="s">
        <v>109</v>
      </c>
      <c r="C102" s="20"/>
      <c r="D102" s="21"/>
      <c r="E102" s="15"/>
      <c r="F102" s="15"/>
      <c r="G102" s="15"/>
      <c r="H102" s="15"/>
      <c r="I102" s="15"/>
      <c r="J102" s="15"/>
      <c r="K102" s="15"/>
      <c r="L102" s="15"/>
      <c r="M102" s="15"/>
      <c r="N102" s="21"/>
      <c r="O102" s="21"/>
      <c r="P102" s="14" t="e">
        <f t="shared" si="10"/>
        <v>#DIV/0!</v>
      </c>
      <c r="Q102" s="14" t="e">
        <f t="shared" si="0"/>
        <v>#DIV/0!</v>
      </c>
    </row>
    <row r="103" spans="1:17" s="17" customFormat="1" ht="32.25" customHeight="1" hidden="1">
      <c r="A103" s="52"/>
      <c r="B103" s="53" t="s">
        <v>118</v>
      </c>
      <c r="C103" s="20">
        <v>13000</v>
      </c>
      <c r="D103" s="21">
        <v>13000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21">
        <v>13000</v>
      </c>
      <c r="O103" s="21">
        <v>13000</v>
      </c>
      <c r="P103" s="14">
        <f t="shared" si="10"/>
        <v>100</v>
      </c>
      <c r="Q103" s="14">
        <f t="shared" si="0"/>
        <v>100</v>
      </c>
    </row>
    <row r="104" spans="1:17" s="17" customFormat="1" ht="45.75" customHeight="1" hidden="1">
      <c r="A104" s="52"/>
      <c r="B104" s="53" t="s">
        <v>119</v>
      </c>
      <c r="C104" s="20">
        <v>26700</v>
      </c>
      <c r="D104" s="21">
        <v>26700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21">
        <v>26700</v>
      </c>
      <c r="O104" s="21">
        <v>26700</v>
      </c>
      <c r="P104" s="14">
        <f t="shared" si="10"/>
        <v>100</v>
      </c>
      <c r="Q104" s="14">
        <f aca="true" t="shared" si="11" ref="Q104:Q169">O104/N104*100</f>
        <v>100</v>
      </c>
    </row>
    <row r="105" spans="1:17" s="17" customFormat="1" ht="36" customHeight="1" hidden="1">
      <c r="A105" s="52"/>
      <c r="B105" s="51" t="s">
        <v>120</v>
      </c>
      <c r="C105" s="20">
        <v>70126</v>
      </c>
      <c r="D105" s="21">
        <v>70126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21">
        <v>70126</v>
      </c>
      <c r="O105" s="21">
        <v>70126</v>
      </c>
      <c r="P105" s="14">
        <f t="shared" si="10"/>
        <v>100</v>
      </c>
      <c r="Q105" s="14">
        <f t="shared" si="11"/>
        <v>100</v>
      </c>
    </row>
    <row r="106" spans="1:17" s="17" customFormat="1" ht="47.25" customHeight="1" hidden="1">
      <c r="A106" s="52"/>
      <c r="B106" s="51" t="s">
        <v>121</v>
      </c>
      <c r="C106" s="20">
        <v>6183</v>
      </c>
      <c r="D106" s="21">
        <v>6183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21">
        <v>6183</v>
      </c>
      <c r="O106" s="21">
        <v>6183</v>
      </c>
      <c r="P106" s="14">
        <f t="shared" si="10"/>
        <v>100</v>
      </c>
      <c r="Q106" s="14">
        <f t="shared" si="11"/>
        <v>100</v>
      </c>
    </row>
    <row r="107" spans="1:17" s="17" customFormat="1" ht="47.25" customHeight="1" hidden="1">
      <c r="A107" s="47"/>
      <c r="B107" s="55"/>
      <c r="C107" s="13"/>
      <c r="D107" s="14"/>
      <c r="E107" s="15"/>
      <c r="F107" s="15"/>
      <c r="G107" s="15"/>
      <c r="H107" s="15"/>
      <c r="I107" s="15"/>
      <c r="J107" s="15"/>
      <c r="K107" s="15"/>
      <c r="L107" s="15"/>
      <c r="M107" s="15"/>
      <c r="N107" s="14"/>
      <c r="O107" s="14"/>
      <c r="P107" s="14" t="e">
        <f t="shared" si="10"/>
        <v>#DIV/0!</v>
      </c>
      <c r="Q107" s="14" t="e">
        <f t="shared" si="11"/>
        <v>#DIV/0!</v>
      </c>
    </row>
    <row r="108" spans="1:17" s="17" customFormat="1" ht="33" customHeight="1" hidden="1">
      <c r="A108" s="52"/>
      <c r="B108" s="56" t="s">
        <v>122</v>
      </c>
      <c r="C108" s="13"/>
      <c r="D108" s="14"/>
      <c r="E108" s="15"/>
      <c r="F108" s="15"/>
      <c r="G108" s="15"/>
      <c r="H108" s="15"/>
      <c r="I108" s="15"/>
      <c r="J108" s="15"/>
      <c r="K108" s="15"/>
      <c r="L108" s="15"/>
      <c r="M108" s="15"/>
      <c r="N108" s="14"/>
      <c r="O108" s="14"/>
      <c r="P108" s="14" t="e">
        <f t="shared" si="10"/>
        <v>#DIV/0!</v>
      </c>
      <c r="Q108" s="14" t="e">
        <f t="shared" si="11"/>
        <v>#DIV/0!</v>
      </c>
    </row>
    <row r="109" spans="1:17" s="17" customFormat="1" ht="45" customHeight="1" hidden="1">
      <c r="A109" s="57" t="s">
        <v>123</v>
      </c>
      <c r="B109" s="57" t="s">
        <v>124</v>
      </c>
      <c r="C109" s="58" t="s">
        <v>125</v>
      </c>
      <c r="D109" s="57" t="s">
        <v>125</v>
      </c>
      <c r="E109" s="15"/>
      <c r="F109" s="59" t="s">
        <v>126</v>
      </c>
      <c r="G109" s="15"/>
      <c r="H109" s="15"/>
      <c r="I109" s="15"/>
      <c r="J109" s="15"/>
      <c r="K109" s="15"/>
      <c r="L109" s="15"/>
      <c r="M109" s="15"/>
      <c r="N109" s="57" t="s">
        <v>125</v>
      </c>
      <c r="O109" s="57" t="s">
        <v>125</v>
      </c>
      <c r="P109" s="14" t="e">
        <f t="shared" si="10"/>
        <v>#VALUE!</v>
      </c>
      <c r="Q109" s="14" t="e">
        <f t="shared" si="11"/>
        <v>#VALUE!</v>
      </c>
    </row>
    <row r="110" spans="1:17" s="17" customFormat="1" ht="19.5" customHeight="1">
      <c r="A110" s="9" t="s">
        <v>127</v>
      </c>
      <c r="B110" s="10" t="s">
        <v>128</v>
      </c>
      <c r="C110" s="58"/>
      <c r="D110" s="57"/>
      <c r="E110" s="15"/>
      <c r="F110" s="15"/>
      <c r="G110" s="15"/>
      <c r="H110" s="15"/>
      <c r="I110" s="15"/>
      <c r="J110" s="15"/>
      <c r="K110" s="15"/>
      <c r="L110" s="15"/>
      <c r="M110" s="15"/>
      <c r="N110" s="57"/>
      <c r="O110" s="57"/>
      <c r="P110" s="14"/>
      <c r="Q110" s="14"/>
    </row>
    <row r="111" spans="1:17" s="17" customFormat="1" ht="19.5" customHeight="1">
      <c r="A111" s="60" t="s">
        <v>129</v>
      </c>
      <c r="B111" s="61" t="s">
        <v>130</v>
      </c>
      <c r="C111" s="62">
        <f>C112+C113+C114+C115+C116+C120+C123+C124+C128+C132</f>
        <v>647262780.5</v>
      </c>
      <c r="D111" s="64">
        <f>D112+D113+D114+D115+D116+D120+D123+D124+D128+D132</f>
        <v>647262.7999999999</v>
      </c>
      <c r="E111" s="64">
        <f aca="true" t="shared" si="12" ref="E111:M111">SUM(E112:E116,E117,E120,E123,E124,E127,E128+E126)</f>
        <v>21514</v>
      </c>
      <c r="F111" s="64">
        <f t="shared" si="12"/>
        <v>0</v>
      </c>
      <c r="G111" s="64">
        <f t="shared" si="12"/>
        <v>640</v>
      </c>
      <c r="H111" s="64">
        <f t="shared" si="12"/>
        <v>49828</v>
      </c>
      <c r="I111" s="64">
        <f t="shared" si="12"/>
        <v>0</v>
      </c>
      <c r="J111" s="64">
        <f t="shared" si="12"/>
        <v>0</v>
      </c>
      <c r="K111" s="64">
        <f t="shared" si="12"/>
        <v>0</v>
      </c>
      <c r="L111" s="64">
        <f t="shared" si="12"/>
        <v>0</v>
      </c>
      <c r="M111" s="64">
        <f t="shared" si="12"/>
        <v>0</v>
      </c>
      <c r="N111" s="64">
        <f>N112+N113+N116+N120+N123+N124+N128+N129+N132</f>
        <v>551407</v>
      </c>
      <c r="O111" s="64">
        <f>O112+O113+O114+O115+O116+O120+O123+O128+O132</f>
        <v>19285.3</v>
      </c>
      <c r="P111" s="14">
        <f t="shared" si="10"/>
        <v>2.9795162026923223</v>
      </c>
      <c r="Q111" s="14">
        <f t="shared" si="11"/>
        <v>3.497471015057843</v>
      </c>
    </row>
    <row r="112" spans="1:17" s="17" customFormat="1" ht="48" customHeight="1">
      <c r="A112" s="65" t="s">
        <v>131</v>
      </c>
      <c r="B112" s="142" t="s">
        <v>347</v>
      </c>
      <c r="C112" s="132">
        <v>1385000</v>
      </c>
      <c r="D112" s="132">
        <v>1385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68">
        <v>5063</v>
      </c>
      <c r="O112" s="68"/>
      <c r="P112" s="23">
        <f t="shared" si="10"/>
        <v>0</v>
      </c>
      <c r="Q112" s="23">
        <f t="shared" si="11"/>
        <v>0</v>
      </c>
    </row>
    <row r="113" spans="1:17" s="17" customFormat="1" ht="63" customHeight="1">
      <c r="A113" s="65" t="s">
        <v>132</v>
      </c>
      <c r="B113" s="142" t="s">
        <v>348</v>
      </c>
      <c r="C113" s="132">
        <v>48386000</v>
      </c>
      <c r="D113" s="132">
        <v>48386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68">
        <v>47507</v>
      </c>
      <c r="O113" s="88">
        <v>1078.9</v>
      </c>
      <c r="P113" s="23">
        <f t="shared" si="10"/>
        <v>2.2297772082833878</v>
      </c>
      <c r="Q113" s="23">
        <f t="shared" si="11"/>
        <v>2.2710337423958578</v>
      </c>
    </row>
    <row r="114" spans="1:17" s="17" customFormat="1" ht="63.75">
      <c r="A114" s="65" t="s">
        <v>370</v>
      </c>
      <c r="B114" s="142" t="s">
        <v>371</v>
      </c>
      <c r="C114" s="132">
        <v>301298774.66</v>
      </c>
      <c r="D114" s="132">
        <v>301298.8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68"/>
      <c r="O114" s="88">
        <v>5538</v>
      </c>
      <c r="P114" s="23"/>
      <c r="Q114" s="23"/>
    </row>
    <row r="115" spans="1:17" s="17" customFormat="1" ht="48">
      <c r="A115" s="65" t="s">
        <v>372</v>
      </c>
      <c r="B115" s="142" t="s">
        <v>373</v>
      </c>
      <c r="C115" s="132">
        <v>40114000</v>
      </c>
      <c r="D115" s="132">
        <v>40114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68"/>
      <c r="O115" s="88">
        <v>510.5</v>
      </c>
      <c r="P115" s="23"/>
      <c r="Q115" s="23"/>
    </row>
    <row r="116" spans="1:17" s="17" customFormat="1" ht="32.25">
      <c r="A116" s="71" t="s">
        <v>136</v>
      </c>
      <c r="B116" s="73" t="s">
        <v>138</v>
      </c>
      <c r="C116" s="132">
        <v>3746000</v>
      </c>
      <c r="D116" s="68">
        <v>3746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68">
        <v>299576</v>
      </c>
      <c r="O116" s="88">
        <v>60.3</v>
      </c>
      <c r="P116" s="23">
        <f t="shared" si="10"/>
        <v>1.6097170315002667</v>
      </c>
      <c r="Q116" s="23">
        <f t="shared" si="11"/>
        <v>0.020128448206798943</v>
      </c>
    </row>
    <row r="117" spans="1:17" s="17" customFormat="1" ht="37.5" hidden="1">
      <c r="A117" s="143" t="s">
        <v>136</v>
      </c>
      <c r="B117" s="144" t="s">
        <v>137</v>
      </c>
      <c r="C117" s="141">
        <v>500</v>
      </c>
      <c r="D117" s="70"/>
      <c r="E117" s="15"/>
      <c r="F117" s="15"/>
      <c r="G117" s="15"/>
      <c r="H117" s="15"/>
      <c r="I117" s="15"/>
      <c r="J117" s="15"/>
      <c r="K117" s="15"/>
      <c r="L117" s="15"/>
      <c r="M117" s="15"/>
      <c r="N117" s="70"/>
      <c r="O117" s="157"/>
      <c r="P117" s="23" t="e">
        <f t="shared" si="10"/>
        <v>#DIV/0!</v>
      </c>
      <c r="Q117" s="23" t="e">
        <f t="shared" si="11"/>
        <v>#DIV/0!</v>
      </c>
    </row>
    <row r="118" spans="1:17" s="17" customFormat="1" ht="18.75" hidden="1">
      <c r="A118" s="71" t="s">
        <v>133</v>
      </c>
      <c r="B118" s="72" t="s">
        <v>134</v>
      </c>
      <c r="C118" s="69"/>
      <c r="D118" s="70"/>
      <c r="E118" s="15"/>
      <c r="F118" s="15"/>
      <c r="G118" s="15"/>
      <c r="H118" s="15"/>
      <c r="I118" s="15"/>
      <c r="J118" s="15"/>
      <c r="K118" s="15"/>
      <c r="L118" s="15"/>
      <c r="M118" s="15"/>
      <c r="N118" s="70"/>
      <c r="O118" s="157"/>
      <c r="P118" s="23" t="e">
        <f t="shared" si="10"/>
        <v>#DIV/0!</v>
      </c>
      <c r="Q118" s="23" t="e">
        <f t="shared" si="11"/>
        <v>#DIV/0!</v>
      </c>
    </row>
    <row r="119" spans="1:17" s="17" customFormat="1" ht="12" customHeight="1" hidden="1">
      <c r="A119" s="71" t="s">
        <v>133</v>
      </c>
      <c r="B119" s="72" t="s">
        <v>135</v>
      </c>
      <c r="C119" s="69"/>
      <c r="D119" s="70"/>
      <c r="E119" s="15"/>
      <c r="F119" s="15"/>
      <c r="G119" s="15"/>
      <c r="H119" s="15"/>
      <c r="I119" s="15"/>
      <c r="J119" s="15"/>
      <c r="K119" s="15"/>
      <c r="L119" s="15"/>
      <c r="M119" s="15"/>
      <c r="N119" s="70"/>
      <c r="O119" s="157"/>
      <c r="P119" s="23" t="e">
        <f t="shared" si="10"/>
        <v>#DIV/0!</v>
      </c>
      <c r="Q119" s="23" t="e">
        <f t="shared" si="11"/>
        <v>#DIV/0!</v>
      </c>
    </row>
    <row r="120" spans="1:17" s="17" customFormat="1" ht="32.25">
      <c r="A120" s="71" t="s">
        <v>136</v>
      </c>
      <c r="B120" s="66" t="s">
        <v>137</v>
      </c>
      <c r="C120" s="67">
        <v>500000</v>
      </c>
      <c r="D120" s="88">
        <v>500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68">
        <v>11971</v>
      </c>
      <c r="O120" s="88"/>
      <c r="P120" s="23">
        <f t="shared" si="10"/>
        <v>0</v>
      </c>
      <c r="Q120" s="23">
        <f t="shared" si="11"/>
        <v>0</v>
      </c>
    </row>
    <row r="121" spans="1:17" s="17" customFormat="1" ht="32.25" hidden="1">
      <c r="A121" s="71" t="s">
        <v>136</v>
      </c>
      <c r="B121" s="73" t="s">
        <v>138</v>
      </c>
      <c r="C121" s="67">
        <v>3271000</v>
      </c>
      <c r="D121" s="68">
        <v>3271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68">
        <v>3271</v>
      </c>
      <c r="O121" s="68"/>
      <c r="P121" s="23">
        <f t="shared" si="10"/>
        <v>0</v>
      </c>
      <c r="Q121" s="23">
        <f t="shared" si="11"/>
        <v>0</v>
      </c>
    </row>
    <row r="122" spans="1:17" s="17" customFormat="1" ht="32.25" hidden="1">
      <c r="A122" s="71" t="s">
        <v>136</v>
      </c>
      <c r="B122" s="73" t="s">
        <v>137</v>
      </c>
      <c r="C122" s="67">
        <v>8630000</v>
      </c>
      <c r="D122" s="68">
        <v>8630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68">
        <v>8630</v>
      </c>
      <c r="O122" s="68"/>
      <c r="P122" s="23">
        <f t="shared" si="10"/>
        <v>0</v>
      </c>
      <c r="Q122" s="23">
        <f t="shared" si="11"/>
        <v>0</v>
      </c>
    </row>
    <row r="123" spans="1:17" s="17" customFormat="1" ht="32.25" customHeight="1">
      <c r="A123" s="71" t="s">
        <v>349</v>
      </c>
      <c r="B123" s="66" t="s">
        <v>140</v>
      </c>
      <c r="C123" s="132">
        <v>60000000</v>
      </c>
      <c r="D123" s="88">
        <v>60000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68">
        <v>58129</v>
      </c>
      <c r="O123" s="88">
        <v>9703</v>
      </c>
      <c r="P123" s="23">
        <f t="shared" si="10"/>
        <v>16.171666666666667</v>
      </c>
      <c r="Q123" s="23">
        <f t="shared" si="11"/>
        <v>16.69218462385384</v>
      </c>
    </row>
    <row r="124" spans="1:17" s="17" customFormat="1" ht="18.75">
      <c r="A124" s="71" t="s">
        <v>139</v>
      </c>
      <c r="B124" s="66" t="s">
        <v>141</v>
      </c>
      <c r="C124" s="88">
        <f>SUM(C125:C126)</f>
        <v>77795400</v>
      </c>
      <c r="D124" s="68">
        <f>D125+D126</f>
        <v>77795.4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68">
        <f>N125+N126</f>
        <v>4365</v>
      </c>
      <c r="O124" s="68"/>
      <c r="P124" s="23">
        <f t="shared" si="10"/>
        <v>0</v>
      </c>
      <c r="Q124" s="23">
        <f t="shared" si="11"/>
        <v>0</v>
      </c>
    </row>
    <row r="125" spans="1:17" s="17" customFormat="1" ht="48">
      <c r="A125" s="71" t="s">
        <v>139</v>
      </c>
      <c r="B125" s="73" t="s">
        <v>142</v>
      </c>
      <c r="C125" s="132">
        <v>20000000</v>
      </c>
      <c r="D125" s="68">
        <v>20000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68"/>
      <c r="O125" s="68"/>
      <c r="P125" s="23"/>
      <c r="Q125" s="23" t="e">
        <f t="shared" si="11"/>
        <v>#DIV/0!</v>
      </c>
    </row>
    <row r="126" spans="1:17" s="17" customFormat="1" ht="32.25">
      <c r="A126" s="71" t="s">
        <v>139</v>
      </c>
      <c r="B126" s="73" t="s">
        <v>350</v>
      </c>
      <c r="C126" s="132">
        <v>57795400</v>
      </c>
      <c r="D126" s="88">
        <v>57795.4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68">
        <v>4365</v>
      </c>
      <c r="O126" s="68"/>
      <c r="P126" s="23">
        <f t="shared" si="10"/>
        <v>0</v>
      </c>
      <c r="Q126" s="23">
        <f t="shared" si="11"/>
        <v>0</v>
      </c>
    </row>
    <row r="127" spans="1:17" s="17" customFormat="1" ht="32.25" hidden="1">
      <c r="A127" s="65" t="s">
        <v>143</v>
      </c>
      <c r="B127" s="66" t="s">
        <v>144</v>
      </c>
      <c r="C127" s="67"/>
      <c r="D127" s="68"/>
      <c r="E127" s="15"/>
      <c r="F127" s="15"/>
      <c r="G127" s="15"/>
      <c r="H127" s="15"/>
      <c r="I127" s="15"/>
      <c r="J127" s="15"/>
      <c r="K127" s="15"/>
      <c r="L127" s="15"/>
      <c r="M127" s="15"/>
      <c r="N127" s="68"/>
      <c r="O127" s="68"/>
      <c r="P127" s="23" t="e">
        <f t="shared" si="10"/>
        <v>#DIV/0!</v>
      </c>
      <c r="Q127" s="23" t="e">
        <f t="shared" si="11"/>
        <v>#DIV/0!</v>
      </c>
    </row>
    <row r="128" spans="1:17" s="17" customFormat="1" ht="18" customHeight="1">
      <c r="A128" s="71" t="s">
        <v>143</v>
      </c>
      <c r="B128" s="66" t="s">
        <v>146</v>
      </c>
      <c r="C128" s="147">
        <v>112503605.83</v>
      </c>
      <c r="D128" s="88">
        <v>112503.6</v>
      </c>
      <c r="E128" s="15">
        <v>21514</v>
      </c>
      <c r="F128" s="15"/>
      <c r="G128" s="15">
        <v>640</v>
      </c>
      <c r="H128" s="15">
        <v>49828</v>
      </c>
      <c r="I128" s="15"/>
      <c r="J128" s="15"/>
      <c r="K128" s="15"/>
      <c r="L128" s="15"/>
      <c r="M128" s="15"/>
      <c r="N128" s="68">
        <v>123530</v>
      </c>
      <c r="O128" s="159">
        <v>2370</v>
      </c>
      <c r="P128" s="23">
        <f t="shared" si="10"/>
        <v>2.106599255490491</v>
      </c>
      <c r="Q128" s="23">
        <f t="shared" si="11"/>
        <v>1.9185622925605117</v>
      </c>
    </row>
    <row r="129" spans="1:17" s="17" customFormat="1" ht="17.25" customHeight="1" hidden="1">
      <c r="A129" s="71" t="s">
        <v>145</v>
      </c>
      <c r="B129" s="66" t="s">
        <v>147</v>
      </c>
      <c r="C129" s="67">
        <f>C130+C131</f>
        <v>0</v>
      </c>
      <c r="D129" s="68">
        <f>D130+D131</f>
        <v>0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68">
        <f>N130+N131</f>
        <v>0</v>
      </c>
      <c r="O129" s="74">
        <f>O130+O131</f>
        <v>0</v>
      </c>
      <c r="P129" s="23"/>
      <c r="Q129" s="23">
        <v>100</v>
      </c>
    </row>
    <row r="130" spans="1:17" s="17" customFormat="1" ht="17.25" customHeight="1" hidden="1">
      <c r="A130" s="71" t="s">
        <v>145</v>
      </c>
      <c r="B130" s="66" t="s">
        <v>148</v>
      </c>
      <c r="C130" s="67"/>
      <c r="D130" s="68"/>
      <c r="E130" s="15"/>
      <c r="F130" s="15"/>
      <c r="G130" s="15"/>
      <c r="H130" s="15"/>
      <c r="I130" s="15"/>
      <c r="J130" s="15"/>
      <c r="K130" s="15"/>
      <c r="L130" s="15"/>
      <c r="M130" s="15"/>
      <c r="N130" s="68"/>
      <c r="O130" s="74"/>
      <c r="P130" s="23" t="e">
        <f t="shared" si="10"/>
        <v>#DIV/0!</v>
      </c>
      <c r="Q130" s="23">
        <v>100</v>
      </c>
    </row>
    <row r="131" spans="1:17" s="17" customFormat="1" ht="16.5" customHeight="1" hidden="1">
      <c r="A131" s="71" t="s">
        <v>145</v>
      </c>
      <c r="B131" s="66" t="s">
        <v>149</v>
      </c>
      <c r="C131" s="67"/>
      <c r="D131" s="68"/>
      <c r="E131" s="15"/>
      <c r="F131" s="15"/>
      <c r="G131" s="15"/>
      <c r="H131" s="15"/>
      <c r="I131" s="15"/>
      <c r="J131" s="15"/>
      <c r="K131" s="15"/>
      <c r="L131" s="15"/>
      <c r="M131" s="15"/>
      <c r="N131" s="68"/>
      <c r="O131" s="74"/>
      <c r="P131" s="23" t="e">
        <f t="shared" si="10"/>
        <v>#DIV/0!</v>
      </c>
      <c r="Q131" s="23"/>
    </row>
    <row r="132" spans="1:17" s="17" customFormat="1" ht="19.5" customHeight="1">
      <c r="A132" s="71" t="s">
        <v>143</v>
      </c>
      <c r="B132" s="73" t="s">
        <v>150</v>
      </c>
      <c r="C132" s="147">
        <v>1534000.01</v>
      </c>
      <c r="D132" s="158">
        <v>1534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75">
        <v>1266</v>
      </c>
      <c r="O132" s="157">
        <v>24.6</v>
      </c>
      <c r="P132" s="14">
        <f t="shared" si="10"/>
        <v>1.6036505867014341</v>
      </c>
      <c r="Q132" s="14">
        <f t="shared" si="11"/>
        <v>1.943127962085308</v>
      </c>
    </row>
    <row r="133" spans="1:17" s="17" customFormat="1" ht="21" customHeight="1">
      <c r="A133" s="60" t="s">
        <v>151</v>
      </c>
      <c r="B133" s="76" t="s">
        <v>152</v>
      </c>
      <c r="C133" s="62">
        <f>SUM(C134+C138)</f>
        <v>819000</v>
      </c>
      <c r="D133" s="64">
        <f>SUM(D134+D138)</f>
        <v>819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63">
        <f>SUM(N134+N138)</f>
        <v>1938</v>
      </c>
      <c r="O133" s="63">
        <f>SUM(O134+O138)</f>
        <v>0</v>
      </c>
      <c r="P133" s="14">
        <f t="shared" si="10"/>
        <v>0</v>
      </c>
      <c r="Q133" s="14">
        <f t="shared" si="11"/>
        <v>0</v>
      </c>
    </row>
    <row r="134" spans="1:17" s="17" customFormat="1" ht="20.25" customHeight="1">
      <c r="A134" s="71" t="s">
        <v>351</v>
      </c>
      <c r="B134" s="66" t="s">
        <v>154</v>
      </c>
      <c r="C134" s="67">
        <v>819000</v>
      </c>
      <c r="D134" s="88">
        <v>819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68">
        <v>1938</v>
      </c>
      <c r="O134" s="68"/>
      <c r="P134" s="23">
        <f t="shared" si="10"/>
        <v>0</v>
      </c>
      <c r="Q134" s="23">
        <f t="shared" si="11"/>
        <v>0</v>
      </c>
    </row>
    <row r="135" spans="1:17" s="17" customFormat="1" ht="18.75" hidden="1">
      <c r="A135" s="71" t="s">
        <v>153</v>
      </c>
      <c r="B135" s="72" t="s">
        <v>155</v>
      </c>
      <c r="C135" s="77"/>
      <c r="D135" s="78"/>
      <c r="E135" s="15"/>
      <c r="F135" s="15"/>
      <c r="G135" s="15"/>
      <c r="H135" s="15"/>
      <c r="I135" s="15"/>
      <c r="J135" s="15"/>
      <c r="K135" s="15"/>
      <c r="L135" s="15"/>
      <c r="M135" s="15"/>
      <c r="N135" s="78"/>
      <c r="O135" s="78"/>
      <c r="P135" s="23" t="e">
        <f t="shared" si="10"/>
        <v>#DIV/0!</v>
      </c>
      <c r="Q135" s="23" t="e">
        <f t="shared" si="11"/>
        <v>#DIV/0!</v>
      </c>
    </row>
    <row r="136" spans="1:17" s="17" customFormat="1" ht="32.25" hidden="1">
      <c r="A136" s="71" t="s">
        <v>153</v>
      </c>
      <c r="B136" s="72" t="s">
        <v>156</v>
      </c>
      <c r="C136" s="77"/>
      <c r="D136" s="78"/>
      <c r="E136" s="15"/>
      <c r="F136" s="15"/>
      <c r="G136" s="15"/>
      <c r="H136" s="15"/>
      <c r="I136" s="15"/>
      <c r="J136" s="15"/>
      <c r="K136" s="15"/>
      <c r="L136" s="15"/>
      <c r="M136" s="15"/>
      <c r="N136" s="78"/>
      <c r="O136" s="78"/>
      <c r="P136" s="23" t="e">
        <f t="shared" si="10"/>
        <v>#DIV/0!</v>
      </c>
      <c r="Q136" s="23" t="e">
        <f t="shared" si="11"/>
        <v>#DIV/0!</v>
      </c>
    </row>
    <row r="137" spans="1:17" s="17" customFormat="1" ht="18.75" hidden="1">
      <c r="A137" s="71" t="s">
        <v>153</v>
      </c>
      <c r="B137" s="72" t="s">
        <v>157</v>
      </c>
      <c r="C137" s="77"/>
      <c r="D137" s="78"/>
      <c r="E137" s="15"/>
      <c r="F137" s="15"/>
      <c r="G137" s="15"/>
      <c r="H137" s="15"/>
      <c r="I137" s="15"/>
      <c r="J137" s="15"/>
      <c r="K137" s="15"/>
      <c r="L137" s="15"/>
      <c r="M137" s="15"/>
      <c r="N137" s="78"/>
      <c r="O137" s="78"/>
      <c r="P137" s="23" t="e">
        <f t="shared" si="10"/>
        <v>#DIV/0!</v>
      </c>
      <c r="Q137" s="23" t="e">
        <f t="shared" si="11"/>
        <v>#DIV/0!</v>
      </c>
    </row>
    <row r="138" spans="1:17" s="17" customFormat="1" ht="32.25" hidden="1">
      <c r="A138" s="71" t="s">
        <v>158</v>
      </c>
      <c r="B138" s="66" t="s">
        <v>159</v>
      </c>
      <c r="C138" s="67">
        <f>SUM(C139:C141)</f>
        <v>0</v>
      </c>
      <c r="D138" s="68">
        <f>SUM(D139:D141)</f>
        <v>0</v>
      </c>
      <c r="E138" s="15"/>
      <c r="F138" s="15"/>
      <c r="G138" s="15"/>
      <c r="H138" s="15"/>
      <c r="I138" s="15"/>
      <c r="J138" s="15"/>
      <c r="K138" s="15"/>
      <c r="L138" s="15"/>
      <c r="M138" s="15"/>
      <c r="N138" s="68">
        <f>SUM(N139:N141)</f>
        <v>0</v>
      </c>
      <c r="O138" s="68">
        <f>SUM(O139:O141)</f>
        <v>0</v>
      </c>
      <c r="P138" s="23" t="e">
        <f t="shared" si="10"/>
        <v>#DIV/0!</v>
      </c>
      <c r="Q138" s="23" t="e">
        <f t="shared" si="11"/>
        <v>#DIV/0!</v>
      </c>
    </row>
    <row r="139" spans="1:17" s="17" customFormat="1" ht="18.75" hidden="1">
      <c r="A139" s="71" t="s">
        <v>158</v>
      </c>
      <c r="B139" s="72" t="s">
        <v>160</v>
      </c>
      <c r="C139" s="67"/>
      <c r="D139" s="68"/>
      <c r="E139" s="15"/>
      <c r="F139" s="15"/>
      <c r="G139" s="15"/>
      <c r="H139" s="15"/>
      <c r="I139" s="15"/>
      <c r="J139" s="15"/>
      <c r="K139" s="15"/>
      <c r="L139" s="15"/>
      <c r="M139" s="15"/>
      <c r="N139" s="68"/>
      <c r="O139" s="68"/>
      <c r="P139" s="23" t="e">
        <f t="shared" si="10"/>
        <v>#DIV/0!</v>
      </c>
      <c r="Q139" s="23" t="e">
        <f t="shared" si="11"/>
        <v>#DIV/0!</v>
      </c>
    </row>
    <row r="140" spans="1:17" s="17" customFormat="1" ht="32.25" hidden="1">
      <c r="A140" s="71" t="s">
        <v>158</v>
      </c>
      <c r="B140" s="72" t="s">
        <v>161</v>
      </c>
      <c r="C140" s="67"/>
      <c r="D140" s="68"/>
      <c r="E140" s="15"/>
      <c r="F140" s="15"/>
      <c r="G140" s="15"/>
      <c r="H140" s="15"/>
      <c r="I140" s="15"/>
      <c r="J140" s="15"/>
      <c r="K140" s="15"/>
      <c r="L140" s="15"/>
      <c r="M140" s="15"/>
      <c r="N140" s="68"/>
      <c r="O140" s="68"/>
      <c r="P140" s="23" t="e">
        <f t="shared" si="10"/>
        <v>#DIV/0!</v>
      </c>
      <c r="Q140" s="23" t="e">
        <f t="shared" si="11"/>
        <v>#DIV/0!</v>
      </c>
    </row>
    <row r="141" spans="1:17" s="17" customFormat="1" ht="0.75" customHeight="1" hidden="1">
      <c r="A141" s="71" t="s">
        <v>158</v>
      </c>
      <c r="B141" s="72" t="s">
        <v>159</v>
      </c>
      <c r="C141" s="77"/>
      <c r="D141" s="78"/>
      <c r="E141" s="15"/>
      <c r="F141" s="15"/>
      <c r="G141" s="15"/>
      <c r="H141" s="15"/>
      <c r="I141" s="15"/>
      <c r="J141" s="15"/>
      <c r="K141" s="15"/>
      <c r="L141" s="15"/>
      <c r="M141" s="15"/>
      <c r="N141" s="78"/>
      <c r="O141" s="78"/>
      <c r="P141" s="23" t="e">
        <f t="shared" si="10"/>
        <v>#DIV/0!</v>
      </c>
      <c r="Q141" s="23" t="e">
        <f t="shared" si="11"/>
        <v>#DIV/0!</v>
      </c>
    </row>
    <row r="142" spans="1:17" s="17" customFormat="1" ht="33.75" customHeight="1">
      <c r="A142" s="60" t="s">
        <v>162</v>
      </c>
      <c r="B142" s="76" t="s">
        <v>163</v>
      </c>
      <c r="C142" s="62">
        <f>SUM(C143:C146)</f>
        <v>131135200</v>
      </c>
      <c r="D142" s="64">
        <f>SUM(D143:D146)</f>
        <v>131135.2</v>
      </c>
      <c r="E142" s="161">
        <f>SUM(E143+E145+E146)</f>
        <v>52704</v>
      </c>
      <c r="F142" s="161"/>
      <c r="G142" s="161"/>
      <c r="H142" s="161"/>
      <c r="I142" s="161"/>
      <c r="J142" s="161"/>
      <c r="K142" s="161"/>
      <c r="L142" s="161"/>
      <c r="M142" s="161"/>
      <c r="N142" s="64">
        <f>SUM(N143:N146)</f>
        <v>141905</v>
      </c>
      <c r="O142" s="64">
        <f>SUM(O143:O146)</f>
        <v>6856</v>
      </c>
      <c r="P142" s="14">
        <f t="shared" si="10"/>
        <v>5.2281919728646455</v>
      </c>
      <c r="Q142" s="14">
        <f t="shared" si="11"/>
        <v>4.831401289595152</v>
      </c>
    </row>
    <row r="143" spans="1:17" s="17" customFormat="1" ht="19.5" customHeight="1">
      <c r="A143" s="71" t="s">
        <v>164</v>
      </c>
      <c r="B143" s="66" t="s">
        <v>165</v>
      </c>
      <c r="C143" s="67">
        <v>93838200</v>
      </c>
      <c r="D143" s="88">
        <v>93838.2</v>
      </c>
      <c r="E143" s="15">
        <v>45160</v>
      </c>
      <c r="F143" s="15"/>
      <c r="G143" s="15"/>
      <c r="H143" s="15"/>
      <c r="I143" s="15"/>
      <c r="J143" s="15"/>
      <c r="K143" s="15"/>
      <c r="L143" s="15"/>
      <c r="M143" s="15"/>
      <c r="N143" s="68">
        <v>110538</v>
      </c>
      <c r="O143" s="88">
        <v>5172</v>
      </c>
      <c r="P143" s="23">
        <f t="shared" si="10"/>
        <v>5.511614672915721</v>
      </c>
      <c r="Q143" s="23">
        <f t="shared" si="11"/>
        <v>4.678933941269066</v>
      </c>
    </row>
    <row r="144" spans="1:17" s="17" customFormat="1" ht="19.5" customHeight="1" hidden="1">
      <c r="A144" s="71" t="s">
        <v>166</v>
      </c>
      <c r="B144" s="66" t="s">
        <v>167</v>
      </c>
      <c r="C144" s="67"/>
      <c r="D144" s="68"/>
      <c r="E144" s="15"/>
      <c r="F144" s="15"/>
      <c r="G144" s="15"/>
      <c r="H144" s="15"/>
      <c r="I144" s="15"/>
      <c r="J144" s="15"/>
      <c r="K144" s="15"/>
      <c r="L144" s="15"/>
      <c r="M144" s="15"/>
      <c r="N144" s="68"/>
      <c r="O144" s="68"/>
      <c r="P144" s="23"/>
      <c r="Q144" s="23"/>
    </row>
    <row r="145" spans="1:17" s="17" customFormat="1" ht="51" customHeight="1">
      <c r="A145" s="71" t="s">
        <v>168</v>
      </c>
      <c r="B145" s="145" t="s">
        <v>352</v>
      </c>
      <c r="C145" s="67">
        <v>30821000</v>
      </c>
      <c r="D145" s="160">
        <v>30821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78">
        <v>26316</v>
      </c>
      <c r="O145" s="160">
        <v>1226.8</v>
      </c>
      <c r="P145" s="23">
        <f t="shared" si="10"/>
        <v>3.9804029719996104</v>
      </c>
      <c r="Q145" s="23">
        <f t="shared" si="11"/>
        <v>4.661802705578355</v>
      </c>
    </row>
    <row r="146" spans="1:17" s="17" customFormat="1" ht="18.75">
      <c r="A146" s="71" t="s">
        <v>169</v>
      </c>
      <c r="B146" s="79" t="s">
        <v>353</v>
      </c>
      <c r="C146" s="77">
        <v>6476000</v>
      </c>
      <c r="D146" s="160">
        <v>6476</v>
      </c>
      <c r="E146" s="15">
        <v>7544</v>
      </c>
      <c r="F146" s="15"/>
      <c r="G146" s="15"/>
      <c r="H146" s="15"/>
      <c r="I146" s="15"/>
      <c r="J146" s="15"/>
      <c r="K146" s="15"/>
      <c r="L146" s="15"/>
      <c r="M146" s="15"/>
      <c r="N146" s="78">
        <v>5051</v>
      </c>
      <c r="O146" s="88">
        <v>457.2</v>
      </c>
      <c r="P146" s="23">
        <f t="shared" si="10"/>
        <v>7.059913526868438</v>
      </c>
      <c r="Q146" s="23">
        <f t="shared" si="11"/>
        <v>9.051672936052267</v>
      </c>
    </row>
    <row r="147" spans="1:17" s="17" customFormat="1" ht="48" hidden="1">
      <c r="A147" s="71" t="s">
        <v>170</v>
      </c>
      <c r="B147" s="66" t="s">
        <v>171</v>
      </c>
      <c r="C147" s="67">
        <v>4804000</v>
      </c>
      <c r="D147" s="68">
        <v>4804</v>
      </c>
      <c r="E147" s="15">
        <v>5065</v>
      </c>
      <c r="F147" s="15"/>
      <c r="G147" s="15"/>
      <c r="H147" s="15"/>
      <c r="I147" s="15"/>
      <c r="J147" s="15"/>
      <c r="K147" s="15"/>
      <c r="L147" s="15"/>
      <c r="M147" s="15"/>
      <c r="N147" s="68">
        <v>3603</v>
      </c>
      <c r="O147" s="68">
        <f>O148</f>
        <v>0</v>
      </c>
      <c r="P147" s="14">
        <f t="shared" si="10"/>
        <v>0</v>
      </c>
      <c r="Q147" s="14">
        <f t="shared" si="11"/>
        <v>0</v>
      </c>
    </row>
    <row r="148" spans="1:17" s="17" customFormat="1" ht="18.75" hidden="1">
      <c r="A148" s="71" t="s">
        <v>170</v>
      </c>
      <c r="B148" s="80"/>
      <c r="C148" s="67"/>
      <c r="D148" s="68"/>
      <c r="E148" s="15"/>
      <c r="F148" s="15"/>
      <c r="G148" s="15"/>
      <c r="H148" s="15"/>
      <c r="I148" s="15"/>
      <c r="J148" s="15"/>
      <c r="K148" s="15"/>
      <c r="L148" s="15"/>
      <c r="M148" s="15"/>
      <c r="N148" s="68"/>
      <c r="O148" s="68"/>
      <c r="P148" s="14" t="e">
        <f aca="true" t="shared" si="13" ref="P148:P210">O148/D148*100</f>
        <v>#DIV/0!</v>
      </c>
      <c r="Q148" s="14" t="e">
        <f t="shared" si="11"/>
        <v>#DIV/0!</v>
      </c>
    </row>
    <row r="149" spans="1:17" s="17" customFormat="1" ht="19.5" customHeight="1">
      <c r="A149" s="60" t="s">
        <v>172</v>
      </c>
      <c r="B149" s="76" t="s">
        <v>173</v>
      </c>
      <c r="C149" s="62">
        <f>C170+C171+C179+C180+C181</f>
        <v>302564923.6</v>
      </c>
      <c r="D149" s="62">
        <f>D170+D171+D179+D180+D181</f>
        <v>302564.9</v>
      </c>
      <c r="E149" s="63">
        <f aca="true" t="shared" si="14" ref="E149:N149">SUM(E150,E168,E171,E179,E181,E170)</f>
        <v>278300</v>
      </c>
      <c r="F149" s="63">
        <f t="shared" si="14"/>
        <v>0</v>
      </c>
      <c r="G149" s="63">
        <f t="shared" si="14"/>
        <v>0</v>
      </c>
      <c r="H149" s="63">
        <f t="shared" si="14"/>
        <v>0</v>
      </c>
      <c r="I149" s="63">
        <f t="shared" si="14"/>
        <v>12744</v>
      </c>
      <c r="J149" s="63">
        <f t="shared" si="14"/>
        <v>0</v>
      </c>
      <c r="K149" s="63">
        <f t="shared" si="14"/>
        <v>0</v>
      </c>
      <c r="L149" s="63">
        <f t="shared" si="14"/>
        <v>0</v>
      </c>
      <c r="M149" s="63">
        <f t="shared" si="14"/>
        <v>0</v>
      </c>
      <c r="N149" s="64">
        <f t="shared" si="14"/>
        <v>785960</v>
      </c>
      <c r="O149" s="64">
        <f>O170+O171+O179+O180+O181</f>
        <v>14254.199999999999</v>
      </c>
      <c r="P149" s="14">
        <f t="shared" si="13"/>
        <v>4.711121481705247</v>
      </c>
      <c r="Q149" s="14">
        <f t="shared" si="11"/>
        <v>1.8136037457376963</v>
      </c>
    </row>
    <row r="150" spans="1:17" s="17" customFormat="1" ht="18.75" hidden="1">
      <c r="A150" s="71" t="s">
        <v>174</v>
      </c>
      <c r="B150" s="81" t="s">
        <v>175</v>
      </c>
      <c r="C150" s="67"/>
      <c r="D150" s="68"/>
      <c r="E150" s="15"/>
      <c r="F150" s="15"/>
      <c r="G150" s="15"/>
      <c r="H150" s="15"/>
      <c r="I150" s="15"/>
      <c r="J150" s="15"/>
      <c r="K150" s="15"/>
      <c r="L150" s="15"/>
      <c r="M150" s="15"/>
      <c r="N150" s="68"/>
      <c r="O150" s="68"/>
      <c r="P150" s="14" t="e">
        <f t="shared" si="13"/>
        <v>#DIV/0!</v>
      </c>
      <c r="Q150" s="14" t="e">
        <f t="shared" si="11"/>
        <v>#DIV/0!</v>
      </c>
    </row>
    <row r="151" spans="1:17" s="17" customFormat="1" ht="18.75" hidden="1">
      <c r="A151" s="71" t="s">
        <v>174</v>
      </c>
      <c r="B151" s="80"/>
      <c r="C151" s="67"/>
      <c r="D151" s="68"/>
      <c r="E151" s="15"/>
      <c r="F151" s="15"/>
      <c r="G151" s="15"/>
      <c r="H151" s="15"/>
      <c r="I151" s="15"/>
      <c r="J151" s="15"/>
      <c r="K151" s="15"/>
      <c r="L151" s="15"/>
      <c r="M151" s="15"/>
      <c r="N151" s="68"/>
      <c r="O151" s="68"/>
      <c r="P151" s="14" t="e">
        <f t="shared" si="13"/>
        <v>#DIV/0!</v>
      </c>
      <c r="Q151" s="14" t="e">
        <f t="shared" si="11"/>
        <v>#DIV/0!</v>
      </c>
    </row>
    <row r="152" spans="1:17" s="17" customFormat="1" ht="18.75" hidden="1">
      <c r="A152" s="71" t="s">
        <v>174</v>
      </c>
      <c r="B152" s="82" t="s">
        <v>176</v>
      </c>
      <c r="C152" s="67"/>
      <c r="D152" s="68"/>
      <c r="E152" s="15"/>
      <c r="F152" s="15"/>
      <c r="G152" s="15"/>
      <c r="H152" s="15"/>
      <c r="I152" s="15"/>
      <c r="J152" s="15"/>
      <c r="K152" s="15"/>
      <c r="L152" s="15"/>
      <c r="M152" s="15"/>
      <c r="N152" s="68"/>
      <c r="O152" s="68"/>
      <c r="P152" s="14" t="e">
        <f t="shared" si="13"/>
        <v>#DIV/0!</v>
      </c>
      <c r="Q152" s="14" t="e">
        <f t="shared" si="11"/>
        <v>#DIV/0!</v>
      </c>
    </row>
    <row r="153" spans="1:17" s="17" customFormat="1" ht="18.75" hidden="1">
      <c r="A153" s="71" t="s">
        <v>174</v>
      </c>
      <c r="B153" s="83" t="s">
        <v>177</v>
      </c>
      <c r="C153" s="67"/>
      <c r="D153" s="68"/>
      <c r="E153" s="15"/>
      <c r="F153" s="15"/>
      <c r="G153" s="15"/>
      <c r="H153" s="15"/>
      <c r="I153" s="15"/>
      <c r="J153" s="15"/>
      <c r="K153" s="15"/>
      <c r="L153" s="15"/>
      <c r="M153" s="15"/>
      <c r="N153" s="68"/>
      <c r="O153" s="68"/>
      <c r="P153" s="14" t="e">
        <f t="shared" si="13"/>
        <v>#DIV/0!</v>
      </c>
      <c r="Q153" s="14" t="e">
        <f t="shared" si="11"/>
        <v>#DIV/0!</v>
      </c>
    </row>
    <row r="154" spans="1:17" s="17" customFormat="1" ht="18.75" hidden="1">
      <c r="A154" s="71" t="s">
        <v>174</v>
      </c>
      <c r="B154" s="84" t="s">
        <v>178</v>
      </c>
      <c r="C154" s="67"/>
      <c r="D154" s="68"/>
      <c r="E154" s="15"/>
      <c r="F154" s="15"/>
      <c r="G154" s="15"/>
      <c r="H154" s="15"/>
      <c r="I154" s="15"/>
      <c r="J154" s="15"/>
      <c r="K154" s="15"/>
      <c r="L154" s="15"/>
      <c r="M154" s="15"/>
      <c r="N154" s="68"/>
      <c r="O154" s="68"/>
      <c r="P154" s="14" t="e">
        <f t="shared" si="13"/>
        <v>#DIV/0!</v>
      </c>
      <c r="Q154" s="14" t="e">
        <f t="shared" si="11"/>
        <v>#DIV/0!</v>
      </c>
    </row>
    <row r="155" spans="1:17" s="17" customFormat="1" ht="32.25" hidden="1">
      <c r="A155" s="71" t="s">
        <v>174</v>
      </c>
      <c r="B155" s="84" t="s">
        <v>179</v>
      </c>
      <c r="C155" s="67"/>
      <c r="D155" s="68"/>
      <c r="E155" s="15"/>
      <c r="F155" s="15"/>
      <c r="G155" s="15"/>
      <c r="H155" s="15"/>
      <c r="I155" s="15"/>
      <c r="J155" s="15"/>
      <c r="K155" s="15"/>
      <c r="L155" s="15"/>
      <c r="M155" s="15"/>
      <c r="N155" s="68"/>
      <c r="O155" s="68"/>
      <c r="P155" s="14" t="e">
        <f t="shared" si="13"/>
        <v>#DIV/0!</v>
      </c>
      <c r="Q155" s="14" t="e">
        <f t="shared" si="11"/>
        <v>#DIV/0!</v>
      </c>
    </row>
    <row r="156" spans="1:17" s="17" customFormat="1" ht="32.25" hidden="1">
      <c r="A156" s="71" t="s">
        <v>174</v>
      </c>
      <c r="B156" s="84" t="s">
        <v>180</v>
      </c>
      <c r="C156" s="67"/>
      <c r="D156" s="68"/>
      <c r="E156" s="15"/>
      <c r="F156" s="15"/>
      <c r="G156" s="15"/>
      <c r="H156" s="15"/>
      <c r="I156" s="15"/>
      <c r="J156" s="15"/>
      <c r="K156" s="15"/>
      <c r="L156" s="15"/>
      <c r="M156" s="15"/>
      <c r="N156" s="68"/>
      <c r="O156" s="68"/>
      <c r="P156" s="14" t="e">
        <f t="shared" si="13"/>
        <v>#DIV/0!</v>
      </c>
      <c r="Q156" s="14" t="e">
        <f t="shared" si="11"/>
        <v>#DIV/0!</v>
      </c>
    </row>
    <row r="157" spans="1:17" s="17" customFormat="1" ht="32.25" hidden="1">
      <c r="A157" s="71" t="s">
        <v>174</v>
      </c>
      <c r="B157" s="84" t="s">
        <v>181</v>
      </c>
      <c r="C157" s="67"/>
      <c r="D157" s="68"/>
      <c r="E157" s="15"/>
      <c r="F157" s="15"/>
      <c r="G157" s="15"/>
      <c r="H157" s="15"/>
      <c r="I157" s="15"/>
      <c r="J157" s="15"/>
      <c r="K157" s="15"/>
      <c r="L157" s="15"/>
      <c r="M157" s="15"/>
      <c r="N157" s="68"/>
      <c r="O157" s="68"/>
      <c r="P157" s="14" t="e">
        <f t="shared" si="13"/>
        <v>#DIV/0!</v>
      </c>
      <c r="Q157" s="14" t="e">
        <f t="shared" si="11"/>
        <v>#DIV/0!</v>
      </c>
    </row>
    <row r="158" spans="1:17" s="17" customFormat="1" ht="32.25" hidden="1">
      <c r="A158" s="71" t="s">
        <v>174</v>
      </c>
      <c r="B158" s="84" t="s">
        <v>182</v>
      </c>
      <c r="C158" s="67"/>
      <c r="D158" s="68"/>
      <c r="E158" s="15"/>
      <c r="F158" s="15"/>
      <c r="G158" s="15"/>
      <c r="H158" s="15"/>
      <c r="I158" s="15"/>
      <c r="J158" s="15"/>
      <c r="K158" s="15"/>
      <c r="L158" s="15"/>
      <c r="M158" s="15"/>
      <c r="N158" s="68"/>
      <c r="O158" s="68"/>
      <c r="P158" s="14" t="e">
        <f t="shared" si="13"/>
        <v>#DIV/0!</v>
      </c>
      <c r="Q158" s="14" t="e">
        <f t="shared" si="11"/>
        <v>#DIV/0!</v>
      </c>
    </row>
    <row r="159" spans="1:17" s="17" customFormat="1" ht="18.75" hidden="1">
      <c r="A159" s="71" t="s">
        <v>174</v>
      </c>
      <c r="B159" s="83" t="s">
        <v>183</v>
      </c>
      <c r="C159" s="67"/>
      <c r="D159" s="68"/>
      <c r="E159" s="15"/>
      <c r="F159" s="15"/>
      <c r="G159" s="15"/>
      <c r="H159" s="15"/>
      <c r="I159" s="15"/>
      <c r="J159" s="15"/>
      <c r="K159" s="15"/>
      <c r="L159" s="15"/>
      <c r="M159" s="15"/>
      <c r="N159" s="68"/>
      <c r="O159" s="68"/>
      <c r="P159" s="14" t="e">
        <f t="shared" si="13"/>
        <v>#DIV/0!</v>
      </c>
      <c r="Q159" s="14" t="e">
        <f t="shared" si="11"/>
        <v>#DIV/0!</v>
      </c>
    </row>
    <row r="160" spans="1:17" s="17" customFormat="1" ht="48" hidden="1">
      <c r="A160" s="71" t="s">
        <v>174</v>
      </c>
      <c r="B160" s="83" t="s">
        <v>184</v>
      </c>
      <c r="C160" s="67"/>
      <c r="D160" s="68"/>
      <c r="E160" s="15"/>
      <c r="F160" s="15"/>
      <c r="G160" s="15"/>
      <c r="H160" s="15"/>
      <c r="I160" s="15"/>
      <c r="J160" s="15"/>
      <c r="K160" s="15"/>
      <c r="L160" s="15"/>
      <c r="M160" s="15"/>
      <c r="N160" s="68"/>
      <c r="O160" s="68"/>
      <c r="P160" s="14" t="e">
        <f t="shared" si="13"/>
        <v>#DIV/0!</v>
      </c>
      <c r="Q160" s="14" t="e">
        <f t="shared" si="11"/>
        <v>#DIV/0!</v>
      </c>
    </row>
    <row r="161" spans="1:17" s="17" customFormat="1" ht="48" hidden="1">
      <c r="A161" s="71" t="s">
        <v>174</v>
      </c>
      <c r="B161" s="83" t="s">
        <v>185</v>
      </c>
      <c r="C161" s="67"/>
      <c r="D161" s="68"/>
      <c r="E161" s="15"/>
      <c r="F161" s="15"/>
      <c r="G161" s="15"/>
      <c r="H161" s="15"/>
      <c r="I161" s="15"/>
      <c r="J161" s="15"/>
      <c r="K161" s="15"/>
      <c r="L161" s="15"/>
      <c r="M161" s="15"/>
      <c r="N161" s="68"/>
      <c r="O161" s="68"/>
      <c r="P161" s="14" t="e">
        <f t="shared" si="13"/>
        <v>#DIV/0!</v>
      </c>
      <c r="Q161" s="14" t="e">
        <f t="shared" si="11"/>
        <v>#DIV/0!</v>
      </c>
    </row>
    <row r="162" spans="1:17" s="17" customFormat="1" ht="32.25" hidden="1">
      <c r="A162" s="71" t="s">
        <v>174</v>
      </c>
      <c r="B162" s="83" t="s">
        <v>186</v>
      </c>
      <c r="C162" s="67"/>
      <c r="D162" s="68"/>
      <c r="E162" s="15"/>
      <c r="F162" s="15"/>
      <c r="G162" s="15"/>
      <c r="H162" s="15"/>
      <c r="I162" s="15"/>
      <c r="J162" s="15"/>
      <c r="K162" s="15"/>
      <c r="L162" s="15"/>
      <c r="M162" s="15"/>
      <c r="N162" s="68"/>
      <c r="O162" s="68"/>
      <c r="P162" s="14" t="e">
        <f t="shared" si="13"/>
        <v>#DIV/0!</v>
      </c>
      <c r="Q162" s="14" t="e">
        <f t="shared" si="11"/>
        <v>#DIV/0!</v>
      </c>
    </row>
    <row r="163" spans="1:17" s="17" customFormat="1" ht="79.5" hidden="1">
      <c r="A163" s="71" t="s">
        <v>174</v>
      </c>
      <c r="B163" s="82" t="s">
        <v>187</v>
      </c>
      <c r="C163" s="67"/>
      <c r="D163" s="68"/>
      <c r="E163" s="15"/>
      <c r="F163" s="15"/>
      <c r="G163" s="15"/>
      <c r="H163" s="15"/>
      <c r="I163" s="15"/>
      <c r="J163" s="15"/>
      <c r="K163" s="15"/>
      <c r="L163" s="15"/>
      <c r="M163" s="15"/>
      <c r="N163" s="68"/>
      <c r="O163" s="68"/>
      <c r="P163" s="14" t="e">
        <f t="shared" si="13"/>
        <v>#DIV/0!</v>
      </c>
      <c r="Q163" s="14" t="e">
        <f t="shared" si="11"/>
        <v>#DIV/0!</v>
      </c>
    </row>
    <row r="164" spans="1:17" s="17" customFormat="1" ht="48" hidden="1">
      <c r="A164" s="71" t="s">
        <v>174</v>
      </c>
      <c r="B164" s="82" t="s">
        <v>188</v>
      </c>
      <c r="C164" s="67">
        <f>SUM(C165:C166)</f>
        <v>0</v>
      </c>
      <c r="D164" s="68">
        <f>SUM(D165:D166)</f>
        <v>0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68">
        <f>SUM(N165:N166)</f>
        <v>0</v>
      </c>
      <c r="O164" s="68">
        <f>SUM(O165:O166)</f>
        <v>0</v>
      </c>
      <c r="P164" s="14" t="e">
        <f t="shared" si="13"/>
        <v>#DIV/0!</v>
      </c>
      <c r="Q164" s="14" t="e">
        <f t="shared" si="11"/>
        <v>#DIV/0!</v>
      </c>
    </row>
    <row r="165" spans="1:17" s="17" customFormat="1" ht="18.75" hidden="1">
      <c r="A165" s="71" t="s">
        <v>174</v>
      </c>
      <c r="B165" s="83" t="s">
        <v>189</v>
      </c>
      <c r="C165" s="67"/>
      <c r="D165" s="68"/>
      <c r="E165" s="15"/>
      <c r="F165" s="15"/>
      <c r="G165" s="15"/>
      <c r="H165" s="15"/>
      <c r="I165" s="15"/>
      <c r="J165" s="15"/>
      <c r="K165" s="15"/>
      <c r="L165" s="15"/>
      <c r="M165" s="15"/>
      <c r="N165" s="68"/>
      <c r="O165" s="68"/>
      <c r="P165" s="14" t="e">
        <f t="shared" si="13"/>
        <v>#DIV/0!</v>
      </c>
      <c r="Q165" s="14" t="e">
        <f t="shared" si="11"/>
        <v>#DIV/0!</v>
      </c>
    </row>
    <row r="166" spans="1:17" s="17" customFormat="1" ht="18.75" hidden="1">
      <c r="A166" s="71" t="s">
        <v>174</v>
      </c>
      <c r="B166" s="83" t="s">
        <v>190</v>
      </c>
      <c r="C166" s="67"/>
      <c r="D166" s="68"/>
      <c r="E166" s="15"/>
      <c r="F166" s="15"/>
      <c r="G166" s="15"/>
      <c r="H166" s="15"/>
      <c r="I166" s="15"/>
      <c r="J166" s="15"/>
      <c r="K166" s="15"/>
      <c r="L166" s="15"/>
      <c r="M166" s="15"/>
      <c r="N166" s="68"/>
      <c r="O166" s="68"/>
      <c r="P166" s="14" t="e">
        <f t="shared" si="13"/>
        <v>#DIV/0!</v>
      </c>
      <c r="Q166" s="14" t="e">
        <f t="shared" si="11"/>
        <v>#DIV/0!</v>
      </c>
    </row>
    <row r="167" spans="1:17" s="17" customFormat="1" ht="32.25" hidden="1">
      <c r="A167" s="71" t="s">
        <v>174</v>
      </c>
      <c r="B167" s="72" t="s">
        <v>191</v>
      </c>
      <c r="C167" s="67"/>
      <c r="D167" s="68"/>
      <c r="E167" s="15"/>
      <c r="F167" s="15"/>
      <c r="G167" s="15"/>
      <c r="H167" s="15"/>
      <c r="I167" s="15"/>
      <c r="J167" s="15"/>
      <c r="K167" s="15"/>
      <c r="L167" s="15"/>
      <c r="M167" s="15"/>
      <c r="N167" s="68"/>
      <c r="O167" s="68"/>
      <c r="P167" s="14" t="e">
        <f t="shared" si="13"/>
        <v>#DIV/0!</v>
      </c>
      <c r="Q167" s="14" t="e">
        <f t="shared" si="11"/>
        <v>#DIV/0!</v>
      </c>
    </row>
    <row r="168" spans="1:17" s="17" customFormat="1" ht="18.75" hidden="1">
      <c r="A168" s="71" t="s">
        <v>192</v>
      </c>
      <c r="B168" s="81" t="s">
        <v>193</v>
      </c>
      <c r="C168" s="67">
        <f>C169</f>
        <v>0</v>
      </c>
      <c r="D168" s="68">
        <f>D169</f>
        <v>0</v>
      </c>
      <c r="E168" s="15"/>
      <c r="F168" s="15"/>
      <c r="G168" s="15"/>
      <c r="H168" s="15"/>
      <c r="I168" s="15"/>
      <c r="J168" s="15"/>
      <c r="K168" s="15"/>
      <c r="L168" s="15"/>
      <c r="M168" s="15"/>
      <c r="N168" s="68">
        <f>N169</f>
        <v>0</v>
      </c>
      <c r="O168" s="68">
        <f>O169</f>
        <v>0</v>
      </c>
      <c r="P168" s="14" t="e">
        <f t="shared" si="13"/>
        <v>#DIV/0!</v>
      </c>
      <c r="Q168" s="14" t="e">
        <f t="shared" si="11"/>
        <v>#DIV/0!</v>
      </c>
    </row>
    <row r="169" spans="1:17" s="17" customFormat="1" ht="32.25" hidden="1">
      <c r="A169" s="71" t="s">
        <v>192</v>
      </c>
      <c r="B169" s="72" t="s">
        <v>194</v>
      </c>
      <c r="C169" s="67"/>
      <c r="D169" s="68"/>
      <c r="E169" s="15"/>
      <c r="F169" s="15"/>
      <c r="G169" s="15"/>
      <c r="H169" s="15"/>
      <c r="I169" s="15"/>
      <c r="J169" s="15"/>
      <c r="K169" s="15"/>
      <c r="L169" s="15"/>
      <c r="M169" s="15"/>
      <c r="N169" s="68"/>
      <c r="O169" s="68"/>
      <c r="P169" s="14" t="e">
        <f t="shared" si="13"/>
        <v>#DIV/0!</v>
      </c>
      <c r="Q169" s="14" t="e">
        <f t="shared" si="11"/>
        <v>#DIV/0!</v>
      </c>
    </row>
    <row r="170" spans="1:17" s="17" customFormat="1" ht="20.25" customHeight="1">
      <c r="A170" s="71" t="s">
        <v>174</v>
      </c>
      <c r="B170" s="73" t="s">
        <v>195</v>
      </c>
      <c r="C170" s="67">
        <v>14782500</v>
      </c>
      <c r="D170" s="88">
        <v>14782.5</v>
      </c>
      <c r="E170" s="161"/>
      <c r="F170" s="161"/>
      <c r="G170" s="161"/>
      <c r="H170" s="161"/>
      <c r="I170" s="161"/>
      <c r="J170" s="161"/>
      <c r="K170" s="161"/>
      <c r="L170" s="161"/>
      <c r="M170" s="161"/>
      <c r="N170" s="88">
        <v>115702</v>
      </c>
      <c r="O170" s="88"/>
      <c r="P170" s="14">
        <f>O170/D170*100</f>
        <v>0</v>
      </c>
      <c r="Q170" s="14">
        <f>O170/N170*100</f>
        <v>0</v>
      </c>
    </row>
    <row r="171" spans="1:17" s="17" customFormat="1" ht="18.75">
      <c r="A171" s="71" t="s">
        <v>196</v>
      </c>
      <c r="B171" s="81" t="s">
        <v>197</v>
      </c>
      <c r="C171" s="67">
        <v>97100000</v>
      </c>
      <c r="D171" s="88">
        <v>97100</v>
      </c>
      <c r="E171" s="161">
        <v>273700</v>
      </c>
      <c r="F171" s="161"/>
      <c r="G171" s="161"/>
      <c r="H171" s="161"/>
      <c r="I171" s="161">
        <v>12744</v>
      </c>
      <c r="J171" s="161"/>
      <c r="K171" s="161"/>
      <c r="L171" s="161"/>
      <c r="M171" s="161"/>
      <c r="N171" s="88">
        <v>523508</v>
      </c>
      <c r="O171" s="88">
        <v>10000</v>
      </c>
      <c r="P171" s="23">
        <f t="shared" si="13"/>
        <v>10.298661174047375</v>
      </c>
      <c r="Q171" s="23">
        <f aca="true" t="shared" si="15" ref="Q171:Q235">O171/N171*100</f>
        <v>1.9101904841950839</v>
      </c>
    </row>
    <row r="172" spans="1:17" s="17" customFormat="1" ht="32.25" hidden="1">
      <c r="A172" s="71" t="s">
        <v>196</v>
      </c>
      <c r="B172" s="82" t="s">
        <v>198</v>
      </c>
      <c r="C172" s="67"/>
      <c r="D172" s="88"/>
      <c r="E172" s="161"/>
      <c r="F172" s="161"/>
      <c r="G172" s="161"/>
      <c r="H172" s="161"/>
      <c r="I172" s="161"/>
      <c r="J172" s="161"/>
      <c r="K172" s="161"/>
      <c r="L172" s="161"/>
      <c r="M172" s="161"/>
      <c r="N172" s="88"/>
      <c r="O172" s="88"/>
      <c r="P172" s="23" t="e">
        <f t="shared" si="13"/>
        <v>#DIV/0!</v>
      </c>
      <c r="Q172" s="23" t="e">
        <f t="shared" si="15"/>
        <v>#DIV/0!</v>
      </c>
    </row>
    <row r="173" spans="1:17" s="17" customFormat="1" ht="32.25" hidden="1">
      <c r="A173" s="71" t="s">
        <v>196</v>
      </c>
      <c r="B173" s="72" t="s">
        <v>199</v>
      </c>
      <c r="C173" s="67"/>
      <c r="D173" s="88"/>
      <c r="E173" s="161"/>
      <c r="F173" s="161"/>
      <c r="G173" s="161"/>
      <c r="H173" s="161"/>
      <c r="I173" s="161"/>
      <c r="J173" s="161"/>
      <c r="K173" s="161"/>
      <c r="L173" s="161"/>
      <c r="M173" s="161"/>
      <c r="N173" s="88"/>
      <c r="O173" s="88"/>
      <c r="P173" s="23" t="e">
        <f t="shared" si="13"/>
        <v>#DIV/0!</v>
      </c>
      <c r="Q173" s="23" t="e">
        <f t="shared" si="15"/>
        <v>#DIV/0!</v>
      </c>
    </row>
    <row r="174" spans="1:17" s="17" customFormat="1" ht="32.25" hidden="1">
      <c r="A174" s="71" t="s">
        <v>196</v>
      </c>
      <c r="B174" s="72" t="s">
        <v>200</v>
      </c>
      <c r="C174" s="67"/>
      <c r="D174" s="88"/>
      <c r="E174" s="161"/>
      <c r="F174" s="161"/>
      <c r="G174" s="161"/>
      <c r="H174" s="161"/>
      <c r="I174" s="161"/>
      <c r="J174" s="161"/>
      <c r="K174" s="161"/>
      <c r="L174" s="161"/>
      <c r="M174" s="161"/>
      <c r="N174" s="88"/>
      <c r="O174" s="88"/>
      <c r="P174" s="23" t="e">
        <f t="shared" si="13"/>
        <v>#DIV/0!</v>
      </c>
      <c r="Q174" s="23" t="e">
        <f t="shared" si="15"/>
        <v>#DIV/0!</v>
      </c>
    </row>
    <row r="175" spans="1:17" s="17" customFormat="1" ht="18.75" hidden="1">
      <c r="A175" s="71" t="s">
        <v>196</v>
      </c>
      <c r="B175" s="72" t="s">
        <v>201</v>
      </c>
      <c r="C175" s="67">
        <f>SUM(C176:C178)</f>
        <v>0</v>
      </c>
      <c r="D175" s="88">
        <f>SUM(D176:D178)</f>
        <v>0</v>
      </c>
      <c r="E175" s="161"/>
      <c r="F175" s="161"/>
      <c r="G175" s="161"/>
      <c r="H175" s="161"/>
      <c r="I175" s="161"/>
      <c r="J175" s="161"/>
      <c r="K175" s="161"/>
      <c r="L175" s="161"/>
      <c r="M175" s="161"/>
      <c r="N175" s="88">
        <f>SUM(N176:N178)</f>
        <v>0</v>
      </c>
      <c r="O175" s="88"/>
      <c r="P175" s="23" t="e">
        <f t="shared" si="13"/>
        <v>#DIV/0!</v>
      </c>
      <c r="Q175" s="23" t="e">
        <f t="shared" si="15"/>
        <v>#DIV/0!</v>
      </c>
    </row>
    <row r="176" spans="1:17" s="17" customFormat="1" ht="79.5" hidden="1">
      <c r="A176" s="71" t="s">
        <v>196</v>
      </c>
      <c r="B176" s="85" t="s">
        <v>202</v>
      </c>
      <c r="C176" s="67"/>
      <c r="D176" s="88"/>
      <c r="E176" s="161"/>
      <c r="F176" s="161"/>
      <c r="G176" s="161"/>
      <c r="H176" s="161"/>
      <c r="I176" s="161"/>
      <c r="J176" s="161"/>
      <c r="K176" s="161"/>
      <c r="L176" s="161"/>
      <c r="M176" s="161"/>
      <c r="N176" s="88"/>
      <c r="O176" s="88"/>
      <c r="P176" s="23" t="e">
        <f t="shared" si="13"/>
        <v>#DIV/0!</v>
      </c>
      <c r="Q176" s="23" t="e">
        <f t="shared" si="15"/>
        <v>#DIV/0!</v>
      </c>
    </row>
    <row r="177" spans="1:17" s="17" customFormat="1" ht="18.75" hidden="1">
      <c r="A177" s="71" t="s">
        <v>196</v>
      </c>
      <c r="B177" s="85" t="s">
        <v>203</v>
      </c>
      <c r="C177" s="67"/>
      <c r="D177" s="88"/>
      <c r="E177" s="161"/>
      <c r="F177" s="161"/>
      <c r="G177" s="161"/>
      <c r="H177" s="161"/>
      <c r="I177" s="161"/>
      <c r="J177" s="161"/>
      <c r="K177" s="161"/>
      <c r="L177" s="161"/>
      <c r="M177" s="161"/>
      <c r="N177" s="88"/>
      <c r="O177" s="88"/>
      <c r="P177" s="23" t="e">
        <f t="shared" si="13"/>
        <v>#DIV/0!</v>
      </c>
      <c r="Q177" s="23" t="e">
        <f t="shared" si="15"/>
        <v>#DIV/0!</v>
      </c>
    </row>
    <row r="178" spans="1:17" s="17" customFormat="1" ht="48" hidden="1">
      <c r="A178" s="71" t="s">
        <v>196</v>
      </c>
      <c r="B178" s="85" t="s">
        <v>204</v>
      </c>
      <c r="C178" s="67"/>
      <c r="D178" s="88"/>
      <c r="E178" s="161"/>
      <c r="F178" s="161"/>
      <c r="G178" s="161"/>
      <c r="H178" s="161"/>
      <c r="I178" s="161"/>
      <c r="J178" s="161"/>
      <c r="K178" s="161"/>
      <c r="L178" s="161"/>
      <c r="M178" s="161"/>
      <c r="N178" s="88"/>
      <c r="O178" s="88"/>
      <c r="P178" s="23" t="e">
        <f t="shared" si="13"/>
        <v>#DIV/0!</v>
      </c>
      <c r="Q178" s="23" t="e">
        <f t="shared" si="15"/>
        <v>#DIV/0!</v>
      </c>
    </row>
    <row r="179" spans="1:17" s="17" customFormat="1" ht="18.75" customHeight="1">
      <c r="A179" s="71" t="s">
        <v>205</v>
      </c>
      <c r="B179" s="145" t="s">
        <v>201</v>
      </c>
      <c r="C179" s="67">
        <v>55757515.24</v>
      </c>
      <c r="D179" s="88">
        <v>55757.5</v>
      </c>
      <c r="E179" s="161">
        <v>4600</v>
      </c>
      <c r="F179" s="161"/>
      <c r="G179" s="161"/>
      <c r="H179" s="161"/>
      <c r="I179" s="161"/>
      <c r="J179" s="161"/>
      <c r="K179" s="161"/>
      <c r="L179" s="161"/>
      <c r="M179" s="161"/>
      <c r="N179" s="88">
        <v>16145</v>
      </c>
      <c r="O179" s="88"/>
      <c r="P179" s="23">
        <f t="shared" si="13"/>
        <v>0</v>
      </c>
      <c r="Q179" s="23">
        <f t="shared" si="15"/>
        <v>0</v>
      </c>
    </row>
    <row r="180" spans="1:17" s="17" customFormat="1" ht="18.75">
      <c r="A180" s="71" t="s">
        <v>354</v>
      </c>
      <c r="B180" s="66" t="s">
        <v>206</v>
      </c>
      <c r="C180" s="147">
        <v>17159308.36</v>
      </c>
      <c r="D180" s="88">
        <v>17159.3</v>
      </c>
      <c r="E180" s="161"/>
      <c r="F180" s="161"/>
      <c r="G180" s="161"/>
      <c r="H180" s="161"/>
      <c r="I180" s="161"/>
      <c r="J180" s="161"/>
      <c r="K180" s="161"/>
      <c r="L180" s="161"/>
      <c r="M180" s="161"/>
      <c r="N180" s="88"/>
      <c r="O180" s="88">
        <v>138.8</v>
      </c>
      <c r="P180" s="23">
        <f t="shared" si="13"/>
        <v>0.8088908055689918</v>
      </c>
      <c r="Q180" s="23" t="e">
        <f t="shared" si="15"/>
        <v>#DIV/0!</v>
      </c>
    </row>
    <row r="181" spans="1:17" s="17" customFormat="1" ht="33" customHeight="1">
      <c r="A181" s="71" t="s">
        <v>355</v>
      </c>
      <c r="B181" s="66" t="s">
        <v>208</v>
      </c>
      <c r="C181" s="147">
        <v>117765600</v>
      </c>
      <c r="D181" s="88">
        <v>117765.6</v>
      </c>
      <c r="E181" s="15"/>
      <c r="F181" s="15"/>
      <c r="G181" s="15"/>
      <c r="H181" s="15"/>
      <c r="I181" s="15"/>
      <c r="J181" s="15"/>
      <c r="K181" s="15"/>
      <c r="L181" s="15"/>
      <c r="M181" s="15"/>
      <c r="N181" s="68">
        <v>130605</v>
      </c>
      <c r="O181" s="88">
        <v>4115.4</v>
      </c>
      <c r="P181" s="23">
        <f t="shared" si="13"/>
        <v>3.494568872404165</v>
      </c>
      <c r="Q181" s="23">
        <f t="shared" si="15"/>
        <v>3.1510279085793034</v>
      </c>
    </row>
    <row r="182" spans="1:17" s="17" customFormat="1" ht="32.25" hidden="1">
      <c r="A182" s="71" t="s">
        <v>207</v>
      </c>
      <c r="B182" s="72" t="s">
        <v>198</v>
      </c>
      <c r="C182" s="69"/>
      <c r="D182" s="70"/>
      <c r="E182" s="15"/>
      <c r="F182" s="15"/>
      <c r="G182" s="15"/>
      <c r="H182" s="15"/>
      <c r="I182" s="15"/>
      <c r="J182" s="15"/>
      <c r="K182" s="15"/>
      <c r="L182" s="15"/>
      <c r="M182" s="15"/>
      <c r="N182" s="70"/>
      <c r="O182" s="70"/>
      <c r="P182" s="14" t="e">
        <f t="shared" si="13"/>
        <v>#DIV/0!</v>
      </c>
      <c r="Q182" s="14" t="e">
        <f t="shared" si="15"/>
        <v>#DIV/0!</v>
      </c>
    </row>
    <row r="183" spans="1:17" s="17" customFormat="1" ht="32.25" hidden="1">
      <c r="A183" s="71" t="s">
        <v>207</v>
      </c>
      <c r="B183" s="72" t="s">
        <v>209</v>
      </c>
      <c r="C183" s="69"/>
      <c r="D183" s="70"/>
      <c r="E183" s="15"/>
      <c r="F183" s="15"/>
      <c r="G183" s="15"/>
      <c r="H183" s="15"/>
      <c r="I183" s="15"/>
      <c r="J183" s="15"/>
      <c r="K183" s="15"/>
      <c r="L183" s="15"/>
      <c r="M183" s="15"/>
      <c r="N183" s="70"/>
      <c r="O183" s="70"/>
      <c r="P183" s="14" t="e">
        <f t="shared" si="13"/>
        <v>#DIV/0!</v>
      </c>
      <c r="Q183" s="14" t="e">
        <f t="shared" si="15"/>
        <v>#DIV/0!</v>
      </c>
    </row>
    <row r="184" spans="1:17" s="17" customFormat="1" ht="48" hidden="1">
      <c r="A184" s="71" t="s">
        <v>207</v>
      </c>
      <c r="B184" s="72" t="s">
        <v>210</v>
      </c>
      <c r="C184" s="69"/>
      <c r="D184" s="70"/>
      <c r="E184" s="15"/>
      <c r="F184" s="15"/>
      <c r="G184" s="15"/>
      <c r="H184" s="15"/>
      <c r="I184" s="15"/>
      <c r="J184" s="15"/>
      <c r="K184" s="15"/>
      <c r="L184" s="15"/>
      <c r="M184" s="15"/>
      <c r="N184" s="70"/>
      <c r="O184" s="70"/>
      <c r="P184" s="14" t="e">
        <f t="shared" si="13"/>
        <v>#DIV/0!</v>
      </c>
      <c r="Q184" s="14" t="e">
        <f t="shared" si="15"/>
        <v>#DIV/0!</v>
      </c>
    </row>
    <row r="185" spans="1:17" s="17" customFormat="1" ht="48" hidden="1">
      <c r="A185" s="71" t="s">
        <v>207</v>
      </c>
      <c r="B185" s="72" t="s">
        <v>211</v>
      </c>
      <c r="C185" s="69"/>
      <c r="D185" s="70"/>
      <c r="E185" s="15"/>
      <c r="F185" s="15"/>
      <c r="G185" s="15"/>
      <c r="H185" s="15"/>
      <c r="I185" s="15"/>
      <c r="J185" s="15"/>
      <c r="K185" s="15"/>
      <c r="L185" s="15"/>
      <c r="M185" s="15"/>
      <c r="N185" s="70"/>
      <c r="O185" s="70"/>
      <c r="P185" s="14" t="e">
        <f t="shared" si="13"/>
        <v>#DIV/0!</v>
      </c>
      <c r="Q185" s="14" t="e">
        <f t="shared" si="15"/>
        <v>#DIV/0!</v>
      </c>
    </row>
    <row r="186" spans="1:17" s="17" customFormat="1" ht="48" hidden="1">
      <c r="A186" s="71" t="s">
        <v>207</v>
      </c>
      <c r="B186" s="72" t="s">
        <v>212</v>
      </c>
      <c r="C186" s="69"/>
      <c r="D186" s="70"/>
      <c r="E186" s="15"/>
      <c r="F186" s="15"/>
      <c r="G186" s="15"/>
      <c r="H186" s="15"/>
      <c r="I186" s="15"/>
      <c r="J186" s="15"/>
      <c r="K186" s="15"/>
      <c r="L186" s="15"/>
      <c r="M186" s="15"/>
      <c r="N186" s="70"/>
      <c r="O186" s="70"/>
      <c r="P186" s="14" t="e">
        <f t="shared" si="13"/>
        <v>#DIV/0!</v>
      </c>
      <c r="Q186" s="14" t="e">
        <f t="shared" si="15"/>
        <v>#DIV/0!</v>
      </c>
    </row>
    <row r="187" spans="1:17" s="17" customFormat="1" ht="79.5" hidden="1">
      <c r="A187" s="71" t="s">
        <v>207</v>
      </c>
      <c r="B187" s="72" t="s">
        <v>213</v>
      </c>
      <c r="C187" s="69"/>
      <c r="D187" s="70"/>
      <c r="E187" s="15"/>
      <c r="F187" s="15"/>
      <c r="G187" s="15"/>
      <c r="H187" s="15"/>
      <c r="I187" s="15"/>
      <c r="J187" s="15"/>
      <c r="K187" s="15"/>
      <c r="L187" s="15"/>
      <c r="M187" s="15"/>
      <c r="N187" s="70"/>
      <c r="O187" s="70"/>
      <c r="P187" s="14" t="e">
        <f t="shared" si="13"/>
        <v>#DIV/0!</v>
      </c>
      <c r="Q187" s="14" t="e">
        <f t="shared" si="15"/>
        <v>#DIV/0!</v>
      </c>
    </row>
    <row r="188" spans="1:17" s="17" customFormat="1" ht="95.25" hidden="1">
      <c r="A188" s="71" t="s">
        <v>207</v>
      </c>
      <c r="B188" s="82" t="s">
        <v>214</v>
      </c>
      <c r="C188" s="69"/>
      <c r="D188" s="70"/>
      <c r="E188" s="15"/>
      <c r="F188" s="15"/>
      <c r="G188" s="15"/>
      <c r="H188" s="15"/>
      <c r="I188" s="15"/>
      <c r="J188" s="15"/>
      <c r="K188" s="15"/>
      <c r="L188" s="15"/>
      <c r="M188" s="15"/>
      <c r="N188" s="70"/>
      <c r="O188" s="70"/>
      <c r="P188" s="14" t="e">
        <f t="shared" si="13"/>
        <v>#DIV/0!</v>
      </c>
      <c r="Q188" s="14" t="e">
        <f t="shared" si="15"/>
        <v>#DIV/0!</v>
      </c>
    </row>
    <row r="189" spans="1:17" s="17" customFormat="1" ht="63.75" hidden="1">
      <c r="A189" s="71" t="s">
        <v>207</v>
      </c>
      <c r="B189" s="72" t="s">
        <v>215</v>
      </c>
      <c r="C189" s="69"/>
      <c r="D189" s="70"/>
      <c r="E189" s="15"/>
      <c r="F189" s="15"/>
      <c r="G189" s="15"/>
      <c r="H189" s="15"/>
      <c r="I189" s="15"/>
      <c r="J189" s="15"/>
      <c r="K189" s="15"/>
      <c r="L189" s="15"/>
      <c r="M189" s="15"/>
      <c r="N189" s="70"/>
      <c r="O189" s="70"/>
      <c r="P189" s="14" t="e">
        <f t="shared" si="13"/>
        <v>#DIV/0!</v>
      </c>
      <c r="Q189" s="14" t="e">
        <f t="shared" si="15"/>
        <v>#DIV/0!</v>
      </c>
    </row>
    <row r="190" spans="1:17" s="17" customFormat="1" ht="63.75" hidden="1">
      <c r="A190" s="71"/>
      <c r="B190" s="85" t="s">
        <v>216</v>
      </c>
      <c r="C190" s="69"/>
      <c r="D190" s="70"/>
      <c r="E190" s="15"/>
      <c r="F190" s="15"/>
      <c r="G190" s="15"/>
      <c r="H190" s="15"/>
      <c r="I190" s="15"/>
      <c r="J190" s="15"/>
      <c r="K190" s="15"/>
      <c r="L190" s="15"/>
      <c r="M190" s="15"/>
      <c r="N190" s="70"/>
      <c r="O190" s="70"/>
      <c r="P190" s="14" t="e">
        <f t="shared" si="13"/>
        <v>#DIV/0!</v>
      </c>
      <c r="Q190" s="14" t="e">
        <f t="shared" si="15"/>
        <v>#DIV/0!</v>
      </c>
    </row>
    <row r="191" spans="1:17" s="17" customFormat="1" ht="32.25" hidden="1">
      <c r="A191" s="71" t="s">
        <v>207</v>
      </c>
      <c r="B191" s="72" t="s">
        <v>217</v>
      </c>
      <c r="C191" s="69"/>
      <c r="D191" s="70"/>
      <c r="E191" s="15"/>
      <c r="F191" s="15"/>
      <c r="G191" s="15"/>
      <c r="H191" s="15"/>
      <c r="I191" s="15"/>
      <c r="J191" s="15"/>
      <c r="K191" s="15"/>
      <c r="L191" s="15"/>
      <c r="M191" s="15"/>
      <c r="N191" s="70"/>
      <c r="O191" s="70"/>
      <c r="P191" s="14" t="e">
        <f t="shared" si="13"/>
        <v>#DIV/0!</v>
      </c>
      <c r="Q191" s="14" t="e">
        <f t="shared" si="15"/>
        <v>#DIV/0!</v>
      </c>
    </row>
    <row r="192" spans="1:17" s="17" customFormat="1" ht="32.25" hidden="1">
      <c r="A192" s="71" t="s">
        <v>207</v>
      </c>
      <c r="B192" s="72" t="s">
        <v>218</v>
      </c>
      <c r="C192" s="69"/>
      <c r="D192" s="70"/>
      <c r="E192" s="15"/>
      <c r="F192" s="15"/>
      <c r="G192" s="15"/>
      <c r="H192" s="15"/>
      <c r="I192" s="15"/>
      <c r="J192" s="15"/>
      <c r="K192" s="15"/>
      <c r="L192" s="15"/>
      <c r="M192" s="15"/>
      <c r="N192" s="70"/>
      <c r="O192" s="70"/>
      <c r="P192" s="14" t="e">
        <f t="shared" si="13"/>
        <v>#DIV/0!</v>
      </c>
      <c r="Q192" s="14" t="e">
        <f t="shared" si="15"/>
        <v>#DIV/0!</v>
      </c>
    </row>
    <row r="193" spans="1:17" s="17" customFormat="1" ht="63.75" hidden="1">
      <c r="A193" s="71" t="s">
        <v>207</v>
      </c>
      <c r="B193" s="72" t="s">
        <v>219</v>
      </c>
      <c r="C193" s="69"/>
      <c r="D193" s="70"/>
      <c r="E193" s="15"/>
      <c r="F193" s="15"/>
      <c r="G193" s="15"/>
      <c r="H193" s="15"/>
      <c r="I193" s="15"/>
      <c r="J193" s="15"/>
      <c r="K193" s="15"/>
      <c r="L193" s="15"/>
      <c r="M193" s="15"/>
      <c r="N193" s="70"/>
      <c r="O193" s="70"/>
      <c r="P193" s="14" t="e">
        <f t="shared" si="13"/>
        <v>#DIV/0!</v>
      </c>
      <c r="Q193" s="14" t="e">
        <f t="shared" si="15"/>
        <v>#DIV/0!</v>
      </c>
    </row>
    <row r="194" spans="1:17" s="17" customFormat="1" ht="18.75">
      <c r="A194" s="60" t="s">
        <v>220</v>
      </c>
      <c r="B194" s="61" t="s">
        <v>221</v>
      </c>
      <c r="C194" s="62">
        <f>SUM(C195+C196+C198+C197)</f>
        <v>2205000486.13</v>
      </c>
      <c r="D194" s="64">
        <f>SUM(D195+D196+D198+D197)</f>
        <v>2205000.5</v>
      </c>
      <c r="E194" s="161">
        <f>SUM(E195+E196+E198)</f>
        <v>785999</v>
      </c>
      <c r="F194" s="161"/>
      <c r="G194" s="161"/>
      <c r="H194" s="161"/>
      <c r="I194" s="161"/>
      <c r="J194" s="161"/>
      <c r="K194" s="161"/>
      <c r="L194" s="161"/>
      <c r="M194" s="161"/>
      <c r="N194" s="64">
        <f>SUM(N195+N196+N198)</f>
        <v>3138588</v>
      </c>
      <c r="O194" s="64">
        <f>SUM(O195+O196+O198+O197)</f>
        <v>113272.6</v>
      </c>
      <c r="P194" s="14">
        <f t="shared" si="13"/>
        <v>5.137078200209025</v>
      </c>
      <c r="Q194" s="14">
        <f t="shared" si="15"/>
        <v>3.6090305576902737</v>
      </c>
    </row>
    <row r="195" spans="1:17" s="17" customFormat="1" ht="18.75">
      <c r="A195" s="71" t="s">
        <v>222</v>
      </c>
      <c r="B195" s="79" t="s">
        <v>223</v>
      </c>
      <c r="C195" s="67">
        <v>586400500</v>
      </c>
      <c r="D195" s="88">
        <v>586400.5</v>
      </c>
      <c r="E195" s="15">
        <v>237355</v>
      </c>
      <c r="F195" s="15">
        <v>7000</v>
      </c>
      <c r="G195" s="15"/>
      <c r="H195" s="15"/>
      <c r="I195" s="15"/>
      <c r="J195" s="15"/>
      <c r="K195" s="15"/>
      <c r="L195" s="15"/>
      <c r="M195" s="15"/>
      <c r="N195" s="68">
        <v>756092</v>
      </c>
      <c r="O195" s="88">
        <v>7556</v>
      </c>
      <c r="P195" s="23">
        <f t="shared" si="13"/>
        <v>1.2885391468799907</v>
      </c>
      <c r="Q195" s="23">
        <f t="shared" si="15"/>
        <v>0.9993492855366807</v>
      </c>
    </row>
    <row r="196" spans="1:17" s="17" customFormat="1" ht="18.75">
      <c r="A196" s="71" t="s">
        <v>224</v>
      </c>
      <c r="B196" s="79" t="s">
        <v>225</v>
      </c>
      <c r="C196" s="67">
        <v>286124673.58</v>
      </c>
      <c r="D196" s="157">
        <v>286124.7</v>
      </c>
      <c r="E196" s="15">
        <v>376087</v>
      </c>
      <c r="F196" s="15">
        <v>1795</v>
      </c>
      <c r="G196" s="15">
        <v>2100</v>
      </c>
      <c r="H196" s="15"/>
      <c r="I196" s="15"/>
      <c r="J196" s="15"/>
      <c r="K196" s="15"/>
      <c r="L196" s="15"/>
      <c r="M196" s="15"/>
      <c r="N196" s="70">
        <v>2331394</v>
      </c>
      <c r="O196" s="88">
        <v>6000</v>
      </c>
      <c r="P196" s="23">
        <f t="shared" si="13"/>
        <v>2.0969877819006886</v>
      </c>
      <c r="Q196" s="23">
        <f t="shared" si="15"/>
        <v>0.25735675737348557</v>
      </c>
    </row>
    <row r="197" spans="1:17" s="17" customFormat="1" ht="18.75">
      <c r="A197" s="71" t="s">
        <v>356</v>
      </c>
      <c r="B197" s="73" t="s">
        <v>357</v>
      </c>
      <c r="C197" s="67">
        <v>1275224812.55</v>
      </c>
      <c r="D197" s="88">
        <v>1275224.8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68">
        <f>SUM(P197)</f>
        <v>7.756146210456384</v>
      </c>
      <c r="O197" s="88">
        <v>98908.3</v>
      </c>
      <c r="P197" s="23">
        <f t="shared" si="13"/>
        <v>7.756146210456384</v>
      </c>
      <c r="Q197" s="23">
        <f t="shared" si="15"/>
        <v>1275224.8</v>
      </c>
    </row>
    <row r="198" spans="1:17" s="17" customFormat="1" ht="33" customHeight="1">
      <c r="A198" s="71" t="s">
        <v>358</v>
      </c>
      <c r="B198" s="66" t="s">
        <v>227</v>
      </c>
      <c r="C198" s="67">
        <v>57250500</v>
      </c>
      <c r="D198" s="88">
        <v>57250.5</v>
      </c>
      <c r="E198" s="15">
        <v>172557</v>
      </c>
      <c r="F198" s="15">
        <v>4720</v>
      </c>
      <c r="G198" s="15">
        <v>31005</v>
      </c>
      <c r="H198" s="15"/>
      <c r="I198" s="15"/>
      <c r="J198" s="15"/>
      <c r="K198" s="15"/>
      <c r="L198" s="15"/>
      <c r="M198" s="15"/>
      <c r="N198" s="68">
        <v>51102</v>
      </c>
      <c r="O198" s="88">
        <v>808.3</v>
      </c>
      <c r="P198" s="23">
        <f t="shared" si="13"/>
        <v>1.411865398555471</v>
      </c>
      <c r="Q198" s="23">
        <f t="shared" si="15"/>
        <v>1.5817384838166804</v>
      </c>
    </row>
    <row r="199" spans="1:17" s="17" customFormat="1" ht="32.25" hidden="1">
      <c r="A199" s="71" t="s">
        <v>226</v>
      </c>
      <c r="B199" s="72" t="s">
        <v>198</v>
      </c>
      <c r="C199" s="67"/>
      <c r="D199" s="68"/>
      <c r="E199" s="15"/>
      <c r="F199" s="15"/>
      <c r="G199" s="15"/>
      <c r="H199" s="15"/>
      <c r="I199" s="15"/>
      <c r="J199" s="15"/>
      <c r="K199" s="15"/>
      <c r="L199" s="15"/>
      <c r="M199" s="15"/>
      <c r="N199" s="68"/>
      <c r="O199" s="68"/>
      <c r="P199" s="23" t="e">
        <f t="shared" si="13"/>
        <v>#DIV/0!</v>
      </c>
      <c r="Q199" s="23" t="e">
        <f t="shared" si="15"/>
        <v>#DIV/0!</v>
      </c>
    </row>
    <row r="200" spans="1:17" s="17" customFormat="1" ht="32.25" hidden="1">
      <c r="A200" s="71" t="s">
        <v>226</v>
      </c>
      <c r="B200" s="72" t="s">
        <v>228</v>
      </c>
      <c r="C200" s="67"/>
      <c r="D200" s="68"/>
      <c r="E200" s="15"/>
      <c r="F200" s="15"/>
      <c r="G200" s="15"/>
      <c r="H200" s="15"/>
      <c r="I200" s="15"/>
      <c r="J200" s="15"/>
      <c r="K200" s="15"/>
      <c r="L200" s="15"/>
      <c r="M200" s="15"/>
      <c r="N200" s="68"/>
      <c r="O200" s="68"/>
      <c r="P200" s="23" t="e">
        <f t="shared" si="13"/>
        <v>#DIV/0!</v>
      </c>
      <c r="Q200" s="23" t="e">
        <f t="shared" si="15"/>
        <v>#DIV/0!</v>
      </c>
    </row>
    <row r="201" spans="1:17" s="17" customFormat="1" ht="16.5" customHeight="1">
      <c r="A201" s="86" t="s">
        <v>229</v>
      </c>
      <c r="B201" s="76" t="s">
        <v>230</v>
      </c>
      <c r="C201" s="62">
        <f>C203+C202+C204</f>
        <v>16789855.009999998</v>
      </c>
      <c r="D201" s="64">
        <f>D203+D202+D204</f>
        <v>16789.9</v>
      </c>
      <c r="E201" s="15"/>
      <c r="F201" s="15">
        <f>SUM(F204)</f>
        <v>500</v>
      </c>
      <c r="G201" s="15"/>
      <c r="H201" s="15"/>
      <c r="I201" s="15"/>
      <c r="J201" s="15"/>
      <c r="K201" s="15"/>
      <c r="L201" s="15"/>
      <c r="M201" s="15"/>
      <c r="N201" s="63">
        <f>N203+N202+N204</f>
        <v>20536</v>
      </c>
      <c r="O201" s="63">
        <f>O203+O202+O204</f>
        <v>0</v>
      </c>
      <c r="P201" s="23">
        <f t="shared" si="13"/>
        <v>0</v>
      </c>
      <c r="Q201" s="23">
        <f t="shared" si="15"/>
        <v>0</v>
      </c>
    </row>
    <row r="202" spans="1:17" s="17" customFormat="1" ht="32.25" hidden="1">
      <c r="A202" s="71" t="s">
        <v>231</v>
      </c>
      <c r="B202" s="66" t="s">
        <v>232</v>
      </c>
      <c r="C202" s="67"/>
      <c r="D202" s="68"/>
      <c r="E202" s="15"/>
      <c r="F202" s="15"/>
      <c r="G202" s="15"/>
      <c r="H202" s="15"/>
      <c r="I202" s="15"/>
      <c r="J202" s="15"/>
      <c r="K202" s="15"/>
      <c r="L202" s="15"/>
      <c r="M202" s="15"/>
      <c r="N202" s="68"/>
      <c r="O202" s="68"/>
      <c r="P202" s="23" t="e">
        <f t="shared" si="13"/>
        <v>#DIV/0!</v>
      </c>
      <c r="Q202" s="23" t="e">
        <f t="shared" si="15"/>
        <v>#DIV/0!</v>
      </c>
    </row>
    <row r="203" spans="1:17" s="17" customFormat="1" ht="33" customHeight="1">
      <c r="A203" s="71" t="s">
        <v>359</v>
      </c>
      <c r="B203" s="73" t="s">
        <v>360</v>
      </c>
      <c r="C203" s="147">
        <v>13215855.01</v>
      </c>
      <c r="D203" s="88">
        <v>13215.9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68">
        <v>2965</v>
      </c>
      <c r="O203" s="68"/>
      <c r="P203" s="23">
        <f t="shared" si="13"/>
        <v>0</v>
      </c>
      <c r="Q203" s="23">
        <f t="shared" si="15"/>
        <v>0</v>
      </c>
    </row>
    <row r="204" spans="1:17" s="17" customFormat="1" ht="35.25" customHeight="1">
      <c r="A204" s="71" t="s">
        <v>361</v>
      </c>
      <c r="B204" s="73" t="s">
        <v>233</v>
      </c>
      <c r="C204" s="147">
        <v>3574000</v>
      </c>
      <c r="D204" s="88">
        <v>3574</v>
      </c>
      <c r="E204" s="15"/>
      <c r="F204" s="15">
        <v>500</v>
      </c>
      <c r="G204" s="15"/>
      <c r="H204" s="15"/>
      <c r="I204" s="15"/>
      <c r="J204" s="15"/>
      <c r="K204" s="15"/>
      <c r="L204" s="15"/>
      <c r="M204" s="15"/>
      <c r="N204" s="68">
        <v>17571</v>
      </c>
      <c r="O204" s="68"/>
      <c r="P204" s="23">
        <f t="shared" si="13"/>
        <v>0</v>
      </c>
      <c r="Q204" s="23">
        <f t="shared" si="15"/>
        <v>0</v>
      </c>
    </row>
    <row r="205" spans="1:17" s="17" customFormat="1" ht="18.75">
      <c r="A205" s="86" t="s">
        <v>234</v>
      </c>
      <c r="B205" s="76" t="s">
        <v>235</v>
      </c>
      <c r="C205" s="62">
        <f>SUM(C206+C207+C211+C214+C216)</f>
        <v>3187581675.3300004</v>
      </c>
      <c r="D205" s="64">
        <f>SUM(D206+D207+D211+D214+D216)</f>
        <v>3187581.6999999997</v>
      </c>
      <c r="E205" s="15">
        <f>SUM(E206+E207+E211+E214+E218+E216)</f>
        <v>1203936</v>
      </c>
      <c r="F205" s="15">
        <v>180</v>
      </c>
      <c r="G205" s="15">
        <f>SUM(G214)</f>
        <v>52459</v>
      </c>
      <c r="H205" s="15"/>
      <c r="I205" s="15"/>
      <c r="J205" s="15"/>
      <c r="K205" s="15"/>
      <c r="L205" s="15"/>
      <c r="M205" s="15"/>
      <c r="N205" s="64">
        <f>SUM(N206+N207+N211+N214+N216)</f>
        <v>2825247</v>
      </c>
      <c r="O205" s="64">
        <f>SUM(O206+O207+O211+O214+O216)</f>
        <v>40336.8</v>
      </c>
      <c r="P205" s="14">
        <f t="shared" si="13"/>
        <v>1.26543580043768</v>
      </c>
      <c r="Q205" s="14">
        <f t="shared" si="15"/>
        <v>1.4277264961258256</v>
      </c>
    </row>
    <row r="206" spans="1:17" s="17" customFormat="1" ht="15.75" customHeight="1">
      <c r="A206" s="65" t="s">
        <v>236</v>
      </c>
      <c r="B206" s="66" t="s">
        <v>237</v>
      </c>
      <c r="C206" s="67">
        <v>913391724.72</v>
      </c>
      <c r="D206" s="88">
        <v>913391.7</v>
      </c>
      <c r="E206" s="161">
        <v>332874</v>
      </c>
      <c r="F206" s="161">
        <v>109</v>
      </c>
      <c r="G206" s="161"/>
      <c r="H206" s="161"/>
      <c r="I206" s="161"/>
      <c r="J206" s="161"/>
      <c r="K206" s="161"/>
      <c r="L206" s="161"/>
      <c r="M206" s="161"/>
      <c r="N206" s="88">
        <v>696688</v>
      </c>
      <c r="O206" s="88">
        <v>10520.7</v>
      </c>
      <c r="P206" s="23">
        <f t="shared" si="13"/>
        <v>1.1518278521690093</v>
      </c>
      <c r="Q206" s="23">
        <f t="shared" si="15"/>
        <v>1.5101020829984153</v>
      </c>
    </row>
    <row r="207" spans="1:17" s="17" customFormat="1" ht="16.5" customHeight="1">
      <c r="A207" s="71" t="s">
        <v>238</v>
      </c>
      <c r="B207" s="79" t="s">
        <v>239</v>
      </c>
      <c r="C207" s="67">
        <v>1826100105.25</v>
      </c>
      <c r="D207" s="88">
        <v>1826100.1</v>
      </c>
      <c r="E207" s="161">
        <v>831647</v>
      </c>
      <c r="F207" s="161">
        <v>20</v>
      </c>
      <c r="G207" s="161"/>
      <c r="H207" s="161"/>
      <c r="I207" s="161"/>
      <c r="J207" s="161"/>
      <c r="K207" s="161"/>
      <c r="L207" s="161"/>
      <c r="M207" s="161"/>
      <c r="N207" s="88">
        <v>1710245</v>
      </c>
      <c r="O207" s="88">
        <v>27101.9</v>
      </c>
      <c r="P207" s="23">
        <f t="shared" si="13"/>
        <v>1.484140984385248</v>
      </c>
      <c r="Q207" s="23">
        <f t="shared" si="15"/>
        <v>1.584679388040895</v>
      </c>
    </row>
    <row r="208" spans="1:17" s="17" customFormat="1" ht="18.75" hidden="1">
      <c r="A208" s="71" t="s">
        <v>240</v>
      </c>
      <c r="B208" s="79" t="s">
        <v>241</v>
      </c>
      <c r="C208" s="67"/>
      <c r="D208" s="88"/>
      <c r="E208" s="161"/>
      <c r="F208" s="161"/>
      <c r="G208" s="161"/>
      <c r="H208" s="161"/>
      <c r="I208" s="161"/>
      <c r="J208" s="161"/>
      <c r="K208" s="161"/>
      <c r="L208" s="161"/>
      <c r="M208" s="161"/>
      <c r="N208" s="88"/>
      <c r="O208" s="88"/>
      <c r="P208" s="23" t="e">
        <f t="shared" si="13"/>
        <v>#DIV/0!</v>
      </c>
      <c r="Q208" s="23" t="e">
        <f t="shared" si="15"/>
        <v>#DIV/0!</v>
      </c>
    </row>
    <row r="209" spans="1:17" s="17" customFormat="1" ht="18.75" hidden="1">
      <c r="A209" s="71" t="s">
        <v>240</v>
      </c>
      <c r="B209" s="66" t="s">
        <v>242</v>
      </c>
      <c r="C209" s="67"/>
      <c r="D209" s="88"/>
      <c r="E209" s="161"/>
      <c r="F209" s="161"/>
      <c r="G209" s="161"/>
      <c r="H209" s="161"/>
      <c r="I209" s="161"/>
      <c r="J209" s="161"/>
      <c r="K209" s="161"/>
      <c r="L209" s="161"/>
      <c r="M209" s="161"/>
      <c r="N209" s="88"/>
      <c r="O209" s="88"/>
      <c r="P209" s="23" t="e">
        <f t="shared" si="13"/>
        <v>#DIV/0!</v>
      </c>
      <c r="Q209" s="23" t="e">
        <f t="shared" si="15"/>
        <v>#DIV/0!</v>
      </c>
    </row>
    <row r="210" spans="1:17" s="17" customFormat="1" ht="18.75" hidden="1">
      <c r="A210" s="71" t="s">
        <v>243</v>
      </c>
      <c r="B210" s="79" t="s">
        <v>244</v>
      </c>
      <c r="C210" s="67"/>
      <c r="D210" s="88"/>
      <c r="E210" s="161"/>
      <c r="F210" s="161"/>
      <c r="G210" s="161"/>
      <c r="H210" s="161"/>
      <c r="I210" s="161"/>
      <c r="J210" s="161"/>
      <c r="K210" s="161"/>
      <c r="L210" s="161"/>
      <c r="M210" s="161"/>
      <c r="N210" s="88"/>
      <c r="O210" s="88"/>
      <c r="P210" s="23" t="e">
        <f t="shared" si="13"/>
        <v>#DIV/0!</v>
      </c>
      <c r="Q210" s="23" t="e">
        <f t="shared" si="15"/>
        <v>#DIV/0!</v>
      </c>
    </row>
    <row r="211" spans="1:17" s="17" customFormat="1" ht="18.75" hidden="1">
      <c r="A211" s="71" t="s">
        <v>245</v>
      </c>
      <c r="B211" s="79" t="s">
        <v>246</v>
      </c>
      <c r="C211" s="67"/>
      <c r="D211" s="88"/>
      <c r="E211" s="161">
        <v>781</v>
      </c>
      <c r="F211" s="161"/>
      <c r="G211" s="161"/>
      <c r="H211" s="161"/>
      <c r="I211" s="161"/>
      <c r="J211" s="161"/>
      <c r="K211" s="161"/>
      <c r="L211" s="161"/>
      <c r="M211" s="161"/>
      <c r="N211" s="88">
        <v>116</v>
      </c>
      <c r="O211" s="88"/>
      <c r="P211" s="23" t="e">
        <f aca="true" t="shared" si="16" ref="P211:P266">O211/D211*100</f>
        <v>#DIV/0!</v>
      </c>
      <c r="Q211" s="23">
        <f t="shared" si="15"/>
        <v>0</v>
      </c>
    </row>
    <row r="212" spans="1:17" s="17" customFormat="1" ht="18.75" hidden="1">
      <c r="A212" s="71" t="s">
        <v>247</v>
      </c>
      <c r="B212" s="66" t="s">
        <v>248</v>
      </c>
      <c r="C212" s="67"/>
      <c r="D212" s="88"/>
      <c r="E212" s="161"/>
      <c r="F212" s="161"/>
      <c r="G212" s="161"/>
      <c r="H212" s="161"/>
      <c r="I212" s="161"/>
      <c r="J212" s="161"/>
      <c r="K212" s="161"/>
      <c r="L212" s="161"/>
      <c r="M212" s="161"/>
      <c r="N212" s="88"/>
      <c r="O212" s="88"/>
      <c r="P212" s="23" t="e">
        <f t="shared" si="16"/>
        <v>#DIV/0!</v>
      </c>
      <c r="Q212" s="23" t="e">
        <f t="shared" si="15"/>
        <v>#DIV/0!</v>
      </c>
    </row>
    <row r="213" spans="1:17" s="17" customFormat="1" ht="32.25" hidden="1">
      <c r="A213" s="71" t="s">
        <v>247</v>
      </c>
      <c r="B213" s="72" t="s">
        <v>198</v>
      </c>
      <c r="C213" s="67"/>
      <c r="D213" s="88"/>
      <c r="E213" s="161"/>
      <c r="F213" s="161"/>
      <c r="G213" s="161"/>
      <c r="H213" s="161"/>
      <c r="I213" s="161"/>
      <c r="J213" s="161"/>
      <c r="K213" s="161"/>
      <c r="L213" s="161"/>
      <c r="M213" s="161"/>
      <c r="N213" s="88"/>
      <c r="O213" s="88"/>
      <c r="P213" s="23" t="e">
        <f t="shared" si="16"/>
        <v>#DIV/0!</v>
      </c>
      <c r="Q213" s="23" t="e">
        <f t="shared" si="15"/>
        <v>#DIV/0!</v>
      </c>
    </row>
    <row r="214" spans="1:17" s="17" customFormat="1" ht="21.75" customHeight="1">
      <c r="A214" s="71" t="s">
        <v>247</v>
      </c>
      <c r="B214" s="73" t="s">
        <v>248</v>
      </c>
      <c r="C214" s="67">
        <v>196009743.28</v>
      </c>
      <c r="D214" s="88">
        <v>196009.8</v>
      </c>
      <c r="E214" s="161">
        <v>12378</v>
      </c>
      <c r="F214" s="161">
        <v>51</v>
      </c>
      <c r="G214" s="161">
        <v>52459</v>
      </c>
      <c r="H214" s="161"/>
      <c r="I214" s="161"/>
      <c r="J214" s="161"/>
      <c r="K214" s="161"/>
      <c r="L214" s="161"/>
      <c r="M214" s="161"/>
      <c r="N214" s="88">
        <v>120011</v>
      </c>
      <c r="O214" s="88">
        <v>884.6</v>
      </c>
      <c r="P214" s="23">
        <f t="shared" si="16"/>
        <v>0.4513039654139742</v>
      </c>
      <c r="Q214" s="23">
        <f t="shared" si="15"/>
        <v>0.7370990992492354</v>
      </c>
    </row>
    <row r="215" spans="1:17" s="17" customFormat="1" ht="48" hidden="1">
      <c r="A215" s="71" t="s">
        <v>247</v>
      </c>
      <c r="B215" s="82" t="s">
        <v>249</v>
      </c>
      <c r="C215" s="67"/>
      <c r="D215" s="88"/>
      <c r="E215" s="161"/>
      <c r="F215" s="161"/>
      <c r="G215" s="161"/>
      <c r="H215" s="161"/>
      <c r="I215" s="161"/>
      <c r="J215" s="161"/>
      <c r="K215" s="161"/>
      <c r="L215" s="161"/>
      <c r="M215" s="161"/>
      <c r="N215" s="88"/>
      <c r="O215" s="88"/>
      <c r="P215" s="23" t="e">
        <f t="shared" si="16"/>
        <v>#DIV/0!</v>
      </c>
      <c r="Q215" s="23" t="e">
        <f t="shared" si="15"/>
        <v>#DIV/0!</v>
      </c>
    </row>
    <row r="216" spans="1:17" s="17" customFormat="1" ht="18.75" customHeight="1">
      <c r="A216" s="71" t="s">
        <v>250</v>
      </c>
      <c r="B216" s="81" t="s">
        <v>251</v>
      </c>
      <c r="C216" s="67">
        <v>252080102.08</v>
      </c>
      <c r="D216" s="88">
        <v>252080.1</v>
      </c>
      <c r="E216" s="161">
        <v>26256</v>
      </c>
      <c r="F216" s="161"/>
      <c r="G216" s="161">
        <v>17879</v>
      </c>
      <c r="H216" s="161">
        <v>2156</v>
      </c>
      <c r="I216" s="161"/>
      <c r="J216" s="161"/>
      <c r="K216" s="161"/>
      <c r="L216" s="161"/>
      <c r="M216" s="161"/>
      <c r="N216" s="88">
        <v>298187</v>
      </c>
      <c r="O216" s="88">
        <v>1829.6</v>
      </c>
      <c r="P216" s="23">
        <f t="shared" si="16"/>
        <v>0.7258010449853043</v>
      </c>
      <c r="Q216" s="23">
        <f t="shared" si="15"/>
        <v>0.6135747031225371</v>
      </c>
    </row>
    <row r="217" spans="1:17" s="17" customFormat="1" ht="32.25" hidden="1">
      <c r="A217" s="71" t="s">
        <v>250</v>
      </c>
      <c r="B217" s="72" t="s">
        <v>198</v>
      </c>
      <c r="C217" s="67"/>
      <c r="D217" s="68"/>
      <c r="E217" s="15"/>
      <c r="F217" s="15"/>
      <c r="G217" s="15"/>
      <c r="H217" s="15"/>
      <c r="I217" s="15"/>
      <c r="J217" s="15"/>
      <c r="K217" s="15"/>
      <c r="L217" s="15"/>
      <c r="M217" s="15"/>
      <c r="N217" s="68"/>
      <c r="O217" s="68"/>
      <c r="P217" s="14" t="e">
        <f t="shared" si="16"/>
        <v>#DIV/0!</v>
      </c>
      <c r="Q217" s="14" t="e">
        <f t="shared" si="15"/>
        <v>#DIV/0!</v>
      </c>
    </row>
    <row r="218" spans="1:17" s="17" customFormat="1" ht="18.75" hidden="1">
      <c r="A218" s="71" t="s">
        <v>252</v>
      </c>
      <c r="B218" s="72" t="s">
        <v>253</v>
      </c>
      <c r="C218" s="67"/>
      <c r="D218" s="68"/>
      <c r="E218" s="15"/>
      <c r="F218" s="15"/>
      <c r="G218" s="15"/>
      <c r="H218" s="15"/>
      <c r="I218" s="15"/>
      <c r="J218" s="15"/>
      <c r="K218" s="15"/>
      <c r="L218" s="15"/>
      <c r="M218" s="15"/>
      <c r="N218" s="68"/>
      <c r="O218" s="68"/>
      <c r="P218" s="14" t="e">
        <f t="shared" si="16"/>
        <v>#DIV/0!</v>
      </c>
      <c r="Q218" s="14" t="e">
        <f t="shared" si="15"/>
        <v>#DIV/0!</v>
      </c>
    </row>
    <row r="219" spans="1:17" s="17" customFormat="1" ht="32.25" hidden="1">
      <c r="A219" s="71" t="s">
        <v>250</v>
      </c>
      <c r="B219" s="82" t="s">
        <v>254</v>
      </c>
      <c r="C219" s="67"/>
      <c r="D219" s="68"/>
      <c r="E219" s="15"/>
      <c r="F219" s="15"/>
      <c r="G219" s="15"/>
      <c r="H219" s="15"/>
      <c r="I219" s="15"/>
      <c r="J219" s="15"/>
      <c r="K219" s="15"/>
      <c r="L219" s="15"/>
      <c r="M219" s="15"/>
      <c r="N219" s="68"/>
      <c r="O219" s="68"/>
      <c r="P219" s="14" t="e">
        <f t="shared" si="16"/>
        <v>#DIV/0!</v>
      </c>
      <c r="Q219" s="14" t="e">
        <f t="shared" si="15"/>
        <v>#DIV/0!</v>
      </c>
    </row>
    <row r="220" spans="1:17" s="17" customFormat="1" ht="48" hidden="1">
      <c r="A220" s="71" t="s">
        <v>250</v>
      </c>
      <c r="B220" s="72" t="s">
        <v>255</v>
      </c>
      <c r="C220" s="67"/>
      <c r="D220" s="68"/>
      <c r="E220" s="15"/>
      <c r="F220" s="15"/>
      <c r="G220" s="15"/>
      <c r="H220" s="15"/>
      <c r="I220" s="15"/>
      <c r="J220" s="15"/>
      <c r="K220" s="15"/>
      <c r="L220" s="15"/>
      <c r="M220" s="15"/>
      <c r="N220" s="68"/>
      <c r="O220" s="68"/>
      <c r="P220" s="14" t="e">
        <f t="shared" si="16"/>
        <v>#DIV/0!</v>
      </c>
      <c r="Q220" s="14" t="e">
        <f t="shared" si="15"/>
        <v>#DIV/0!</v>
      </c>
    </row>
    <row r="221" spans="1:17" s="17" customFormat="1" ht="32.25" hidden="1">
      <c r="A221" s="71" t="s">
        <v>250</v>
      </c>
      <c r="B221" s="72" t="s">
        <v>209</v>
      </c>
      <c r="C221" s="67"/>
      <c r="D221" s="68"/>
      <c r="E221" s="15"/>
      <c r="F221" s="15"/>
      <c r="G221" s="15"/>
      <c r="H221" s="15"/>
      <c r="I221" s="15"/>
      <c r="J221" s="15"/>
      <c r="K221" s="15"/>
      <c r="L221" s="15"/>
      <c r="M221" s="15"/>
      <c r="N221" s="68"/>
      <c r="O221" s="68"/>
      <c r="P221" s="14" t="e">
        <f t="shared" si="16"/>
        <v>#DIV/0!</v>
      </c>
      <c r="Q221" s="14" t="e">
        <f t="shared" si="15"/>
        <v>#DIV/0!</v>
      </c>
    </row>
    <row r="222" spans="1:17" s="17" customFormat="1" ht="33" customHeight="1">
      <c r="A222" s="86" t="s">
        <v>256</v>
      </c>
      <c r="B222" s="76" t="s">
        <v>257</v>
      </c>
      <c r="C222" s="62">
        <f>SUM(C223:C228,C230)</f>
        <v>254805894.22</v>
      </c>
      <c r="D222" s="64">
        <f>SUM(D223:D228,D230)</f>
        <v>254805.9</v>
      </c>
      <c r="E222" s="15">
        <f>SUM(E223+E231)</f>
        <v>96552</v>
      </c>
      <c r="F222" s="15">
        <v>4585</v>
      </c>
      <c r="G222" s="15"/>
      <c r="H222" s="15"/>
      <c r="I222" s="15"/>
      <c r="J222" s="15"/>
      <c r="K222" s="15"/>
      <c r="L222" s="15"/>
      <c r="M222" s="15"/>
      <c r="N222" s="63">
        <f>SUM(N223:N228,N230)</f>
        <v>222881</v>
      </c>
      <c r="O222" s="64">
        <f>SUM(O223:O228,O230)</f>
        <v>2997.8</v>
      </c>
      <c r="P222" s="14">
        <f t="shared" si="16"/>
        <v>1.1765033698199296</v>
      </c>
      <c r="Q222" s="14">
        <f t="shared" si="15"/>
        <v>1.3450226802643563</v>
      </c>
    </row>
    <row r="223" spans="1:17" s="17" customFormat="1" ht="16.5" customHeight="1">
      <c r="A223" s="71" t="s">
        <v>258</v>
      </c>
      <c r="B223" s="66" t="s">
        <v>259</v>
      </c>
      <c r="C223" s="67">
        <v>182494394.22</v>
      </c>
      <c r="D223" s="88">
        <v>182494.4</v>
      </c>
      <c r="E223" s="161">
        <v>96552</v>
      </c>
      <c r="F223" s="161">
        <v>50</v>
      </c>
      <c r="G223" s="161"/>
      <c r="H223" s="161"/>
      <c r="I223" s="161"/>
      <c r="J223" s="161"/>
      <c r="K223" s="161"/>
      <c r="L223" s="161"/>
      <c r="M223" s="161"/>
      <c r="N223" s="88">
        <v>144442</v>
      </c>
      <c r="O223" s="88">
        <v>2855.5</v>
      </c>
      <c r="P223" s="23">
        <f t="shared" si="16"/>
        <v>1.5647055471291174</v>
      </c>
      <c r="Q223" s="23">
        <f t="shared" si="15"/>
        <v>1.9769180709212002</v>
      </c>
    </row>
    <row r="224" spans="1:17" s="17" customFormat="1" ht="18.75" hidden="1">
      <c r="A224" s="71" t="s">
        <v>258</v>
      </c>
      <c r="B224" s="66" t="s">
        <v>260</v>
      </c>
      <c r="C224" s="67"/>
      <c r="D224" s="88"/>
      <c r="E224" s="161"/>
      <c r="F224" s="161"/>
      <c r="G224" s="161"/>
      <c r="H224" s="161"/>
      <c r="I224" s="161"/>
      <c r="J224" s="161"/>
      <c r="K224" s="161"/>
      <c r="L224" s="161"/>
      <c r="M224" s="161"/>
      <c r="N224" s="88"/>
      <c r="O224" s="88"/>
      <c r="P224" s="23" t="e">
        <f t="shared" si="16"/>
        <v>#DIV/0!</v>
      </c>
      <c r="Q224" s="23" t="e">
        <f t="shared" si="15"/>
        <v>#DIV/0!</v>
      </c>
    </row>
    <row r="225" spans="1:17" s="17" customFormat="1" ht="18.75" hidden="1">
      <c r="A225" s="71" t="s">
        <v>261</v>
      </c>
      <c r="B225" s="66" t="s">
        <v>262</v>
      </c>
      <c r="C225" s="67"/>
      <c r="D225" s="88"/>
      <c r="E225" s="161"/>
      <c r="F225" s="161"/>
      <c r="G225" s="161"/>
      <c r="H225" s="161"/>
      <c r="I225" s="161"/>
      <c r="J225" s="161"/>
      <c r="K225" s="161"/>
      <c r="L225" s="161"/>
      <c r="M225" s="161"/>
      <c r="N225" s="88"/>
      <c r="O225" s="88"/>
      <c r="P225" s="23" t="e">
        <f t="shared" si="16"/>
        <v>#DIV/0!</v>
      </c>
      <c r="Q225" s="23" t="e">
        <f t="shared" si="15"/>
        <v>#DIV/0!</v>
      </c>
    </row>
    <row r="226" spans="1:17" s="17" customFormat="1" ht="18.75" hidden="1">
      <c r="A226" s="71" t="s">
        <v>261</v>
      </c>
      <c r="B226" s="66" t="s">
        <v>260</v>
      </c>
      <c r="C226" s="67"/>
      <c r="D226" s="88"/>
      <c r="E226" s="161"/>
      <c r="F226" s="161"/>
      <c r="G226" s="161"/>
      <c r="H226" s="161"/>
      <c r="I226" s="161"/>
      <c r="J226" s="161"/>
      <c r="K226" s="161"/>
      <c r="L226" s="161"/>
      <c r="M226" s="161"/>
      <c r="N226" s="88"/>
      <c r="O226" s="88"/>
      <c r="P226" s="23" t="e">
        <f t="shared" si="16"/>
        <v>#DIV/0!</v>
      </c>
      <c r="Q226" s="23" t="e">
        <f t="shared" si="15"/>
        <v>#DIV/0!</v>
      </c>
    </row>
    <row r="227" spans="1:17" s="17" customFormat="1" ht="0.75" customHeight="1" hidden="1">
      <c r="A227" s="71" t="s">
        <v>263</v>
      </c>
      <c r="B227" s="66" t="s">
        <v>264</v>
      </c>
      <c r="C227" s="67"/>
      <c r="D227" s="88"/>
      <c r="E227" s="161"/>
      <c r="F227" s="161"/>
      <c r="G227" s="161"/>
      <c r="H227" s="161"/>
      <c r="I227" s="161"/>
      <c r="J227" s="161"/>
      <c r="K227" s="161"/>
      <c r="L227" s="161"/>
      <c r="M227" s="161"/>
      <c r="N227" s="88"/>
      <c r="O227" s="88"/>
      <c r="P227" s="23"/>
      <c r="Q227" s="23"/>
    </row>
    <row r="228" spans="1:17" s="17" customFormat="1" ht="16.5" customHeight="1">
      <c r="A228" s="71" t="s">
        <v>265</v>
      </c>
      <c r="B228" s="66" t="s">
        <v>266</v>
      </c>
      <c r="C228" s="67">
        <v>10186000</v>
      </c>
      <c r="D228" s="88">
        <v>10186</v>
      </c>
      <c r="E228" s="161">
        <v>6722</v>
      </c>
      <c r="F228" s="161"/>
      <c r="G228" s="161"/>
      <c r="H228" s="161"/>
      <c r="I228" s="161"/>
      <c r="J228" s="161"/>
      <c r="K228" s="161"/>
      <c r="L228" s="161"/>
      <c r="M228" s="161"/>
      <c r="N228" s="88">
        <v>12401</v>
      </c>
      <c r="O228" s="88"/>
      <c r="P228" s="23">
        <f t="shared" si="16"/>
        <v>0</v>
      </c>
      <c r="Q228" s="23">
        <f t="shared" si="15"/>
        <v>0</v>
      </c>
    </row>
    <row r="229" spans="1:17" s="17" customFormat="1" ht="18.75" hidden="1">
      <c r="A229" s="71" t="s">
        <v>265</v>
      </c>
      <c r="B229" s="72" t="s">
        <v>267</v>
      </c>
      <c r="C229" s="67"/>
      <c r="D229" s="88"/>
      <c r="E229" s="161"/>
      <c r="F229" s="161"/>
      <c r="G229" s="161"/>
      <c r="H229" s="161"/>
      <c r="I229" s="161"/>
      <c r="J229" s="161"/>
      <c r="K229" s="161"/>
      <c r="L229" s="161"/>
      <c r="M229" s="161"/>
      <c r="N229" s="88"/>
      <c r="O229" s="88"/>
      <c r="P229" s="23" t="e">
        <f t="shared" si="16"/>
        <v>#DIV/0!</v>
      </c>
      <c r="Q229" s="23" t="e">
        <f t="shared" si="15"/>
        <v>#DIV/0!</v>
      </c>
    </row>
    <row r="230" spans="1:17" s="17" customFormat="1" ht="33.75" customHeight="1">
      <c r="A230" s="71" t="s">
        <v>268</v>
      </c>
      <c r="B230" s="66" t="s">
        <v>269</v>
      </c>
      <c r="C230" s="67">
        <v>62125500</v>
      </c>
      <c r="D230" s="88">
        <v>62125.5</v>
      </c>
      <c r="E230" s="161">
        <v>6500</v>
      </c>
      <c r="F230" s="161">
        <v>4535</v>
      </c>
      <c r="G230" s="161"/>
      <c r="H230" s="161">
        <v>2050</v>
      </c>
      <c r="I230" s="161">
        <v>59175</v>
      </c>
      <c r="J230" s="161"/>
      <c r="K230" s="161"/>
      <c r="L230" s="161"/>
      <c r="M230" s="161"/>
      <c r="N230" s="88">
        <v>66038</v>
      </c>
      <c r="O230" s="88">
        <v>142.3</v>
      </c>
      <c r="P230" s="23">
        <f t="shared" si="16"/>
        <v>0.22905248247499016</v>
      </c>
      <c r="Q230" s="23">
        <f t="shared" si="15"/>
        <v>0.21548199521487632</v>
      </c>
    </row>
    <row r="231" spans="1:17" s="17" customFormat="1" ht="48" hidden="1">
      <c r="A231" s="71" t="s">
        <v>268</v>
      </c>
      <c r="B231" s="72" t="s">
        <v>270</v>
      </c>
      <c r="C231" s="67"/>
      <c r="D231" s="68"/>
      <c r="E231" s="15"/>
      <c r="F231" s="15"/>
      <c r="G231" s="15"/>
      <c r="H231" s="15"/>
      <c r="I231" s="15"/>
      <c r="J231" s="15"/>
      <c r="K231" s="15"/>
      <c r="L231" s="15"/>
      <c r="M231" s="15"/>
      <c r="N231" s="68"/>
      <c r="O231" s="68"/>
      <c r="P231" s="14" t="e">
        <f t="shared" si="16"/>
        <v>#DIV/0!</v>
      </c>
      <c r="Q231" s="14" t="e">
        <f t="shared" si="15"/>
        <v>#DIV/0!</v>
      </c>
    </row>
    <row r="232" spans="1:17" s="17" customFormat="1" ht="79.5" hidden="1">
      <c r="A232" s="71" t="s">
        <v>268</v>
      </c>
      <c r="B232" s="72" t="s">
        <v>271</v>
      </c>
      <c r="C232" s="67"/>
      <c r="D232" s="68"/>
      <c r="E232" s="15"/>
      <c r="F232" s="15"/>
      <c r="G232" s="15"/>
      <c r="H232" s="15"/>
      <c r="I232" s="15"/>
      <c r="J232" s="15"/>
      <c r="K232" s="15"/>
      <c r="L232" s="15"/>
      <c r="M232" s="15"/>
      <c r="N232" s="68"/>
      <c r="O232" s="68"/>
      <c r="P232" s="14" t="e">
        <f t="shared" si="16"/>
        <v>#DIV/0!</v>
      </c>
      <c r="Q232" s="14" t="e">
        <f t="shared" si="15"/>
        <v>#DIV/0!</v>
      </c>
    </row>
    <row r="233" spans="1:17" s="17" customFormat="1" ht="32.25" hidden="1">
      <c r="A233" s="71" t="s">
        <v>268</v>
      </c>
      <c r="B233" s="72" t="s">
        <v>272</v>
      </c>
      <c r="C233" s="67"/>
      <c r="D233" s="68"/>
      <c r="E233" s="15"/>
      <c r="F233" s="15"/>
      <c r="G233" s="15"/>
      <c r="H233" s="15"/>
      <c r="I233" s="15"/>
      <c r="J233" s="15"/>
      <c r="K233" s="15"/>
      <c r="L233" s="15"/>
      <c r="M233" s="15"/>
      <c r="N233" s="68"/>
      <c r="O233" s="68"/>
      <c r="P233" s="14" t="e">
        <f t="shared" si="16"/>
        <v>#DIV/0!</v>
      </c>
      <c r="Q233" s="14" t="e">
        <f t="shared" si="15"/>
        <v>#DIV/0!</v>
      </c>
    </row>
    <row r="234" spans="1:17" s="17" customFormat="1" ht="32.25" hidden="1">
      <c r="A234" s="71" t="s">
        <v>268</v>
      </c>
      <c r="B234" s="72" t="s">
        <v>273</v>
      </c>
      <c r="C234" s="67"/>
      <c r="D234" s="68"/>
      <c r="E234" s="15"/>
      <c r="F234" s="15"/>
      <c r="G234" s="15"/>
      <c r="H234" s="15"/>
      <c r="I234" s="15"/>
      <c r="J234" s="15"/>
      <c r="K234" s="15"/>
      <c r="L234" s="15"/>
      <c r="M234" s="15"/>
      <c r="N234" s="68"/>
      <c r="O234" s="68"/>
      <c r="P234" s="14" t="e">
        <f t="shared" si="16"/>
        <v>#DIV/0!</v>
      </c>
      <c r="Q234" s="14" t="e">
        <f t="shared" si="15"/>
        <v>#DIV/0!</v>
      </c>
    </row>
    <row r="235" spans="1:17" s="17" customFormat="1" ht="32.25" hidden="1">
      <c r="A235" s="71" t="s">
        <v>268</v>
      </c>
      <c r="B235" s="72" t="s">
        <v>198</v>
      </c>
      <c r="C235" s="67"/>
      <c r="D235" s="68"/>
      <c r="E235" s="15"/>
      <c r="F235" s="15"/>
      <c r="G235" s="15"/>
      <c r="H235" s="15"/>
      <c r="I235" s="15"/>
      <c r="J235" s="15"/>
      <c r="K235" s="15"/>
      <c r="L235" s="15"/>
      <c r="M235" s="15"/>
      <c r="N235" s="68"/>
      <c r="O235" s="68"/>
      <c r="P235" s="14" t="e">
        <f t="shared" si="16"/>
        <v>#DIV/0!</v>
      </c>
      <c r="Q235" s="14" t="e">
        <f t="shared" si="15"/>
        <v>#DIV/0!</v>
      </c>
    </row>
    <row r="236" spans="1:17" s="17" customFormat="1" ht="32.25">
      <c r="A236" s="60" t="s">
        <v>274</v>
      </c>
      <c r="B236" s="146" t="s">
        <v>368</v>
      </c>
      <c r="C236" s="148">
        <f>C237+C239+C240+C241+C242</f>
        <v>1443405760.56</v>
      </c>
      <c r="D236" s="148">
        <f>D237+D239+D240+D241+D242</f>
        <v>1443405.6999999997</v>
      </c>
      <c r="E236" s="15">
        <f>SUM(E237+E239+E240)</f>
        <v>412872</v>
      </c>
      <c r="F236" s="15">
        <v>200</v>
      </c>
      <c r="G236" s="15"/>
      <c r="H236" s="15"/>
      <c r="I236" s="15"/>
      <c r="J236" s="15"/>
      <c r="K236" s="15"/>
      <c r="L236" s="15"/>
      <c r="M236" s="15"/>
      <c r="N236" s="64">
        <f>SUM(N237:N240)</f>
        <v>491537</v>
      </c>
      <c r="O236" s="148">
        <f>O237+O239+O240+O241+O242</f>
        <v>12670.300000000001</v>
      </c>
      <c r="P236" s="14">
        <f t="shared" si="16"/>
        <v>0.8778058725970116</v>
      </c>
      <c r="Q236" s="14">
        <f aca="true" t="shared" si="17" ref="Q236:Q293">O236/N236*100</f>
        <v>2.577689980611836</v>
      </c>
    </row>
    <row r="237" spans="1:17" s="17" customFormat="1" ht="18.75">
      <c r="A237" s="71" t="s">
        <v>275</v>
      </c>
      <c r="B237" s="142" t="s">
        <v>362</v>
      </c>
      <c r="C237" s="147">
        <v>576627493.75</v>
      </c>
      <c r="D237" s="88">
        <v>576627.5</v>
      </c>
      <c r="E237" s="161">
        <v>349663</v>
      </c>
      <c r="F237" s="161">
        <v>200</v>
      </c>
      <c r="G237" s="161"/>
      <c r="H237" s="161"/>
      <c r="I237" s="161"/>
      <c r="J237" s="161"/>
      <c r="K237" s="161"/>
      <c r="L237" s="161"/>
      <c r="M237" s="161"/>
      <c r="N237" s="88">
        <v>284293</v>
      </c>
      <c r="O237" s="88">
        <v>5935</v>
      </c>
      <c r="P237" s="23">
        <f t="shared" si="16"/>
        <v>1.0292606578770525</v>
      </c>
      <c r="Q237" s="23">
        <f t="shared" si="17"/>
        <v>2.087634940009075</v>
      </c>
    </row>
    <row r="238" spans="1:17" s="17" customFormat="1" ht="18.75" hidden="1">
      <c r="A238" s="71" t="s">
        <v>275</v>
      </c>
      <c r="B238" s="66" t="s">
        <v>276</v>
      </c>
      <c r="C238" s="67"/>
      <c r="D238" s="88"/>
      <c r="E238" s="161"/>
      <c r="F238" s="161"/>
      <c r="G238" s="161"/>
      <c r="H238" s="161"/>
      <c r="I238" s="161"/>
      <c r="J238" s="161"/>
      <c r="K238" s="161"/>
      <c r="L238" s="161"/>
      <c r="M238" s="161"/>
      <c r="N238" s="88"/>
      <c r="O238" s="88"/>
      <c r="P238" s="23" t="e">
        <f t="shared" si="16"/>
        <v>#DIV/0!</v>
      </c>
      <c r="Q238" s="23" t="e">
        <f t="shared" si="17"/>
        <v>#DIV/0!</v>
      </c>
    </row>
    <row r="239" spans="1:17" s="17" customFormat="1" ht="18" customHeight="1">
      <c r="A239" s="71" t="s">
        <v>277</v>
      </c>
      <c r="B239" s="142" t="s">
        <v>363</v>
      </c>
      <c r="C239" s="147">
        <v>454767231.64</v>
      </c>
      <c r="D239" s="88">
        <v>454767.2</v>
      </c>
      <c r="E239" s="161">
        <v>33359</v>
      </c>
      <c r="F239" s="161"/>
      <c r="G239" s="161"/>
      <c r="H239" s="161"/>
      <c r="I239" s="161"/>
      <c r="J239" s="161"/>
      <c r="K239" s="161"/>
      <c r="L239" s="161"/>
      <c r="M239" s="161"/>
      <c r="N239" s="88">
        <v>6584</v>
      </c>
      <c r="O239" s="88">
        <v>1707.9</v>
      </c>
      <c r="P239" s="23">
        <f t="shared" si="16"/>
        <v>0.3755547893515627</v>
      </c>
      <c r="Q239" s="23">
        <f t="shared" si="17"/>
        <v>25.94015795868773</v>
      </c>
    </row>
    <row r="240" spans="1:17" s="17" customFormat="1" ht="33" customHeight="1">
      <c r="A240" s="71" t="s">
        <v>278</v>
      </c>
      <c r="B240" s="142" t="s">
        <v>364</v>
      </c>
      <c r="C240" s="147">
        <v>159770907.07</v>
      </c>
      <c r="D240" s="88">
        <v>159770.9</v>
      </c>
      <c r="E240" s="161">
        <v>29850</v>
      </c>
      <c r="F240" s="161"/>
      <c r="G240" s="161">
        <v>5774</v>
      </c>
      <c r="H240" s="161"/>
      <c r="I240" s="161"/>
      <c r="J240" s="161"/>
      <c r="K240" s="161"/>
      <c r="L240" s="161"/>
      <c r="M240" s="161"/>
      <c r="N240" s="88">
        <v>200660</v>
      </c>
      <c r="O240" s="88">
        <v>4422.1</v>
      </c>
      <c r="P240" s="23">
        <f t="shared" si="16"/>
        <v>2.767775608699707</v>
      </c>
      <c r="Q240" s="23">
        <f t="shared" si="17"/>
        <v>2.203777534137347</v>
      </c>
    </row>
    <row r="241" spans="1:17" s="17" customFormat="1" ht="22.5" customHeight="1">
      <c r="A241" s="71" t="s">
        <v>365</v>
      </c>
      <c r="B241" s="142" t="s">
        <v>366</v>
      </c>
      <c r="C241" s="147">
        <v>82003711.61</v>
      </c>
      <c r="D241" s="88">
        <v>82003.7</v>
      </c>
      <c r="E241" s="161"/>
      <c r="F241" s="161"/>
      <c r="G241" s="161"/>
      <c r="H241" s="161"/>
      <c r="I241" s="161"/>
      <c r="J241" s="161"/>
      <c r="K241" s="161"/>
      <c r="L241" s="161"/>
      <c r="M241" s="161"/>
      <c r="N241" s="88"/>
      <c r="O241" s="88">
        <v>98.1</v>
      </c>
      <c r="P241" s="23">
        <f t="shared" si="16"/>
        <v>0.119628748458911</v>
      </c>
      <c r="Q241" s="23"/>
    </row>
    <row r="242" spans="1:17" s="17" customFormat="1" ht="19.5" customHeight="1">
      <c r="A242" s="71" t="s">
        <v>367</v>
      </c>
      <c r="B242" s="66" t="s">
        <v>279</v>
      </c>
      <c r="C242" s="147">
        <v>170236416.49</v>
      </c>
      <c r="D242" s="88">
        <v>170236.4</v>
      </c>
      <c r="E242" s="161"/>
      <c r="F242" s="161"/>
      <c r="G242" s="161"/>
      <c r="H242" s="161"/>
      <c r="I242" s="161"/>
      <c r="J242" s="161"/>
      <c r="K242" s="161"/>
      <c r="L242" s="161"/>
      <c r="M242" s="161"/>
      <c r="N242" s="88"/>
      <c r="O242" s="88">
        <v>507.2</v>
      </c>
      <c r="P242" s="23">
        <f t="shared" si="16"/>
        <v>0.29793863122105496</v>
      </c>
      <c r="Q242" s="23"/>
    </row>
    <row r="243" spans="1:17" s="17" customFormat="1" ht="18.75">
      <c r="A243" s="60" t="s">
        <v>280</v>
      </c>
      <c r="B243" s="61" t="s">
        <v>281</v>
      </c>
      <c r="C243" s="62">
        <f>C244+C245+C246+C254+C266+C253</f>
        <v>776235696.53</v>
      </c>
      <c r="D243" s="64">
        <f>D244+D245+D246+D254+D266+D253</f>
        <v>776235.7000000001</v>
      </c>
      <c r="E243" s="87">
        <f>E244+E245+E246+E254+E266+E253</f>
        <v>487742</v>
      </c>
      <c r="F243" s="15">
        <v>90</v>
      </c>
      <c r="G243" s="15"/>
      <c r="H243" s="15"/>
      <c r="I243" s="15"/>
      <c r="J243" s="15"/>
      <c r="K243" s="15"/>
      <c r="L243" s="15"/>
      <c r="M243" s="15"/>
      <c r="N243" s="64">
        <f>N244+N245+N246+N254+N266+N253</f>
        <v>830497</v>
      </c>
      <c r="O243" s="64">
        <f>O244+O245+O246+O254+O266+O253</f>
        <v>25623.4</v>
      </c>
      <c r="P243" s="14">
        <f t="shared" si="16"/>
        <v>3.300981905367145</v>
      </c>
      <c r="Q243" s="14">
        <f t="shared" si="17"/>
        <v>3.0853091582510235</v>
      </c>
    </row>
    <row r="244" spans="1:17" s="17" customFormat="1" ht="21" customHeight="1">
      <c r="A244" s="71" t="s">
        <v>282</v>
      </c>
      <c r="B244" s="66" t="s">
        <v>283</v>
      </c>
      <c r="C244" s="67">
        <v>15430000</v>
      </c>
      <c r="D244" s="88">
        <v>15430</v>
      </c>
      <c r="E244" s="161">
        <v>10493</v>
      </c>
      <c r="F244" s="161"/>
      <c r="G244" s="161"/>
      <c r="H244" s="161"/>
      <c r="I244" s="161"/>
      <c r="J244" s="161"/>
      <c r="K244" s="161"/>
      <c r="L244" s="161"/>
      <c r="M244" s="161"/>
      <c r="N244" s="88">
        <v>12986</v>
      </c>
      <c r="O244" s="88">
        <v>1100.5</v>
      </c>
      <c r="P244" s="23">
        <f t="shared" si="16"/>
        <v>7.132209980557355</v>
      </c>
      <c r="Q244" s="23">
        <f t="shared" si="17"/>
        <v>8.474511011858924</v>
      </c>
    </row>
    <row r="245" spans="1:17" s="17" customFormat="1" ht="18.75">
      <c r="A245" s="71" t="s">
        <v>284</v>
      </c>
      <c r="B245" s="79" t="s">
        <v>285</v>
      </c>
      <c r="C245" s="67">
        <v>112453805.61</v>
      </c>
      <c r="D245" s="88">
        <v>112453.8</v>
      </c>
      <c r="E245" s="161">
        <v>57890</v>
      </c>
      <c r="F245" s="161"/>
      <c r="G245" s="161"/>
      <c r="H245" s="161"/>
      <c r="I245" s="161"/>
      <c r="J245" s="161"/>
      <c r="K245" s="161"/>
      <c r="L245" s="161"/>
      <c r="M245" s="161"/>
      <c r="N245" s="88">
        <v>119543</v>
      </c>
      <c r="O245" s="88">
        <v>2797.4</v>
      </c>
      <c r="P245" s="23">
        <f t="shared" si="16"/>
        <v>2.4875993519116295</v>
      </c>
      <c r="Q245" s="23">
        <f t="shared" si="17"/>
        <v>2.340078465489406</v>
      </c>
    </row>
    <row r="246" spans="1:17" s="17" customFormat="1" ht="18.75" customHeight="1">
      <c r="A246" s="71" t="s">
        <v>286</v>
      </c>
      <c r="B246" s="66" t="s">
        <v>287</v>
      </c>
      <c r="C246" s="67">
        <v>578847488</v>
      </c>
      <c r="D246" s="88">
        <v>578847.5</v>
      </c>
      <c r="E246" s="162">
        <v>365248</v>
      </c>
      <c r="F246" s="161"/>
      <c r="G246" s="161"/>
      <c r="H246" s="161"/>
      <c r="I246" s="161"/>
      <c r="J246" s="161"/>
      <c r="K246" s="161"/>
      <c r="L246" s="161"/>
      <c r="M246" s="161"/>
      <c r="N246" s="88">
        <v>645017</v>
      </c>
      <c r="O246" s="88">
        <v>17330.8</v>
      </c>
      <c r="P246" s="23">
        <f t="shared" si="16"/>
        <v>2.994018286336211</v>
      </c>
      <c r="Q246" s="23">
        <f t="shared" si="17"/>
        <v>2.686874919575763</v>
      </c>
    </row>
    <row r="247" spans="1:17" s="17" customFormat="1" ht="48" hidden="1">
      <c r="A247" s="71" t="s">
        <v>286</v>
      </c>
      <c r="B247" s="72" t="s">
        <v>288</v>
      </c>
      <c r="C247" s="67"/>
      <c r="D247" s="88"/>
      <c r="E247" s="161"/>
      <c r="F247" s="161"/>
      <c r="G247" s="161"/>
      <c r="H247" s="161"/>
      <c r="I247" s="161"/>
      <c r="J247" s="161"/>
      <c r="K247" s="161"/>
      <c r="L247" s="161"/>
      <c r="M247" s="161"/>
      <c r="N247" s="88"/>
      <c r="O247" s="88"/>
      <c r="P247" s="23" t="e">
        <f t="shared" si="16"/>
        <v>#DIV/0!</v>
      </c>
      <c r="Q247" s="23" t="e">
        <f t="shared" si="17"/>
        <v>#DIV/0!</v>
      </c>
    </row>
    <row r="248" spans="1:17" s="17" customFormat="1" ht="48" hidden="1">
      <c r="A248" s="71" t="s">
        <v>286</v>
      </c>
      <c r="B248" s="72" t="s">
        <v>289</v>
      </c>
      <c r="C248" s="67"/>
      <c r="D248" s="88"/>
      <c r="E248" s="161"/>
      <c r="F248" s="161"/>
      <c r="G248" s="161"/>
      <c r="H248" s="161"/>
      <c r="I248" s="161"/>
      <c r="J248" s="161"/>
      <c r="K248" s="161"/>
      <c r="L248" s="161"/>
      <c r="M248" s="161"/>
      <c r="N248" s="88"/>
      <c r="O248" s="88"/>
      <c r="P248" s="23" t="e">
        <f t="shared" si="16"/>
        <v>#DIV/0!</v>
      </c>
      <c r="Q248" s="23" t="e">
        <f t="shared" si="17"/>
        <v>#DIV/0!</v>
      </c>
    </row>
    <row r="249" spans="1:17" s="17" customFormat="1" ht="48" hidden="1">
      <c r="A249" s="71" t="s">
        <v>286</v>
      </c>
      <c r="B249" s="72" t="s">
        <v>290</v>
      </c>
      <c r="C249" s="67"/>
      <c r="D249" s="88"/>
      <c r="E249" s="161"/>
      <c r="F249" s="161"/>
      <c r="G249" s="161"/>
      <c r="H249" s="161"/>
      <c r="I249" s="161"/>
      <c r="J249" s="161"/>
      <c r="K249" s="161"/>
      <c r="L249" s="161"/>
      <c r="M249" s="161"/>
      <c r="N249" s="88"/>
      <c r="O249" s="88"/>
      <c r="P249" s="23" t="e">
        <f t="shared" si="16"/>
        <v>#DIV/0!</v>
      </c>
      <c r="Q249" s="23" t="e">
        <f t="shared" si="17"/>
        <v>#DIV/0!</v>
      </c>
    </row>
    <row r="250" spans="1:17" s="17" customFormat="1" ht="32.25" hidden="1">
      <c r="A250" s="71" t="s">
        <v>286</v>
      </c>
      <c r="B250" s="72" t="s">
        <v>291</v>
      </c>
      <c r="C250" s="67"/>
      <c r="D250" s="88"/>
      <c r="E250" s="161"/>
      <c r="F250" s="161"/>
      <c r="G250" s="161"/>
      <c r="H250" s="161"/>
      <c r="I250" s="161"/>
      <c r="J250" s="161"/>
      <c r="K250" s="161"/>
      <c r="L250" s="161"/>
      <c r="M250" s="161"/>
      <c r="N250" s="88"/>
      <c r="O250" s="88"/>
      <c r="P250" s="23" t="e">
        <f t="shared" si="16"/>
        <v>#DIV/0!</v>
      </c>
      <c r="Q250" s="23" t="e">
        <f t="shared" si="17"/>
        <v>#DIV/0!</v>
      </c>
    </row>
    <row r="251" spans="1:17" s="17" customFormat="1" ht="48" hidden="1">
      <c r="A251" s="71" t="s">
        <v>286</v>
      </c>
      <c r="B251" s="72" t="s">
        <v>292</v>
      </c>
      <c r="C251" s="67"/>
      <c r="D251" s="88"/>
      <c r="E251" s="161"/>
      <c r="F251" s="161"/>
      <c r="G251" s="161"/>
      <c r="H251" s="161"/>
      <c r="I251" s="161"/>
      <c r="J251" s="161"/>
      <c r="K251" s="161"/>
      <c r="L251" s="161"/>
      <c r="M251" s="161"/>
      <c r="N251" s="88"/>
      <c r="O251" s="88"/>
      <c r="P251" s="23" t="e">
        <f t="shared" si="16"/>
        <v>#DIV/0!</v>
      </c>
      <c r="Q251" s="23" t="e">
        <f t="shared" si="17"/>
        <v>#DIV/0!</v>
      </c>
    </row>
    <row r="252" spans="1:17" s="17" customFormat="1" ht="18.75" hidden="1">
      <c r="A252" s="71"/>
      <c r="B252" s="72"/>
      <c r="C252" s="67"/>
      <c r="D252" s="88"/>
      <c r="E252" s="161"/>
      <c r="F252" s="161"/>
      <c r="G252" s="161"/>
      <c r="H252" s="161"/>
      <c r="I252" s="161"/>
      <c r="J252" s="161"/>
      <c r="K252" s="161"/>
      <c r="L252" s="161"/>
      <c r="M252" s="161"/>
      <c r="N252" s="88"/>
      <c r="O252" s="88"/>
      <c r="P252" s="23" t="e">
        <f t="shared" si="16"/>
        <v>#DIV/0!</v>
      </c>
      <c r="Q252" s="23" t="e">
        <f t="shared" si="17"/>
        <v>#DIV/0!</v>
      </c>
    </row>
    <row r="253" spans="1:17" s="17" customFormat="1" ht="18.75">
      <c r="A253" s="89" t="s">
        <v>293</v>
      </c>
      <c r="B253" s="145" t="s">
        <v>369</v>
      </c>
      <c r="C253" s="90">
        <v>52571100</v>
      </c>
      <c r="D253" s="163">
        <v>52571.1</v>
      </c>
      <c r="E253" s="161">
        <v>31668</v>
      </c>
      <c r="F253" s="161"/>
      <c r="G253" s="161"/>
      <c r="H253" s="161"/>
      <c r="I253" s="161"/>
      <c r="J253" s="161"/>
      <c r="K253" s="161"/>
      <c r="L253" s="161"/>
      <c r="M253" s="161"/>
      <c r="N253" s="163">
        <v>45503</v>
      </c>
      <c r="O253" s="163">
        <v>4291.2</v>
      </c>
      <c r="P253" s="91">
        <f t="shared" si="16"/>
        <v>8.162659712275376</v>
      </c>
      <c r="Q253" s="91">
        <f t="shared" si="17"/>
        <v>9.430586994264115</v>
      </c>
    </row>
    <row r="254" spans="1:17" s="17" customFormat="1" ht="18.75" customHeight="1">
      <c r="A254" s="71" t="s">
        <v>294</v>
      </c>
      <c r="B254" s="66" t="s">
        <v>295</v>
      </c>
      <c r="C254" s="67">
        <v>16933302.92</v>
      </c>
      <c r="D254" s="88">
        <v>16933.3</v>
      </c>
      <c r="E254" s="164">
        <v>22443</v>
      </c>
      <c r="F254" s="164">
        <v>90</v>
      </c>
      <c r="G254" s="164">
        <v>31155</v>
      </c>
      <c r="H254" s="164"/>
      <c r="I254" s="164"/>
      <c r="J254" s="164"/>
      <c r="K254" s="164"/>
      <c r="L254" s="164"/>
      <c r="M254" s="164"/>
      <c r="N254" s="88">
        <v>7448</v>
      </c>
      <c r="O254" s="88">
        <v>103.5</v>
      </c>
      <c r="P254" s="23">
        <f t="shared" si="16"/>
        <v>0.6112216756332197</v>
      </c>
      <c r="Q254" s="23">
        <f t="shared" si="17"/>
        <v>1.3896348012889366</v>
      </c>
    </row>
    <row r="255" spans="1:17" s="17" customFormat="1" ht="32.25" hidden="1">
      <c r="A255" s="71" t="s">
        <v>294</v>
      </c>
      <c r="B255" s="72" t="s">
        <v>198</v>
      </c>
      <c r="C255" s="69"/>
      <c r="D255" s="70"/>
      <c r="E255" s="18"/>
      <c r="F255" s="18"/>
      <c r="G255" s="18"/>
      <c r="H255" s="18"/>
      <c r="I255" s="18"/>
      <c r="J255" s="18"/>
      <c r="K255" s="18"/>
      <c r="L255" s="18"/>
      <c r="M255" s="18"/>
      <c r="N255" s="70"/>
      <c r="O255" s="70"/>
      <c r="P255" s="14" t="e">
        <f t="shared" si="16"/>
        <v>#DIV/0!</v>
      </c>
      <c r="Q255" s="14" t="e">
        <f t="shared" si="17"/>
        <v>#DIV/0!</v>
      </c>
    </row>
    <row r="256" spans="1:17" s="17" customFormat="1" ht="48" hidden="1">
      <c r="A256" s="71" t="s">
        <v>286</v>
      </c>
      <c r="B256" s="72" t="s">
        <v>296</v>
      </c>
      <c r="C256" s="69"/>
      <c r="D256" s="70"/>
      <c r="E256" s="18"/>
      <c r="F256" s="18"/>
      <c r="G256" s="18"/>
      <c r="H256" s="18"/>
      <c r="I256" s="18"/>
      <c r="J256" s="18"/>
      <c r="K256" s="18"/>
      <c r="L256" s="18"/>
      <c r="M256" s="18"/>
      <c r="N256" s="70"/>
      <c r="O256" s="70"/>
      <c r="P256" s="14" t="e">
        <f t="shared" si="16"/>
        <v>#DIV/0!</v>
      </c>
      <c r="Q256" s="14" t="e">
        <f t="shared" si="17"/>
        <v>#DIV/0!</v>
      </c>
    </row>
    <row r="257" spans="1:17" s="17" customFormat="1" ht="79.5" hidden="1">
      <c r="A257" s="71" t="s">
        <v>286</v>
      </c>
      <c r="B257" s="72" t="s">
        <v>297</v>
      </c>
      <c r="C257" s="69"/>
      <c r="D257" s="70"/>
      <c r="E257" s="18"/>
      <c r="F257" s="18"/>
      <c r="G257" s="18"/>
      <c r="H257" s="18"/>
      <c r="I257" s="18"/>
      <c r="J257" s="18"/>
      <c r="K257" s="18"/>
      <c r="L257" s="18"/>
      <c r="M257" s="18"/>
      <c r="N257" s="70"/>
      <c r="O257" s="70"/>
      <c r="P257" s="14" t="e">
        <f t="shared" si="16"/>
        <v>#DIV/0!</v>
      </c>
      <c r="Q257" s="14" t="e">
        <f t="shared" si="17"/>
        <v>#DIV/0!</v>
      </c>
    </row>
    <row r="258" spans="1:17" s="17" customFormat="1" ht="48" hidden="1">
      <c r="A258" s="71" t="s">
        <v>286</v>
      </c>
      <c r="B258" s="72" t="s">
        <v>298</v>
      </c>
      <c r="C258" s="69"/>
      <c r="D258" s="70"/>
      <c r="E258" s="18"/>
      <c r="F258" s="18"/>
      <c r="G258" s="18"/>
      <c r="H258" s="18"/>
      <c r="I258" s="18"/>
      <c r="J258" s="18"/>
      <c r="K258" s="18"/>
      <c r="L258" s="18"/>
      <c r="M258" s="18"/>
      <c r="N258" s="70"/>
      <c r="O258" s="70"/>
      <c r="P258" s="14" t="e">
        <f t="shared" si="16"/>
        <v>#DIV/0!</v>
      </c>
      <c r="Q258" s="14" t="e">
        <f t="shared" si="17"/>
        <v>#DIV/0!</v>
      </c>
    </row>
    <row r="259" spans="1:17" s="17" customFormat="1" ht="32.25" hidden="1">
      <c r="A259" s="71" t="s">
        <v>286</v>
      </c>
      <c r="B259" s="72" t="s">
        <v>299</v>
      </c>
      <c r="C259" s="69"/>
      <c r="D259" s="70"/>
      <c r="E259" s="18"/>
      <c r="F259" s="18"/>
      <c r="G259" s="18"/>
      <c r="H259" s="18"/>
      <c r="I259" s="18"/>
      <c r="J259" s="18"/>
      <c r="K259" s="18"/>
      <c r="L259" s="18"/>
      <c r="M259" s="18"/>
      <c r="N259" s="70"/>
      <c r="O259" s="70"/>
      <c r="P259" s="14" t="e">
        <f t="shared" si="16"/>
        <v>#DIV/0!</v>
      </c>
      <c r="Q259" s="14" t="e">
        <f t="shared" si="17"/>
        <v>#DIV/0!</v>
      </c>
    </row>
    <row r="260" spans="1:17" s="17" customFormat="1" ht="0.75" customHeight="1" hidden="1">
      <c r="A260" s="18"/>
      <c r="B260" s="18"/>
      <c r="C260" s="20">
        <v>58070</v>
      </c>
      <c r="D260" s="19">
        <v>58070</v>
      </c>
      <c r="E260" s="18"/>
      <c r="F260" s="18"/>
      <c r="G260" s="18"/>
      <c r="H260" s="18"/>
      <c r="I260" s="18"/>
      <c r="J260" s="18"/>
      <c r="K260" s="18"/>
      <c r="L260" s="18"/>
      <c r="M260" s="18"/>
      <c r="N260" s="19"/>
      <c r="O260" s="19"/>
      <c r="P260" s="14">
        <f t="shared" si="16"/>
        <v>0</v>
      </c>
      <c r="Q260" s="14" t="e">
        <f t="shared" si="17"/>
        <v>#DIV/0!</v>
      </c>
    </row>
    <row r="261" spans="1:17" s="17" customFormat="1" ht="18.75" hidden="1">
      <c r="A261" s="71" t="s">
        <v>294</v>
      </c>
      <c r="B261" s="72"/>
      <c r="C261" s="69"/>
      <c r="D261" s="70"/>
      <c r="E261" s="18"/>
      <c r="F261" s="18"/>
      <c r="G261" s="18"/>
      <c r="H261" s="18"/>
      <c r="I261" s="18"/>
      <c r="J261" s="18"/>
      <c r="K261" s="18"/>
      <c r="L261" s="18"/>
      <c r="M261" s="18"/>
      <c r="N261" s="70"/>
      <c r="O261" s="70"/>
      <c r="P261" s="14" t="e">
        <f t="shared" si="16"/>
        <v>#DIV/0!</v>
      </c>
      <c r="Q261" s="14" t="e">
        <f t="shared" si="17"/>
        <v>#DIV/0!</v>
      </c>
    </row>
    <row r="262" spans="1:17" s="17" customFormat="1" ht="48" hidden="1">
      <c r="A262" s="71" t="s">
        <v>286</v>
      </c>
      <c r="B262" s="72" t="s">
        <v>300</v>
      </c>
      <c r="C262" s="69"/>
      <c r="D262" s="70"/>
      <c r="E262" s="18"/>
      <c r="F262" s="18"/>
      <c r="G262" s="18"/>
      <c r="H262" s="18"/>
      <c r="I262" s="18"/>
      <c r="J262" s="18"/>
      <c r="K262" s="18"/>
      <c r="L262" s="18"/>
      <c r="M262" s="18"/>
      <c r="N262" s="70"/>
      <c r="O262" s="70"/>
      <c r="P262" s="14" t="e">
        <f t="shared" si="16"/>
        <v>#DIV/0!</v>
      </c>
      <c r="Q262" s="14" t="e">
        <f t="shared" si="17"/>
        <v>#DIV/0!</v>
      </c>
    </row>
    <row r="263" spans="1:17" s="17" customFormat="1" ht="32.25" hidden="1">
      <c r="A263" s="71" t="s">
        <v>294</v>
      </c>
      <c r="B263" s="72" t="s">
        <v>301</v>
      </c>
      <c r="C263" s="69"/>
      <c r="D263" s="70"/>
      <c r="E263" s="18"/>
      <c r="F263" s="18"/>
      <c r="G263" s="18"/>
      <c r="H263" s="18"/>
      <c r="I263" s="18"/>
      <c r="J263" s="18"/>
      <c r="K263" s="18"/>
      <c r="L263" s="18"/>
      <c r="M263" s="18"/>
      <c r="N263" s="70"/>
      <c r="O263" s="70"/>
      <c r="P263" s="14" t="e">
        <f t="shared" si="16"/>
        <v>#DIV/0!</v>
      </c>
      <c r="Q263" s="14" t="e">
        <f t="shared" si="17"/>
        <v>#DIV/0!</v>
      </c>
    </row>
    <row r="264" spans="1:17" s="17" customFormat="1" ht="32.25" hidden="1">
      <c r="A264" s="71" t="s">
        <v>294</v>
      </c>
      <c r="B264" s="72" t="s">
        <v>272</v>
      </c>
      <c r="C264" s="69"/>
      <c r="D264" s="70"/>
      <c r="E264" s="18"/>
      <c r="F264" s="18"/>
      <c r="G264" s="18"/>
      <c r="H264" s="18"/>
      <c r="I264" s="18"/>
      <c r="J264" s="18"/>
      <c r="K264" s="18"/>
      <c r="L264" s="18"/>
      <c r="M264" s="18"/>
      <c r="N264" s="70"/>
      <c r="O264" s="70"/>
      <c r="P264" s="14" t="e">
        <f t="shared" si="16"/>
        <v>#DIV/0!</v>
      </c>
      <c r="Q264" s="14" t="e">
        <f t="shared" si="17"/>
        <v>#DIV/0!</v>
      </c>
    </row>
    <row r="265" spans="1:17" s="17" customFormat="1" ht="18.75" hidden="1">
      <c r="A265" s="71" t="s">
        <v>294</v>
      </c>
      <c r="B265" s="72" t="s">
        <v>302</v>
      </c>
      <c r="C265" s="69"/>
      <c r="D265" s="70"/>
      <c r="E265" s="18"/>
      <c r="F265" s="18"/>
      <c r="G265" s="18"/>
      <c r="H265" s="18"/>
      <c r="I265" s="18"/>
      <c r="J265" s="18"/>
      <c r="K265" s="18"/>
      <c r="L265" s="18"/>
      <c r="M265" s="18"/>
      <c r="N265" s="70"/>
      <c r="O265" s="70"/>
      <c r="P265" s="14" t="e">
        <f t="shared" si="16"/>
        <v>#DIV/0!</v>
      </c>
      <c r="Q265" s="14" t="e">
        <f t="shared" si="17"/>
        <v>#DIV/0!</v>
      </c>
    </row>
    <row r="266" spans="1:17" s="17" customFormat="1" ht="32.25" hidden="1">
      <c r="A266" s="71" t="s">
        <v>294</v>
      </c>
      <c r="B266" s="72" t="s">
        <v>303</v>
      </c>
      <c r="C266" s="69"/>
      <c r="D266" s="70"/>
      <c r="E266" s="18"/>
      <c r="F266" s="18"/>
      <c r="G266" s="18"/>
      <c r="H266" s="18"/>
      <c r="I266" s="18"/>
      <c r="J266" s="18"/>
      <c r="K266" s="18"/>
      <c r="L266" s="18"/>
      <c r="M266" s="18"/>
      <c r="N266" s="70"/>
      <c r="O266" s="70"/>
      <c r="P266" s="14" t="e">
        <f t="shared" si="16"/>
        <v>#DIV/0!</v>
      </c>
      <c r="Q266" s="14" t="e">
        <f t="shared" si="17"/>
        <v>#DIV/0!</v>
      </c>
    </row>
    <row r="267" spans="1:17" s="17" customFormat="1" ht="32.25" hidden="1">
      <c r="A267" s="71" t="s">
        <v>294</v>
      </c>
      <c r="B267" s="72" t="s">
        <v>304</v>
      </c>
      <c r="C267" s="69"/>
      <c r="D267" s="70"/>
      <c r="E267" s="18"/>
      <c r="F267" s="18"/>
      <c r="G267" s="18"/>
      <c r="H267" s="18"/>
      <c r="I267" s="18"/>
      <c r="J267" s="18"/>
      <c r="K267" s="18"/>
      <c r="L267" s="18"/>
      <c r="M267" s="18"/>
      <c r="N267" s="70"/>
      <c r="O267" s="70"/>
      <c r="P267" s="14" t="e">
        <f aca="true" t="shared" si="18" ref="P267:P273">O267/D267*100</f>
        <v>#DIV/0!</v>
      </c>
      <c r="Q267" s="14" t="e">
        <f t="shared" si="17"/>
        <v>#DIV/0!</v>
      </c>
    </row>
    <row r="268" spans="1:17" s="17" customFormat="1" ht="48" hidden="1">
      <c r="A268" s="71" t="s">
        <v>294</v>
      </c>
      <c r="B268" s="72" t="s">
        <v>305</v>
      </c>
      <c r="C268" s="69"/>
      <c r="D268" s="70"/>
      <c r="E268" s="18"/>
      <c r="F268" s="18"/>
      <c r="G268" s="18"/>
      <c r="H268" s="18"/>
      <c r="I268" s="18"/>
      <c r="J268" s="18"/>
      <c r="K268" s="18"/>
      <c r="L268" s="18"/>
      <c r="M268" s="18"/>
      <c r="N268" s="70"/>
      <c r="O268" s="70"/>
      <c r="P268" s="14" t="e">
        <f t="shared" si="18"/>
        <v>#DIV/0!</v>
      </c>
      <c r="Q268" s="14" t="e">
        <f t="shared" si="17"/>
        <v>#DIV/0!</v>
      </c>
    </row>
    <row r="269" spans="1:17" s="17" customFormat="1" ht="32.25" hidden="1">
      <c r="A269" s="71" t="s">
        <v>294</v>
      </c>
      <c r="B269" s="72" t="s">
        <v>209</v>
      </c>
      <c r="C269" s="69"/>
      <c r="D269" s="70"/>
      <c r="E269" s="18"/>
      <c r="F269" s="18"/>
      <c r="G269" s="18"/>
      <c r="H269" s="18"/>
      <c r="I269" s="18"/>
      <c r="J269" s="18"/>
      <c r="K269" s="18"/>
      <c r="L269" s="18"/>
      <c r="M269" s="18"/>
      <c r="N269" s="70"/>
      <c r="O269" s="70"/>
      <c r="P269" s="14" t="e">
        <f t="shared" si="18"/>
        <v>#DIV/0!</v>
      </c>
      <c r="Q269" s="14" t="e">
        <f t="shared" si="17"/>
        <v>#DIV/0!</v>
      </c>
    </row>
    <row r="270" spans="1:17" s="17" customFormat="1" ht="21" customHeight="1" hidden="1">
      <c r="A270" s="92" t="s">
        <v>306</v>
      </c>
      <c r="B270" s="93" t="s">
        <v>307</v>
      </c>
      <c r="C270" s="94"/>
      <c r="D270" s="95"/>
      <c r="E270" s="96"/>
      <c r="F270" s="96"/>
      <c r="G270" s="96"/>
      <c r="H270" s="96"/>
      <c r="I270" s="96"/>
      <c r="J270" s="96"/>
      <c r="K270" s="96"/>
      <c r="L270" s="96"/>
      <c r="M270" s="96"/>
      <c r="N270" s="95"/>
      <c r="O270" s="95"/>
      <c r="P270" s="91" t="e">
        <f t="shared" si="18"/>
        <v>#DIV/0!</v>
      </c>
      <c r="Q270" s="91" t="e">
        <f t="shared" si="17"/>
        <v>#DIV/0!</v>
      </c>
    </row>
    <row r="271" spans="1:17" s="17" customFormat="1" ht="21" customHeight="1">
      <c r="A271" s="97" t="s">
        <v>306</v>
      </c>
      <c r="B271" s="98" t="s">
        <v>307</v>
      </c>
      <c r="C271" s="99">
        <f>C272</f>
        <v>5755000</v>
      </c>
      <c r="D271" s="168">
        <f>D272</f>
        <v>5755</v>
      </c>
      <c r="E271" s="101"/>
      <c r="F271" s="101"/>
      <c r="G271" s="101"/>
      <c r="H271" s="101"/>
      <c r="I271" s="101"/>
      <c r="J271" s="101"/>
      <c r="K271" s="101"/>
      <c r="L271" s="101"/>
      <c r="M271" s="101"/>
      <c r="N271" s="100">
        <f>N272</f>
        <v>7000</v>
      </c>
      <c r="O271" s="165">
        <f>O272</f>
        <v>0</v>
      </c>
      <c r="P271" s="30">
        <f t="shared" si="18"/>
        <v>0</v>
      </c>
      <c r="Q271" s="30">
        <f t="shared" si="17"/>
        <v>0</v>
      </c>
    </row>
    <row r="272" spans="1:17" s="17" customFormat="1" ht="33" customHeight="1">
      <c r="A272" s="97" t="s">
        <v>308</v>
      </c>
      <c r="B272" s="102" t="s">
        <v>309</v>
      </c>
      <c r="C272" s="103">
        <v>5755000</v>
      </c>
      <c r="D272" s="166">
        <v>5755</v>
      </c>
      <c r="E272" s="167"/>
      <c r="F272" s="167"/>
      <c r="G272" s="167"/>
      <c r="H272" s="167"/>
      <c r="I272" s="167"/>
      <c r="J272" s="167"/>
      <c r="K272" s="167"/>
      <c r="L272" s="167"/>
      <c r="M272" s="167"/>
      <c r="N272" s="166">
        <v>7000</v>
      </c>
      <c r="O272" s="166"/>
      <c r="P272" s="23">
        <f t="shared" si="18"/>
        <v>0</v>
      </c>
      <c r="Q272" s="23">
        <f t="shared" si="17"/>
        <v>0</v>
      </c>
    </row>
    <row r="273" spans="1:17" s="17" customFormat="1" ht="19.5" thickBot="1">
      <c r="A273" s="105"/>
      <c r="B273" s="106" t="s">
        <v>310</v>
      </c>
      <c r="C273" s="107">
        <f>SUM(C111+C133+C142+C149+C194+C201+C205+C222+C236+C243+C270+C271)</f>
        <v>8971356271.880001</v>
      </c>
      <c r="D273" s="169">
        <f>SUM(D111+D133+D142+D149+D194+D201+D205+D222+D236+D243+D270+D271)</f>
        <v>8971356.299999999</v>
      </c>
      <c r="E273" s="109">
        <f>SUM(E111+E133+E142+E149+E194+E201+E205+E222+E236+E243)</f>
        <v>3339619</v>
      </c>
      <c r="F273" s="110">
        <f>SUM(F111+F133+F142+F149+F194+F201+F205+F222+F236+F243)</f>
        <v>5555</v>
      </c>
      <c r="G273" s="110">
        <f>SUM(G111+G133+G142+G149+G194+G201+G205+G222+G236+G243)</f>
        <v>53099</v>
      </c>
      <c r="H273" s="110">
        <f>SUM(H111+H133+H142+H149+H194+H201+H205+H222+H236+H243)</f>
        <v>49828</v>
      </c>
      <c r="I273" s="111"/>
      <c r="J273" s="111"/>
      <c r="K273" s="111"/>
      <c r="L273" s="111"/>
      <c r="M273" s="111"/>
      <c r="N273" s="108">
        <f>SUM(N111+N133+N142+N149+N194+N201+N205+N222+N236+N243+N270+N271)</f>
        <v>9017496</v>
      </c>
      <c r="O273" s="169">
        <f>SUM(O111+O133+O142+O149+O194+O201+O205+O222+O236+O243+O270+O271)</f>
        <v>235296.4</v>
      </c>
      <c r="P273" s="112">
        <f t="shared" si="18"/>
        <v>2.622751701434487</v>
      </c>
      <c r="Q273" s="113">
        <f t="shared" si="17"/>
        <v>2.6093319032245756</v>
      </c>
    </row>
    <row r="274" spans="1:17" s="17" customFormat="1" ht="15.75" customHeight="1">
      <c r="A274" s="114"/>
      <c r="B274" s="115" t="s">
        <v>311</v>
      </c>
      <c r="C274" s="116">
        <f>C82-C273</f>
        <v>-1023168171.8800011</v>
      </c>
      <c r="D274" s="170">
        <f>D82-D273</f>
        <v>-1023168.1999999993</v>
      </c>
      <c r="E274" s="118"/>
      <c r="F274" s="118"/>
      <c r="G274" s="118"/>
      <c r="H274" s="118"/>
      <c r="I274" s="15"/>
      <c r="J274" s="15"/>
      <c r="K274" s="15"/>
      <c r="L274" s="15"/>
      <c r="M274" s="15"/>
      <c r="N274" s="117">
        <f>N82-N273</f>
        <v>-1302171</v>
      </c>
      <c r="O274" s="170">
        <f>O82-O273</f>
        <v>200598.80000000002</v>
      </c>
      <c r="P274" s="119"/>
      <c r="Q274" s="119"/>
    </row>
    <row r="275" spans="1:17" s="17" customFormat="1" ht="27.75" customHeight="1">
      <c r="A275" s="9" t="s">
        <v>312</v>
      </c>
      <c r="B275" s="120" t="s">
        <v>313</v>
      </c>
      <c r="C275" s="121"/>
      <c r="D275" s="122"/>
      <c r="E275" s="15"/>
      <c r="F275" s="15"/>
      <c r="G275" s="15"/>
      <c r="H275" s="15"/>
      <c r="I275" s="15"/>
      <c r="J275" s="15"/>
      <c r="K275" s="15"/>
      <c r="L275" s="15"/>
      <c r="M275" s="15"/>
      <c r="N275" s="122"/>
      <c r="O275" s="122"/>
      <c r="P275" s="14"/>
      <c r="Q275" s="14"/>
    </row>
    <row r="276" spans="1:17" s="17" customFormat="1" ht="66.75" customHeight="1" hidden="1">
      <c r="A276" s="104" t="s">
        <v>314</v>
      </c>
      <c r="B276" s="123" t="s">
        <v>315</v>
      </c>
      <c r="C276" s="124">
        <f aca="true" t="shared" si="19" ref="C276:O276">C277-C287</f>
        <v>1204849000</v>
      </c>
      <c r="D276" s="125">
        <f t="shared" si="19"/>
        <v>1284849</v>
      </c>
      <c r="E276" s="125">
        <f t="shared" si="19"/>
        <v>0</v>
      </c>
      <c r="F276" s="125">
        <f t="shared" si="19"/>
        <v>0</v>
      </c>
      <c r="G276" s="125">
        <f t="shared" si="19"/>
        <v>0</v>
      </c>
      <c r="H276" s="125">
        <f t="shared" si="19"/>
        <v>0</v>
      </c>
      <c r="I276" s="125">
        <f t="shared" si="19"/>
        <v>0</v>
      </c>
      <c r="J276" s="125">
        <f t="shared" si="19"/>
        <v>0</v>
      </c>
      <c r="K276" s="125">
        <f t="shared" si="19"/>
        <v>0</v>
      </c>
      <c r="L276" s="125">
        <f t="shared" si="19"/>
        <v>0</v>
      </c>
      <c r="M276" s="125">
        <f t="shared" si="19"/>
        <v>0</v>
      </c>
      <c r="N276" s="125">
        <f t="shared" si="19"/>
        <v>424975</v>
      </c>
      <c r="O276" s="125">
        <f t="shared" si="19"/>
        <v>0</v>
      </c>
      <c r="P276" s="14"/>
      <c r="Q276" s="14"/>
    </row>
    <row r="277" spans="1:17" s="17" customFormat="1" ht="66" customHeight="1" hidden="1">
      <c r="A277" s="104" t="s">
        <v>316</v>
      </c>
      <c r="B277" s="123" t="s">
        <v>317</v>
      </c>
      <c r="C277" s="124">
        <f>C281+C278</f>
        <v>1284849000</v>
      </c>
      <c r="D277" s="125">
        <f>D281+D278</f>
        <v>1364849</v>
      </c>
      <c r="E277" s="125">
        <f aca="true" t="shared" si="20" ref="E277:M277">E281</f>
        <v>0</v>
      </c>
      <c r="F277" s="125">
        <f t="shared" si="20"/>
        <v>0</v>
      </c>
      <c r="G277" s="125">
        <f t="shared" si="20"/>
        <v>0</v>
      </c>
      <c r="H277" s="125">
        <f t="shared" si="20"/>
        <v>0</v>
      </c>
      <c r="I277" s="125">
        <f t="shared" si="20"/>
        <v>0</v>
      </c>
      <c r="J277" s="125">
        <f t="shared" si="20"/>
        <v>0</v>
      </c>
      <c r="K277" s="125">
        <f t="shared" si="20"/>
        <v>0</v>
      </c>
      <c r="L277" s="125">
        <f t="shared" si="20"/>
        <v>0</v>
      </c>
      <c r="M277" s="125">
        <f t="shared" si="20"/>
        <v>0</v>
      </c>
      <c r="N277" s="125">
        <f>N281+N278</f>
        <v>1178175</v>
      </c>
      <c r="O277" s="125">
        <f>O281</f>
        <v>0</v>
      </c>
      <c r="P277" s="14"/>
      <c r="Q277" s="14"/>
    </row>
    <row r="278" spans="1:17" s="17" customFormat="1" ht="50.25" customHeight="1" hidden="1">
      <c r="A278" s="104" t="s">
        <v>318</v>
      </c>
      <c r="B278" s="123" t="s">
        <v>319</v>
      </c>
      <c r="C278" s="124"/>
      <c r="D278" s="125">
        <v>80000</v>
      </c>
      <c r="E278" s="126"/>
      <c r="F278" s="126"/>
      <c r="G278" s="126"/>
      <c r="H278" s="126"/>
      <c r="I278" s="126"/>
      <c r="J278" s="126"/>
      <c r="K278" s="126"/>
      <c r="L278" s="126"/>
      <c r="M278" s="126"/>
      <c r="N278" s="125">
        <v>80000</v>
      </c>
      <c r="O278" s="125"/>
      <c r="P278" s="14"/>
      <c r="Q278" s="14"/>
    </row>
    <row r="279" spans="1:17" s="17" customFormat="1" ht="32.25">
      <c r="A279" s="133" t="s">
        <v>403</v>
      </c>
      <c r="B279" s="134" t="s">
        <v>345</v>
      </c>
      <c r="C279" s="139">
        <f>C281-C285</f>
        <v>504849000</v>
      </c>
      <c r="D279" s="173">
        <f>D281-D285</f>
        <v>504849</v>
      </c>
      <c r="E279" s="126"/>
      <c r="F279" s="126"/>
      <c r="G279" s="126"/>
      <c r="H279" s="126"/>
      <c r="I279" s="126"/>
      <c r="J279" s="126"/>
      <c r="K279" s="126"/>
      <c r="L279" s="126"/>
      <c r="M279" s="126"/>
      <c r="N279" s="125">
        <v>80000</v>
      </c>
      <c r="O279" s="125"/>
      <c r="P279" s="14"/>
      <c r="Q279" s="14"/>
    </row>
    <row r="280" spans="1:17" s="17" customFormat="1" ht="18.75">
      <c r="A280" s="133"/>
      <c r="B280" s="152" t="s">
        <v>375</v>
      </c>
      <c r="C280" s="151">
        <f>C281+C282</f>
        <v>1364849000</v>
      </c>
      <c r="D280" s="173"/>
      <c r="E280" s="126"/>
      <c r="F280" s="126"/>
      <c r="G280" s="126"/>
      <c r="H280" s="126"/>
      <c r="I280" s="126"/>
      <c r="J280" s="126"/>
      <c r="K280" s="126"/>
      <c r="L280" s="126"/>
      <c r="M280" s="126"/>
      <c r="N280" s="125"/>
      <c r="O280" s="125"/>
      <c r="P280" s="14"/>
      <c r="Q280" s="14"/>
    </row>
    <row r="281" spans="1:17" s="17" customFormat="1" ht="30.75">
      <c r="A281" s="133" t="s">
        <v>404</v>
      </c>
      <c r="B281" s="137" t="s">
        <v>345</v>
      </c>
      <c r="C281" s="135">
        <v>1284849000</v>
      </c>
      <c r="D281" s="174">
        <v>1284849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25">
        <v>1098175</v>
      </c>
      <c r="O281" s="140"/>
      <c r="P281" s="14"/>
      <c r="Q281" s="14"/>
    </row>
    <row r="282" spans="1:17" s="17" customFormat="1" ht="45.75">
      <c r="A282" s="133" t="s">
        <v>406</v>
      </c>
      <c r="B282" s="137" t="s">
        <v>407</v>
      </c>
      <c r="C282" s="135">
        <v>80000000</v>
      </c>
      <c r="D282" s="174">
        <v>80000</v>
      </c>
      <c r="E282" s="15"/>
      <c r="F282" s="15"/>
      <c r="G282" s="15"/>
      <c r="H282" s="15"/>
      <c r="I282" s="15"/>
      <c r="J282" s="15"/>
      <c r="K282" s="15"/>
      <c r="L282" s="15"/>
      <c r="M282" s="15"/>
      <c r="N282" s="125"/>
      <c r="O282" s="125"/>
      <c r="P282" s="14"/>
      <c r="Q282" s="14"/>
    </row>
    <row r="283" spans="1:17" s="17" customFormat="1" ht="32.25">
      <c r="A283" s="133" t="s">
        <v>405</v>
      </c>
      <c r="B283" s="134" t="s">
        <v>343</v>
      </c>
      <c r="C283" s="135">
        <v>80000000</v>
      </c>
      <c r="D283" s="174">
        <v>80000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25"/>
      <c r="O283" s="125"/>
      <c r="P283" s="14"/>
      <c r="Q283" s="14"/>
    </row>
    <row r="284" spans="1:17" s="17" customFormat="1" ht="18.75">
      <c r="A284" s="136"/>
      <c r="B284" s="149" t="s">
        <v>374</v>
      </c>
      <c r="C284" s="150">
        <f>C285+C287</f>
        <v>860000000</v>
      </c>
      <c r="D284" s="174"/>
      <c r="E284" s="15"/>
      <c r="F284" s="15"/>
      <c r="G284" s="15"/>
      <c r="H284" s="15"/>
      <c r="I284" s="15"/>
      <c r="J284" s="15"/>
      <c r="K284" s="15"/>
      <c r="L284" s="15"/>
      <c r="M284" s="15"/>
      <c r="N284" s="125"/>
      <c r="O284" s="125"/>
      <c r="P284" s="14"/>
      <c r="Q284" s="14"/>
    </row>
    <row r="285" spans="1:17" s="17" customFormat="1" ht="30.75">
      <c r="A285" s="136" t="s">
        <v>408</v>
      </c>
      <c r="B285" s="137" t="s">
        <v>346</v>
      </c>
      <c r="C285" s="135">
        <v>780000000</v>
      </c>
      <c r="D285" s="174">
        <v>780000</v>
      </c>
      <c r="E285" s="15"/>
      <c r="F285" s="15"/>
      <c r="G285" s="15"/>
      <c r="H285" s="15"/>
      <c r="I285" s="15"/>
      <c r="J285" s="15"/>
      <c r="K285" s="15"/>
      <c r="L285" s="15"/>
      <c r="M285" s="15"/>
      <c r="N285" s="125">
        <v>1098175</v>
      </c>
      <c r="O285" s="140">
        <v>40000</v>
      </c>
      <c r="P285" s="14"/>
      <c r="Q285" s="14"/>
    </row>
    <row r="286" spans="1:17" s="17" customFormat="1" ht="18.75" hidden="1">
      <c r="A286" s="133"/>
      <c r="B286" s="134"/>
      <c r="C286" s="135"/>
      <c r="D286" s="174"/>
      <c r="E286" s="15"/>
      <c r="F286" s="15"/>
      <c r="G286" s="15"/>
      <c r="H286" s="15"/>
      <c r="I286" s="15"/>
      <c r="J286" s="15"/>
      <c r="K286" s="15"/>
      <c r="L286" s="15"/>
      <c r="M286" s="15"/>
      <c r="N286" s="125"/>
      <c r="O286" s="125"/>
      <c r="P286" s="14"/>
      <c r="Q286" s="14"/>
    </row>
    <row r="287" spans="1:17" s="17" customFormat="1" ht="48">
      <c r="A287" s="133" t="s">
        <v>410</v>
      </c>
      <c r="B287" s="134" t="s">
        <v>409</v>
      </c>
      <c r="C287" s="135">
        <f>C288</f>
        <v>80000000</v>
      </c>
      <c r="D287" s="174">
        <v>80000</v>
      </c>
      <c r="E287" s="125">
        <f aca="true" t="shared" si="21" ref="E287:M287">E292</f>
        <v>0</v>
      </c>
      <c r="F287" s="125">
        <f t="shared" si="21"/>
        <v>0</v>
      </c>
      <c r="G287" s="125">
        <f t="shared" si="21"/>
        <v>0</v>
      </c>
      <c r="H287" s="125">
        <f t="shared" si="21"/>
        <v>0</v>
      </c>
      <c r="I287" s="125">
        <f t="shared" si="21"/>
        <v>0</v>
      </c>
      <c r="J287" s="125">
        <f t="shared" si="21"/>
        <v>0</v>
      </c>
      <c r="K287" s="125">
        <f t="shared" si="21"/>
        <v>0</v>
      </c>
      <c r="L287" s="125">
        <f t="shared" si="21"/>
        <v>0</v>
      </c>
      <c r="M287" s="125">
        <f t="shared" si="21"/>
        <v>0</v>
      </c>
      <c r="N287" s="125">
        <f>N292+N288</f>
        <v>753200</v>
      </c>
      <c r="O287" s="125"/>
      <c r="P287" s="14"/>
      <c r="Q287" s="14"/>
    </row>
    <row r="288" spans="1:17" s="17" customFormat="1" ht="32.25">
      <c r="A288" s="133" t="s">
        <v>411</v>
      </c>
      <c r="B288" s="134" t="s">
        <v>344</v>
      </c>
      <c r="C288" s="135">
        <v>80000000</v>
      </c>
      <c r="D288" s="174">
        <v>80000</v>
      </c>
      <c r="E288" s="125"/>
      <c r="F288" s="126"/>
      <c r="G288" s="126"/>
      <c r="H288" s="126"/>
      <c r="I288" s="126"/>
      <c r="J288" s="126"/>
      <c r="K288" s="126"/>
      <c r="L288" s="126"/>
      <c r="M288" s="126"/>
      <c r="N288" s="124">
        <v>80000</v>
      </c>
      <c r="O288" s="125"/>
      <c r="P288" s="14"/>
      <c r="Q288" s="14"/>
    </row>
    <row r="289" spans="1:17" s="17" customFormat="1" ht="32.25">
      <c r="A289" s="133" t="s">
        <v>412</v>
      </c>
      <c r="B289" s="134" t="s">
        <v>421</v>
      </c>
      <c r="C289" s="135">
        <f>C291+C292</f>
        <v>362650000</v>
      </c>
      <c r="D289" s="174">
        <f>D291+D292</f>
        <v>362650</v>
      </c>
      <c r="E289" s="125"/>
      <c r="F289" s="126"/>
      <c r="G289" s="126"/>
      <c r="H289" s="126"/>
      <c r="I289" s="126"/>
      <c r="J289" s="126"/>
      <c r="K289" s="126"/>
      <c r="L289" s="126"/>
      <c r="M289" s="126"/>
      <c r="N289" s="124"/>
      <c r="O289" s="125"/>
      <c r="P289" s="14"/>
      <c r="Q289" s="14"/>
    </row>
    <row r="290" spans="1:17" s="17" customFormat="1" ht="90.75">
      <c r="A290" s="133" t="s">
        <v>422</v>
      </c>
      <c r="B290" s="137" t="s">
        <v>342</v>
      </c>
      <c r="C290" s="138">
        <f>C291+C292</f>
        <v>362650000</v>
      </c>
      <c r="D290" s="175">
        <f>D291+D292</f>
        <v>362650</v>
      </c>
      <c r="E290" s="125"/>
      <c r="F290" s="126"/>
      <c r="G290" s="126"/>
      <c r="H290" s="126"/>
      <c r="I290" s="126"/>
      <c r="J290" s="126"/>
      <c r="K290" s="126"/>
      <c r="L290" s="126"/>
      <c r="M290" s="126"/>
      <c r="N290" s="124"/>
      <c r="O290" s="125"/>
      <c r="P290" s="14"/>
      <c r="Q290" s="14"/>
    </row>
    <row r="291" spans="1:17" s="17" customFormat="1" ht="90.75" hidden="1">
      <c r="A291" s="136" t="s">
        <v>413</v>
      </c>
      <c r="B291" s="137" t="s">
        <v>342</v>
      </c>
      <c r="C291" s="138">
        <v>329581000</v>
      </c>
      <c r="D291" s="175">
        <v>329581</v>
      </c>
      <c r="E291" s="125"/>
      <c r="F291" s="126"/>
      <c r="G291" s="126"/>
      <c r="H291" s="126"/>
      <c r="I291" s="126"/>
      <c r="J291" s="126"/>
      <c r="K291" s="126"/>
      <c r="L291" s="126"/>
      <c r="M291" s="126"/>
      <c r="N291" s="124">
        <v>80000</v>
      </c>
      <c r="O291" s="125"/>
      <c r="P291" s="14"/>
      <c r="Q291" s="14"/>
    </row>
    <row r="292" spans="1:17" s="17" customFormat="1" ht="111" hidden="1">
      <c r="A292" s="133" t="s">
        <v>413</v>
      </c>
      <c r="B292" s="134" t="s">
        <v>341</v>
      </c>
      <c r="C292" s="135">
        <v>33069000</v>
      </c>
      <c r="D292" s="174">
        <v>33069</v>
      </c>
      <c r="E292" s="15"/>
      <c r="F292" s="15"/>
      <c r="G292" s="15"/>
      <c r="H292" s="15"/>
      <c r="I292" s="15"/>
      <c r="J292" s="15"/>
      <c r="K292" s="15"/>
      <c r="L292" s="15"/>
      <c r="M292" s="15"/>
      <c r="N292" s="125">
        <v>673200</v>
      </c>
      <c r="O292" s="125"/>
      <c r="P292" s="14"/>
      <c r="Q292" s="14"/>
    </row>
    <row r="293" spans="1:17" s="17" customFormat="1" ht="32.25">
      <c r="A293" s="133" t="s">
        <v>420</v>
      </c>
      <c r="B293" s="134" t="s">
        <v>340</v>
      </c>
      <c r="C293" s="135">
        <f>C294</f>
        <v>362650000</v>
      </c>
      <c r="D293" s="174">
        <f>D294</f>
        <v>362650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25"/>
      <c r="O293" s="125"/>
      <c r="P293" s="14">
        <f>O293/D293*100</f>
        <v>0</v>
      </c>
      <c r="Q293" s="14" t="e">
        <f t="shared" si="17"/>
        <v>#DIV/0!</v>
      </c>
    </row>
    <row r="294" spans="1:17" s="17" customFormat="1" ht="114.75" customHeight="1">
      <c r="A294" s="133" t="s">
        <v>419</v>
      </c>
      <c r="B294" s="134" t="s">
        <v>339</v>
      </c>
      <c r="C294" s="135">
        <v>362650000</v>
      </c>
      <c r="D294" s="174">
        <v>362650</v>
      </c>
      <c r="E294" s="15"/>
      <c r="F294" s="15"/>
      <c r="G294" s="15"/>
      <c r="H294" s="15"/>
      <c r="I294" s="15"/>
      <c r="J294" s="15"/>
      <c r="K294" s="15"/>
      <c r="L294" s="15"/>
      <c r="M294" s="15"/>
      <c r="N294" s="125">
        <v>673200</v>
      </c>
      <c r="O294" s="125"/>
      <c r="P294" s="14"/>
      <c r="Q294" s="14"/>
    </row>
    <row r="295" spans="1:17" s="17" customFormat="1" ht="36" customHeight="1" hidden="1">
      <c r="A295" s="104" t="s">
        <v>320</v>
      </c>
      <c r="B295" s="127" t="s">
        <v>321</v>
      </c>
      <c r="C295" s="124"/>
      <c r="D295" s="125"/>
      <c r="E295" s="15"/>
      <c r="F295" s="15"/>
      <c r="G295" s="15"/>
      <c r="H295" s="15"/>
      <c r="I295" s="15"/>
      <c r="J295" s="15"/>
      <c r="K295" s="15"/>
      <c r="L295" s="15"/>
      <c r="M295" s="15"/>
      <c r="N295" s="125">
        <v>15000</v>
      </c>
      <c r="O295" s="125"/>
      <c r="P295" s="14"/>
      <c r="Q295" s="14"/>
    </row>
    <row r="296" spans="1:17" s="17" customFormat="1" ht="32.25" customHeight="1" hidden="1">
      <c r="A296" s="104" t="s">
        <v>322</v>
      </c>
      <c r="B296" s="127" t="s">
        <v>323</v>
      </c>
      <c r="C296" s="124"/>
      <c r="D296" s="125"/>
      <c r="E296" s="15"/>
      <c r="F296" s="15"/>
      <c r="G296" s="15"/>
      <c r="H296" s="15"/>
      <c r="I296" s="15"/>
      <c r="J296" s="15"/>
      <c r="K296" s="15"/>
      <c r="L296" s="15"/>
      <c r="M296" s="15"/>
      <c r="N296" s="125">
        <v>44500</v>
      </c>
      <c r="O296" s="125"/>
      <c r="P296" s="14"/>
      <c r="Q296" s="14"/>
    </row>
    <row r="297" spans="1:17" s="17" customFormat="1" ht="22.5" customHeight="1">
      <c r="A297" s="104" t="s">
        <v>414</v>
      </c>
      <c r="B297" s="127" t="s">
        <v>324</v>
      </c>
      <c r="C297" s="124">
        <f>C299-C298</f>
        <v>518319171.88000107</v>
      </c>
      <c r="D297" s="171">
        <f>D299-D298</f>
        <v>518319.19999999925</v>
      </c>
      <c r="E297" s="125"/>
      <c r="F297" s="125"/>
      <c r="G297" s="125"/>
      <c r="H297" s="125"/>
      <c r="I297" s="125"/>
      <c r="J297" s="125"/>
      <c r="K297" s="125"/>
      <c r="L297" s="125"/>
      <c r="M297" s="125"/>
      <c r="N297" s="125">
        <f>N299-N298</f>
        <v>737696</v>
      </c>
      <c r="O297" s="171">
        <f>O299-O298</f>
        <v>-160598.8</v>
      </c>
      <c r="P297" s="14"/>
      <c r="Q297" s="14"/>
    </row>
    <row r="298" spans="1:17" s="17" customFormat="1" ht="31.5" customHeight="1">
      <c r="A298" s="104" t="s">
        <v>418</v>
      </c>
      <c r="B298" s="127" t="s">
        <v>415</v>
      </c>
      <c r="C298" s="124">
        <f>C82+C281+C295+C296-C294</f>
        <v>8870387100</v>
      </c>
      <c r="D298" s="171">
        <f>D82+D281+D295+D296-D294</f>
        <v>8870387.1</v>
      </c>
      <c r="E298" s="125">
        <f aca="true" t="shared" si="22" ref="E298:M298">E82+E281+E295+E296-E131</f>
        <v>0</v>
      </c>
      <c r="F298" s="125">
        <f t="shared" si="22"/>
        <v>0</v>
      </c>
      <c r="G298" s="125">
        <f t="shared" si="22"/>
        <v>0</v>
      </c>
      <c r="H298" s="125">
        <f t="shared" si="22"/>
        <v>0</v>
      </c>
      <c r="I298" s="125">
        <f t="shared" si="22"/>
        <v>0</v>
      </c>
      <c r="J298" s="125">
        <f t="shared" si="22"/>
        <v>0</v>
      </c>
      <c r="K298" s="125">
        <f t="shared" si="22"/>
        <v>0</v>
      </c>
      <c r="L298" s="125">
        <f t="shared" si="22"/>
        <v>0</v>
      </c>
      <c r="M298" s="125">
        <f t="shared" si="22"/>
        <v>0</v>
      </c>
      <c r="N298" s="125">
        <f>N82+N277+N295+N296</f>
        <v>8953000</v>
      </c>
      <c r="O298" s="171">
        <v>518496.3</v>
      </c>
      <c r="P298" s="14"/>
      <c r="Q298" s="14"/>
    </row>
    <row r="299" spans="1:17" s="17" customFormat="1" ht="34.5" customHeight="1">
      <c r="A299" s="104" t="s">
        <v>417</v>
      </c>
      <c r="B299" s="127" t="s">
        <v>416</v>
      </c>
      <c r="C299" s="124">
        <f>C273+C285+C130-C289</f>
        <v>9388706271.880001</v>
      </c>
      <c r="D299" s="171">
        <f>D273+D285+D130-D289</f>
        <v>9388706.299999999</v>
      </c>
      <c r="E299" s="125">
        <f aca="true" t="shared" si="23" ref="E299:M299">E273+E292+E130-E129</f>
        <v>3339619</v>
      </c>
      <c r="F299" s="125">
        <f t="shared" si="23"/>
        <v>5555</v>
      </c>
      <c r="G299" s="125">
        <f t="shared" si="23"/>
        <v>53099</v>
      </c>
      <c r="H299" s="125">
        <f t="shared" si="23"/>
        <v>49828</v>
      </c>
      <c r="I299" s="125">
        <f t="shared" si="23"/>
        <v>0</v>
      </c>
      <c r="J299" s="125">
        <f t="shared" si="23"/>
        <v>0</v>
      </c>
      <c r="K299" s="125">
        <f t="shared" si="23"/>
        <v>0</v>
      </c>
      <c r="L299" s="125">
        <f t="shared" si="23"/>
        <v>0</v>
      </c>
      <c r="M299" s="125">
        <f t="shared" si="23"/>
        <v>0</v>
      </c>
      <c r="N299" s="125">
        <f>N273+N292</f>
        <v>9690696</v>
      </c>
      <c r="O299" s="171">
        <v>357897.5</v>
      </c>
      <c r="P299" s="14"/>
      <c r="Q299" s="14"/>
    </row>
    <row r="300" spans="1:17" s="17" customFormat="1" ht="18.75">
      <c r="A300" s="240" t="s">
        <v>325</v>
      </c>
      <c r="B300" s="240"/>
      <c r="C300" s="128">
        <v>1023168171.88</v>
      </c>
      <c r="D300" s="172">
        <v>1023168.2</v>
      </c>
      <c r="E300" s="172">
        <f aca="true" t="shared" si="24" ref="E300:M300">E295+E293+E281-E292+E297+E296</f>
        <v>0</v>
      </c>
      <c r="F300" s="172">
        <f t="shared" si="24"/>
        <v>0</v>
      </c>
      <c r="G300" s="172">
        <f t="shared" si="24"/>
        <v>0</v>
      </c>
      <c r="H300" s="172">
        <f t="shared" si="24"/>
        <v>0</v>
      </c>
      <c r="I300" s="172">
        <f t="shared" si="24"/>
        <v>0</v>
      </c>
      <c r="J300" s="172">
        <f t="shared" si="24"/>
        <v>0</v>
      </c>
      <c r="K300" s="172">
        <f t="shared" si="24"/>
        <v>0</v>
      </c>
      <c r="L300" s="172">
        <f t="shared" si="24"/>
        <v>0</v>
      </c>
      <c r="M300" s="172">
        <f t="shared" si="24"/>
        <v>0</v>
      </c>
      <c r="N300" s="172">
        <f>N295+N293+N281-N292+N297+N296+N278</f>
        <v>1302171</v>
      </c>
      <c r="O300" s="172">
        <f>O295+O293+O281-O292+O297+O296-O285</f>
        <v>-200598.8</v>
      </c>
      <c r="P300" s="14"/>
      <c r="Q300" s="14"/>
    </row>
    <row r="301" s="17" customFormat="1" ht="18.75"/>
    <row r="302" spans="1:16" s="17" customFormat="1" ht="18.75">
      <c r="A302" s="129"/>
      <c r="B302" s="130"/>
      <c r="C302" s="130"/>
      <c r="D302" s="130"/>
      <c r="E302" s="130"/>
      <c r="F302" s="129"/>
      <c r="G302" s="129"/>
      <c r="H302" s="130"/>
      <c r="N302" s="129"/>
      <c r="P302" s="131"/>
    </row>
    <row r="303" s="17" customFormat="1" ht="18.75"/>
    <row r="304" s="17" customFormat="1" ht="18.75"/>
  </sheetData>
  <sheetProtection/>
  <mergeCells count="1">
    <mergeCell ref="A300:B300"/>
  </mergeCells>
  <printOptions/>
  <pageMargins left="0.75" right="0.3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7.00390625" style="0" customWidth="1"/>
    <col min="2" max="2" width="50.8515625" style="0" customWidth="1"/>
    <col min="3" max="3" width="20.28125" style="0" customWidth="1"/>
    <col min="4" max="4" width="16.57421875" style="0" customWidth="1"/>
    <col min="5" max="5" width="0.13671875" style="0" hidden="1" customWidth="1"/>
    <col min="6" max="13" width="9.140625" style="0" hidden="1" customWidth="1"/>
    <col min="14" max="14" width="14.57421875" style="0" hidden="1" customWidth="1"/>
    <col min="15" max="15" width="14.140625" style="0" customWidth="1"/>
    <col min="16" max="16" width="9.8515625" style="0" customWidth="1"/>
    <col min="17" max="17" width="7.8515625" style="0" hidden="1" customWidth="1"/>
  </cols>
  <sheetData>
    <row r="1" spans="1:14" ht="15.75">
      <c r="A1" s="1" t="s">
        <v>440</v>
      </c>
      <c r="B1" s="1"/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</row>
    <row r="3" spans="1:17" ht="94.5" customHeight="1">
      <c r="A3" s="4" t="s">
        <v>0</v>
      </c>
      <c r="B3" s="5" t="s">
        <v>1</v>
      </c>
      <c r="C3" s="6" t="s">
        <v>326</v>
      </c>
      <c r="D3" s="7" t="s">
        <v>326</v>
      </c>
      <c r="E3" s="3"/>
      <c r="F3" s="8"/>
      <c r="G3" s="3"/>
      <c r="H3" s="3"/>
      <c r="I3" s="3"/>
      <c r="J3" s="3"/>
      <c r="K3" s="3"/>
      <c r="L3" s="3"/>
      <c r="M3" s="3"/>
      <c r="N3" s="7" t="s">
        <v>2</v>
      </c>
      <c r="O3" s="4" t="s">
        <v>423</v>
      </c>
      <c r="P3" s="4" t="s">
        <v>3</v>
      </c>
      <c r="Q3" s="4" t="s">
        <v>4</v>
      </c>
    </row>
    <row r="4" spans="1:17" ht="33.75" customHeight="1">
      <c r="A4" s="9" t="s">
        <v>5</v>
      </c>
      <c r="B4" s="10" t="s">
        <v>6</v>
      </c>
      <c r="C4" s="6"/>
      <c r="D4" s="4"/>
      <c r="E4" s="3"/>
      <c r="F4" s="8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17" customFormat="1" ht="17.25" customHeight="1">
      <c r="A5" s="11"/>
      <c r="B5" s="12" t="s">
        <v>7</v>
      </c>
      <c r="C5" s="13">
        <f>C6+C8+C10+C14+C20+C21</f>
        <v>4066400000</v>
      </c>
      <c r="D5" s="14">
        <f>D6+D8+D10+D14+D20+D21</f>
        <v>4066400</v>
      </c>
      <c r="E5" s="15"/>
      <c r="F5" s="16"/>
      <c r="G5" s="15"/>
      <c r="H5" s="15"/>
      <c r="I5" s="15"/>
      <c r="J5" s="15"/>
      <c r="K5" s="15"/>
      <c r="L5" s="15"/>
      <c r="M5" s="15"/>
      <c r="N5" s="14">
        <f>N6+N8+N10+N14+N20+N21</f>
        <v>3694600</v>
      </c>
      <c r="O5" s="154">
        <f>O6+O8+O10+O14+O19+O20+O21</f>
        <v>451933.8</v>
      </c>
      <c r="P5" s="14">
        <f>O5/D5*100</f>
        <v>11.113855006885698</v>
      </c>
      <c r="Q5" s="14">
        <f>O5/N5*100</f>
        <v>12.23227954311698</v>
      </c>
    </row>
    <row r="6" spans="1:17" s="17" customFormat="1" ht="18" customHeight="1">
      <c r="A6" s="11" t="s">
        <v>8</v>
      </c>
      <c r="B6" s="11" t="s">
        <v>9</v>
      </c>
      <c r="C6" s="13">
        <f>C7</f>
        <v>1868800000</v>
      </c>
      <c r="D6" s="14">
        <f>D7</f>
        <v>1868800</v>
      </c>
      <c r="E6" s="15"/>
      <c r="F6" s="15"/>
      <c r="G6" s="15"/>
      <c r="H6" s="15"/>
      <c r="I6" s="15"/>
      <c r="J6" s="15"/>
      <c r="K6" s="15"/>
      <c r="L6" s="15"/>
      <c r="M6" s="15"/>
      <c r="N6" s="14">
        <f>N7</f>
        <v>1800000</v>
      </c>
      <c r="O6" s="154">
        <f>O7</f>
        <v>216427.9</v>
      </c>
      <c r="P6" s="14">
        <f>O6/D6*100</f>
        <v>11.581116224315068</v>
      </c>
      <c r="Q6" s="14">
        <f aca="true" t="shared" si="0" ref="Q6:Q102">O6/N6*100</f>
        <v>12.023772222222222</v>
      </c>
    </row>
    <row r="7" spans="1:17" s="17" customFormat="1" ht="20.25" customHeight="1">
      <c r="A7" s="18" t="s">
        <v>376</v>
      </c>
      <c r="B7" s="19" t="s">
        <v>10</v>
      </c>
      <c r="C7" s="20">
        <v>1868800000</v>
      </c>
      <c r="D7" s="21">
        <v>1868800</v>
      </c>
      <c r="E7" s="22"/>
      <c r="F7" s="15"/>
      <c r="G7" s="15"/>
      <c r="H7" s="15"/>
      <c r="I7" s="15"/>
      <c r="J7" s="15"/>
      <c r="K7" s="15"/>
      <c r="L7" s="15"/>
      <c r="M7" s="15"/>
      <c r="N7" s="21">
        <v>1800000</v>
      </c>
      <c r="O7" s="153">
        <v>216427.9</v>
      </c>
      <c r="P7" s="23">
        <f>O7/D7*100</f>
        <v>11.581116224315068</v>
      </c>
      <c r="Q7" s="23">
        <f t="shared" si="0"/>
        <v>12.023772222222222</v>
      </c>
    </row>
    <row r="8" spans="1:17" s="17" customFormat="1" ht="37.5" customHeight="1" hidden="1">
      <c r="A8" s="11" t="s">
        <v>11</v>
      </c>
      <c r="B8" s="24" t="s">
        <v>12</v>
      </c>
      <c r="C8" s="13">
        <f>C9</f>
        <v>0</v>
      </c>
      <c r="D8" s="14">
        <f>D9</f>
        <v>0</v>
      </c>
      <c r="E8" s="15"/>
      <c r="F8" s="15"/>
      <c r="G8" s="15"/>
      <c r="H8" s="15"/>
      <c r="I8" s="15"/>
      <c r="J8" s="15"/>
      <c r="K8" s="15"/>
      <c r="L8" s="15"/>
      <c r="M8" s="15"/>
      <c r="N8" s="14">
        <f>N9</f>
        <v>0</v>
      </c>
      <c r="O8" s="14">
        <f>O9</f>
        <v>0</v>
      </c>
      <c r="P8" s="14"/>
      <c r="Q8" s="14"/>
    </row>
    <row r="9" spans="1:17" s="17" customFormat="1" ht="20.25" customHeight="1" hidden="1">
      <c r="A9" s="18" t="s">
        <v>13</v>
      </c>
      <c r="B9" s="25" t="s">
        <v>14</v>
      </c>
      <c r="C9" s="20"/>
      <c r="D9" s="21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3"/>
      <c r="Q9" s="23"/>
    </row>
    <row r="10" spans="1:17" s="17" customFormat="1" ht="18.75">
      <c r="A10" s="11" t="s">
        <v>15</v>
      </c>
      <c r="B10" s="11" t="s">
        <v>16</v>
      </c>
      <c r="C10" s="13">
        <f>C11+C12+C13</f>
        <v>1850600000</v>
      </c>
      <c r="D10" s="14">
        <f>D11+D12+D13</f>
        <v>1850600</v>
      </c>
      <c r="E10" s="15"/>
      <c r="F10" s="15"/>
      <c r="G10" s="15"/>
      <c r="H10" s="15"/>
      <c r="I10" s="15"/>
      <c r="J10" s="15"/>
      <c r="K10" s="15"/>
      <c r="L10" s="15"/>
      <c r="M10" s="15"/>
      <c r="N10" s="14">
        <f>N11+N12+N13</f>
        <v>1620600</v>
      </c>
      <c r="O10" s="154">
        <f>O11+O12+O13</f>
        <v>195551.6</v>
      </c>
      <c r="P10" s="14">
        <f aca="true" t="shared" si="1" ref="P10:P18">O10/D10*100</f>
        <v>10.566929644439641</v>
      </c>
      <c r="Q10" s="14">
        <f t="shared" si="0"/>
        <v>12.066617302233741</v>
      </c>
    </row>
    <row r="11" spans="1:17" s="17" customFormat="1" ht="45.75" customHeight="1">
      <c r="A11" s="18" t="s">
        <v>377</v>
      </c>
      <c r="B11" s="25" t="s">
        <v>17</v>
      </c>
      <c r="C11" s="20">
        <v>1480000000</v>
      </c>
      <c r="D11" s="21">
        <v>1480000</v>
      </c>
      <c r="E11" s="15"/>
      <c r="F11" s="15"/>
      <c r="G11" s="15"/>
      <c r="H11" s="15"/>
      <c r="I11" s="15"/>
      <c r="J11" s="15"/>
      <c r="K11" s="15"/>
      <c r="L11" s="15"/>
      <c r="M11" s="15"/>
      <c r="N11" s="21">
        <v>1260000</v>
      </c>
      <c r="O11" s="153">
        <v>113126</v>
      </c>
      <c r="P11" s="23">
        <f t="shared" si="1"/>
        <v>7.643648648648648</v>
      </c>
      <c r="Q11" s="23">
        <f t="shared" si="0"/>
        <v>8.978253968253968</v>
      </c>
    </row>
    <row r="12" spans="1:17" s="17" customFormat="1" ht="38.25" customHeight="1">
      <c r="A12" s="18" t="s">
        <v>378</v>
      </c>
      <c r="B12" s="25" t="s">
        <v>18</v>
      </c>
      <c r="C12" s="20">
        <v>370000000</v>
      </c>
      <c r="D12" s="21">
        <v>370000</v>
      </c>
      <c r="E12" s="15"/>
      <c r="F12" s="15"/>
      <c r="G12" s="15"/>
      <c r="H12" s="15"/>
      <c r="I12" s="15"/>
      <c r="J12" s="15"/>
      <c r="K12" s="15"/>
      <c r="L12" s="15"/>
      <c r="M12" s="15"/>
      <c r="N12" s="21">
        <v>360000</v>
      </c>
      <c r="O12" s="153">
        <v>82425.6</v>
      </c>
      <c r="P12" s="23">
        <f t="shared" si="1"/>
        <v>22.27718918918919</v>
      </c>
      <c r="Q12" s="23">
        <f t="shared" si="0"/>
        <v>22.896</v>
      </c>
    </row>
    <row r="13" spans="1:17" s="17" customFormat="1" ht="16.5" customHeight="1">
      <c r="A13" s="18" t="s">
        <v>19</v>
      </c>
      <c r="B13" s="18" t="s">
        <v>20</v>
      </c>
      <c r="C13" s="20">
        <v>600000</v>
      </c>
      <c r="D13" s="21">
        <v>600</v>
      </c>
      <c r="E13" s="15"/>
      <c r="F13" s="15"/>
      <c r="G13" s="15"/>
      <c r="H13" s="15"/>
      <c r="I13" s="15"/>
      <c r="J13" s="15"/>
      <c r="K13" s="15"/>
      <c r="L13" s="15"/>
      <c r="M13" s="15"/>
      <c r="N13" s="21">
        <v>600</v>
      </c>
      <c r="O13" s="21"/>
      <c r="P13" s="23">
        <f t="shared" si="1"/>
        <v>0</v>
      </c>
      <c r="Q13" s="23">
        <f t="shared" si="0"/>
        <v>0</v>
      </c>
    </row>
    <row r="14" spans="1:17" s="17" customFormat="1" ht="18.75">
      <c r="A14" s="11" t="s">
        <v>21</v>
      </c>
      <c r="B14" s="11" t="s">
        <v>22</v>
      </c>
      <c r="C14" s="13">
        <f>C16+C17+C18</f>
        <v>267000000</v>
      </c>
      <c r="D14" s="14">
        <f>D16+D17+D18</f>
        <v>267000</v>
      </c>
      <c r="E14" s="15"/>
      <c r="F14" s="15"/>
      <c r="G14" s="15"/>
      <c r="H14" s="15"/>
      <c r="I14" s="15"/>
      <c r="J14" s="15"/>
      <c r="K14" s="15"/>
      <c r="L14" s="15"/>
      <c r="M14" s="15"/>
      <c r="N14" s="14">
        <f>N16+N17+N18</f>
        <v>208000</v>
      </c>
      <c r="O14" s="154">
        <f>O16+O17+O18</f>
        <v>31250.8</v>
      </c>
      <c r="P14" s="14">
        <f t="shared" si="1"/>
        <v>11.704419475655431</v>
      </c>
      <c r="Q14" s="14">
        <f t="shared" si="0"/>
        <v>15.024423076923076</v>
      </c>
    </row>
    <row r="15" spans="1:17" s="17" customFormat="1" ht="18.75">
      <c r="A15" s="18" t="s">
        <v>379</v>
      </c>
      <c r="B15" s="26" t="s">
        <v>23</v>
      </c>
      <c r="C15" s="20">
        <f>C16</f>
        <v>27000000</v>
      </c>
      <c r="D15" s="20">
        <f>D16</f>
        <v>27000</v>
      </c>
      <c r="E15" s="15"/>
      <c r="F15" s="15"/>
      <c r="G15" s="15"/>
      <c r="H15" s="15"/>
      <c r="I15" s="15"/>
      <c r="J15" s="15"/>
      <c r="K15" s="15"/>
      <c r="L15" s="15"/>
      <c r="M15" s="15"/>
      <c r="N15" s="21">
        <v>20000</v>
      </c>
      <c r="O15" s="153">
        <f>O16</f>
        <v>1605.3</v>
      </c>
      <c r="P15" s="23">
        <f>O15/D15*100</f>
        <v>5.945555555555555</v>
      </c>
      <c r="Q15" s="23">
        <f>O15/N15*100</f>
        <v>8.0265</v>
      </c>
    </row>
    <row r="16" spans="1:17" s="17" customFormat="1" ht="63" customHeight="1">
      <c r="A16" s="18" t="s">
        <v>380</v>
      </c>
      <c r="B16" s="26" t="s">
        <v>24</v>
      </c>
      <c r="C16" s="20">
        <v>27000000</v>
      </c>
      <c r="D16" s="21">
        <v>27000</v>
      </c>
      <c r="E16" s="15"/>
      <c r="F16" s="15"/>
      <c r="G16" s="15"/>
      <c r="H16" s="15"/>
      <c r="I16" s="15"/>
      <c r="J16" s="15"/>
      <c r="K16" s="15"/>
      <c r="L16" s="15"/>
      <c r="M16" s="15"/>
      <c r="N16" s="21">
        <v>20000</v>
      </c>
      <c r="O16" s="153">
        <v>1605.3</v>
      </c>
      <c r="P16" s="23">
        <f t="shared" si="1"/>
        <v>5.945555555555555</v>
      </c>
      <c r="Q16" s="23">
        <f t="shared" si="0"/>
        <v>8.0265</v>
      </c>
    </row>
    <row r="17" spans="1:17" s="17" customFormat="1" ht="18.75" hidden="1">
      <c r="A17" s="18" t="s">
        <v>25</v>
      </c>
      <c r="B17" s="18" t="s">
        <v>26</v>
      </c>
      <c r="C17" s="20"/>
      <c r="D17" s="21"/>
      <c r="E17" s="15"/>
      <c r="F17" s="15"/>
      <c r="G17" s="15"/>
      <c r="H17" s="15"/>
      <c r="I17" s="15"/>
      <c r="J17" s="15"/>
      <c r="K17" s="15"/>
      <c r="L17" s="15"/>
      <c r="M17" s="15"/>
      <c r="N17" s="21"/>
      <c r="O17" s="153"/>
      <c r="P17" s="23" t="e">
        <f t="shared" si="1"/>
        <v>#DIV/0!</v>
      </c>
      <c r="Q17" s="23" t="e">
        <f t="shared" si="0"/>
        <v>#DIV/0!</v>
      </c>
    </row>
    <row r="18" spans="1:17" s="17" customFormat="1" ht="33" customHeight="1">
      <c r="A18" s="18" t="s">
        <v>382</v>
      </c>
      <c r="B18" s="27" t="s">
        <v>381</v>
      </c>
      <c r="C18" s="20">
        <v>240000000</v>
      </c>
      <c r="D18" s="21">
        <v>240000</v>
      </c>
      <c r="E18" s="15"/>
      <c r="F18" s="15"/>
      <c r="G18" s="15"/>
      <c r="H18" s="15"/>
      <c r="I18" s="15"/>
      <c r="J18" s="15"/>
      <c r="K18" s="15"/>
      <c r="L18" s="15"/>
      <c r="M18" s="15"/>
      <c r="N18" s="21">
        <v>188000</v>
      </c>
      <c r="O18" s="153">
        <v>29645.5</v>
      </c>
      <c r="P18" s="23">
        <f t="shared" si="1"/>
        <v>12.352291666666666</v>
      </c>
      <c r="Q18" s="23">
        <f t="shared" si="0"/>
        <v>15.768882978723402</v>
      </c>
    </row>
    <row r="19" spans="1:17" s="17" customFormat="1" ht="32.25" hidden="1">
      <c r="A19" s="11" t="s">
        <v>27</v>
      </c>
      <c r="B19" s="28" t="s">
        <v>28</v>
      </c>
      <c r="C19" s="29"/>
      <c r="D19" s="30"/>
      <c r="E19" s="31"/>
      <c r="F19" s="31"/>
      <c r="G19" s="31"/>
      <c r="H19" s="31"/>
      <c r="I19" s="31"/>
      <c r="J19" s="31"/>
      <c r="K19" s="31"/>
      <c r="L19" s="31"/>
      <c r="M19" s="31"/>
      <c r="N19" s="30"/>
      <c r="O19" s="155"/>
      <c r="P19" s="30"/>
      <c r="Q19" s="30"/>
    </row>
    <row r="20" spans="1:17" s="17" customFormat="1" ht="18.75">
      <c r="A20" s="11" t="s">
        <v>29</v>
      </c>
      <c r="B20" s="11" t="s">
        <v>30</v>
      </c>
      <c r="C20" s="13">
        <v>75000000</v>
      </c>
      <c r="D20" s="14">
        <v>75000</v>
      </c>
      <c r="E20" s="15"/>
      <c r="F20" s="15"/>
      <c r="G20" s="15"/>
      <c r="H20" s="15"/>
      <c r="I20" s="15"/>
      <c r="J20" s="15"/>
      <c r="K20" s="15"/>
      <c r="L20" s="15"/>
      <c r="M20" s="15"/>
      <c r="N20" s="14">
        <v>61000</v>
      </c>
      <c r="O20" s="154">
        <v>10558.1</v>
      </c>
      <c r="P20" s="14">
        <f>O20/D20*100</f>
        <v>14.077466666666666</v>
      </c>
      <c r="Q20" s="14">
        <f t="shared" si="0"/>
        <v>17.308360655737705</v>
      </c>
    </row>
    <row r="21" spans="1:17" s="17" customFormat="1" ht="46.5" customHeight="1">
      <c r="A21" s="11" t="s">
        <v>31</v>
      </c>
      <c r="B21" s="32" t="s">
        <v>32</v>
      </c>
      <c r="C21" s="13">
        <f aca="true" t="shared" si="2" ref="C21:N21">C22+C29+C24</f>
        <v>5000000</v>
      </c>
      <c r="D21" s="14">
        <f t="shared" si="2"/>
        <v>5000</v>
      </c>
      <c r="E21" s="13">
        <f t="shared" si="2"/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3">
        <f t="shared" si="2"/>
        <v>0</v>
      </c>
      <c r="M21" s="13">
        <f t="shared" si="2"/>
        <v>0</v>
      </c>
      <c r="N21" s="14">
        <f t="shared" si="2"/>
        <v>5000</v>
      </c>
      <c r="O21" s="154">
        <f>O22+O25+O28+O29</f>
        <v>-1854.6000000000001</v>
      </c>
      <c r="P21" s="14">
        <f>O21/D21*100</f>
        <v>-37.092000000000006</v>
      </c>
      <c r="Q21" s="14">
        <f t="shared" si="0"/>
        <v>-37.092000000000006</v>
      </c>
    </row>
    <row r="22" spans="1:17" s="17" customFormat="1" ht="48" customHeight="1" hidden="1">
      <c r="A22" s="18" t="s">
        <v>33</v>
      </c>
      <c r="B22" s="33" t="s">
        <v>34</v>
      </c>
      <c r="C22" s="20"/>
      <c r="D22" s="21"/>
      <c r="E22" s="15"/>
      <c r="F22" s="15"/>
      <c r="G22" s="15"/>
      <c r="H22" s="15"/>
      <c r="I22" s="15"/>
      <c r="J22" s="15"/>
      <c r="K22" s="15"/>
      <c r="L22" s="15"/>
      <c r="M22" s="15"/>
      <c r="N22" s="21"/>
      <c r="O22" s="21"/>
      <c r="P22" s="23" t="e">
        <f>O22/D22*100</f>
        <v>#DIV/0!</v>
      </c>
      <c r="Q22" s="23" t="e">
        <f t="shared" si="0"/>
        <v>#DIV/0!</v>
      </c>
    </row>
    <row r="23" spans="1:17" s="17" customFormat="1" ht="20.25" customHeight="1" hidden="1">
      <c r="A23" s="18" t="s">
        <v>35</v>
      </c>
      <c r="B23" s="33" t="s">
        <v>36</v>
      </c>
      <c r="C23" s="20"/>
      <c r="D23" s="21"/>
      <c r="E23" s="15"/>
      <c r="F23" s="15"/>
      <c r="G23" s="15"/>
      <c r="H23" s="15"/>
      <c r="I23" s="15"/>
      <c r="J23" s="15"/>
      <c r="K23" s="15"/>
      <c r="L23" s="15"/>
      <c r="M23" s="15"/>
      <c r="N23" s="21"/>
      <c r="O23" s="21"/>
      <c r="P23" s="23"/>
      <c r="Q23" s="23"/>
    </row>
    <row r="24" spans="1:17" s="17" customFormat="1" ht="17.25" customHeight="1" hidden="1">
      <c r="A24" s="18" t="s">
        <v>37</v>
      </c>
      <c r="B24" s="34" t="s">
        <v>38</v>
      </c>
      <c r="C24" s="20">
        <f>+C26+C27</f>
        <v>5000000</v>
      </c>
      <c r="D24" s="20">
        <f>+D26+D27</f>
        <v>5000</v>
      </c>
      <c r="E24" s="20">
        <f aca="true" t="shared" si="3" ref="E24:M24">+E26+E27</f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  <c r="N24" s="20">
        <f>+N26+N27</f>
        <v>5000</v>
      </c>
      <c r="O24" s="21">
        <f>O27+O26</f>
        <v>-1866.6000000000001</v>
      </c>
      <c r="P24" s="23">
        <f>O24/D24*100</f>
        <v>-37.332</v>
      </c>
      <c r="Q24" s="23">
        <f t="shared" si="0"/>
        <v>-37.332</v>
      </c>
    </row>
    <row r="25" spans="1:17" s="17" customFormat="1" ht="17.25" customHeight="1" hidden="1">
      <c r="A25" s="18" t="s">
        <v>37</v>
      </c>
      <c r="B25" s="34" t="s">
        <v>38</v>
      </c>
      <c r="C25" s="20">
        <v>5000000</v>
      </c>
      <c r="D25" s="21">
        <f>D26+D27</f>
        <v>5000</v>
      </c>
      <c r="E25" s="35"/>
      <c r="F25" s="35"/>
      <c r="G25" s="35"/>
      <c r="H25" s="35"/>
      <c r="I25" s="35"/>
      <c r="J25" s="35"/>
      <c r="K25" s="35"/>
      <c r="L25" s="35"/>
      <c r="M25" s="35"/>
      <c r="N25" s="21">
        <f>N26+N27</f>
        <v>5000</v>
      </c>
      <c r="O25" s="21">
        <f>O26+O27</f>
        <v>-1866.6000000000001</v>
      </c>
      <c r="P25" s="23">
        <f>O25/D25*100</f>
        <v>-37.332</v>
      </c>
      <c r="Q25" s="23">
        <f t="shared" si="0"/>
        <v>-37.332</v>
      </c>
    </row>
    <row r="26" spans="1:17" s="17" customFormat="1" ht="18" customHeight="1">
      <c r="A26" s="18" t="s">
        <v>383</v>
      </c>
      <c r="B26" s="34" t="s">
        <v>39</v>
      </c>
      <c r="C26" s="20">
        <v>4000000</v>
      </c>
      <c r="D26" s="21">
        <v>4000</v>
      </c>
      <c r="E26" s="15"/>
      <c r="F26" s="15"/>
      <c r="G26" s="15"/>
      <c r="H26" s="15"/>
      <c r="I26" s="15"/>
      <c r="J26" s="15"/>
      <c r="K26" s="15"/>
      <c r="L26" s="15"/>
      <c r="M26" s="15"/>
      <c r="N26" s="21">
        <v>4000</v>
      </c>
      <c r="O26" s="153">
        <v>-1474.4</v>
      </c>
      <c r="P26" s="23">
        <f>O26/D26*100</f>
        <v>-36.86000000000001</v>
      </c>
      <c r="Q26" s="23">
        <f t="shared" si="0"/>
        <v>-36.86000000000001</v>
      </c>
    </row>
    <row r="27" spans="1:17" s="17" customFormat="1" ht="54" customHeight="1">
      <c r="A27" s="18" t="s">
        <v>384</v>
      </c>
      <c r="B27" s="34" t="s">
        <v>40</v>
      </c>
      <c r="C27" s="20">
        <v>1000000</v>
      </c>
      <c r="D27" s="21">
        <v>1000</v>
      </c>
      <c r="E27" s="15"/>
      <c r="F27" s="15"/>
      <c r="G27" s="15"/>
      <c r="H27" s="15"/>
      <c r="I27" s="15"/>
      <c r="J27" s="15"/>
      <c r="K27" s="15"/>
      <c r="L27" s="15"/>
      <c r="M27" s="15"/>
      <c r="N27" s="21">
        <v>1000</v>
      </c>
      <c r="O27" s="153">
        <v>-392.2</v>
      </c>
      <c r="P27" s="23">
        <f>O27/D27*100</f>
        <v>-39.22</v>
      </c>
      <c r="Q27" s="23">
        <f t="shared" si="0"/>
        <v>-39.22</v>
      </c>
    </row>
    <row r="28" spans="1:17" s="17" customFormat="1" ht="32.25" customHeight="1">
      <c r="A28" s="18" t="s">
        <v>41</v>
      </c>
      <c r="B28" s="34" t="s">
        <v>42</v>
      </c>
      <c r="C28" s="20"/>
      <c r="D28" s="21"/>
      <c r="E28" s="15"/>
      <c r="F28" s="15"/>
      <c r="G28" s="15"/>
      <c r="H28" s="15"/>
      <c r="I28" s="15"/>
      <c r="J28" s="15"/>
      <c r="K28" s="15"/>
      <c r="L28" s="15"/>
      <c r="M28" s="15"/>
      <c r="N28" s="21"/>
      <c r="O28" s="153">
        <v>15.8</v>
      </c>
      <c r="P28" s="23"/>
      <c r="Q28" s="23"/>
    </row>
    <row r="29" spans="1:17" s="17" customFormat="1" ht="30.75" customHeight="1">
      <c r="A29" s="18" t="s">
        <v>43</v>
      </c>
      <c r="B29" s="34" t="s">
        <v>44</v>
      </c>
      <c r="C29" s="20"/>
      <c r="D29" s="21"/>
      <c r="E29" s="15"/>
      <c r="F29" s="15"/>
      <c r="G29" s="15"/>
      <c r="H29" s="15"/>
      <c r="I29" s="15"/>
      <c r="J29" s="15"/>
      <c r="K29" s="15"/>
      <c r="L29" s="15"/>
      <c r="M29" s="15"/>
      <c r="N29" s="21"/>
      <c r="O29" s="153">
        <v>-3.8</v>
      </c>
      <c r="P29" s="23"/>
      <c r="Q29" s="23"/>
    </row>
    <row r="30" spans="1:17" s="17" customFormat="1" ht="21" customHeight="1">
      <c r="A30" s="11"/>
      <c r="B30" s="12" t="s">
        <v>45</v>
      </c>
      <c r="C30" s="13">
        <f>C31+C58+C59+C48+C50+C51+C60</f>
        <v>1064300000</v>
      </c>
      <c r="D30" s="14">
        <f>D31+D58+D59+D48+D50+D51+D60</f>
        <v>1064300</v>
      </c>
      <c r="E30" s="15"/>
      <c r="F30" s="15"/>
      <c r="G30" s="15"/>
      <c r="H30" s="15"/>
      <c r="I30" s="15"/>
      <c r="J30" s="15"/>
      <c r="K30" s="15"/>
      <c r="L30" s="15"/>
      <c r="M30" s="15"/>
      <c r="N30" s="14">
        <f>N31+N47+N49+N51+N58+N59+N60</f>
        <v>970289</v>
      </c>
      <c r="O30" s="154">
        <f>O31+O47+O49+O51+O58+O59+O60+O61+O62</f>
        <v>54621.499999999985</v>
      </c>
      <c r="P30" s="14">
        <f>O30/D30*100</f>
        <v>5.132152588555857</v>
      </c>
      <c r="Q30" s="14">
        <f t="shared" si="0"/>
        <v>5.6294052596700555</v>
      </c>
    </row>
    <row r="31" spans="1:17" s="17" customFormat="1" ht="49.5" customHeight="1">
      <c r="A31" s="11" t="s">
        <v>46</v>
      </c>
      <c r="B31" s="24" t="s">
        <v>47</v>
      </c>
      <c r="C31" s="13">
        <f>C34+C44+C46+C33</f>
        <v>724430000</v>
      </c>
      <c r="D31" s="13">
        <f>D34+D44+D46+D33</f>
        <v>724430</v>
      </c>
      <c r="E31" s="15"/>
      <c r="F31" s="15"/>
      <c r="G31" s="15"/>
      <c r="H31" s="15"/>
      <c r="I31" s="15"/>
      <c r="J31" s="15"/>
      <c r="K31" s="15"/>
      <c r="L31" s="15"/>
      <c r="M31" s="15"/>
      <c r="N31" s="13">
        <f>N34+N44+N46+N33</f>
        <v>290947</v>
      </c>
      <c r="O31" s="13">
        <f>O34+O44+O46+O33</f>
        <v>51933.3</v>
      </c>
      <c r="P31" s="14">
        <f>O31/D31*100</f>
        <v>7.168849992407825</v>
      </c>
      <c r="Q31" s="14">
        <f t="shared" si="0"/>
        <v>17.84974582999653</v>
      </c>
    </row>
    <row r="32" spans="1:17" s="17" customFormat="1" ht="33.75" customHeight="1" hidden="1">
      <c r="A32" s="36" t="s">
        <v>48</v>
      </c>
      <c r="B32" s="37" t="s">
        <v>49</v>
      </c>
      <c r="C32" s="13"/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4"/>
      <c r="O32" s="23"/>
      <c r="P32" s="14"/>
      <c r="Q32" s="14"/>
    </row>
    <row r="33" spans="1:17" s="17" customFormat="1" ht="63.75" customHeight="1" hidden="1">
      <c r="A33" s="36" t="s">
        <v>48</v>
      </c>
      <c r="B33" s="37" t="s">
        <v>50</v>
      </c>
      <c r="C33" s="13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4"/>
      <c r="O33" s="23"/>
      <c r="P33" s="14"/>
      <c r="Q33" s="14"/>
    </row>
    <row r="34" spans="1:17" s="17" customFormat="1" ht="110.25">
      <c r="A34" s="18" t="s">
        <v>51</v>
      </c>
      <c r="B34" s="37" t="s">
        <v>336</v>
      </c>
      <c r="C34" s="132">
        <f>C38+C40</f>
        <v>570930000</v>
      </c>
      <c r="D34" s="132">
        <f>D38+D40</f>
        <v>570930</v>
      </c>
      <c r="E34" s="15"/>
      <c r="F34" s="15"/>
      <c r="G34" s="15"/>
      <c r="H34" s="15"/>
      <c r="I34" s="15"/>
      <c r="J34" s="15"/>
      <c r="K34" s="15"/>
      <c r="L34" s="15"/>
      <c r="M34" s="15"/>
      <c r="N34" s="20">
        <f>N35+N41+N42</f>
        <v>37747</v>
      </c>
      <c r="O34" s="132">
        <f>O38+O40+O39</f>
        <v>25961.7</v>
      </c>
      <c r="P34" s="23">
        <f aca="true" t="shared" si="4" ref="P34:P41">O34/D34*100</f>
        <v>4.547264988702643</v>
      </c>
      <c r="Q34" s="23">
        <f t="shared" si="0"/>
        <v>68.77818104750047</v>
      </c>
    </row>
    <row r="35" spans="1:17" s="17" customFormat="1" ht="94.5" customHeight="1" hidden="1">
      <c r="A35" s="18" t="s">
        <v>52</v>
      </c>
      <c r="B35" s="33" t="s">
        <v>53</v>
      </c>
      <c r="C35" s="20">
        <f>C36</f>
        <v>0</v>
      </c>
      <c r="D35" s="21">
        <f>D36</f>
        <v>0</v>
      </c>
      <c r="E35" s="15"/>
      <c r="F35" s="15"/>
      <c r="G35" s="15"/>
      <c r="H35" s="15"/>
      <c r="I35" s="15"/>
      <c r="J35" s="15"/>
      <c r="K35" s="15"/>
      <c r="L35" s="15"/>
      <c r="M35" s="15"/>
      <c r="N35" s="21">
        <f>N36</f>
        <v>0</v>
      </c>
      <c r="O35" s="21">
        <f>O36</f>
        <v>0</v>
      </c>
      <c r="P35" s="23" t="e">
        <f t="shared" si="4"/>
        <v>#DIV/0!</v>
      </c>
      <c r="Q35" s="23" t="e">
        <f t="shared" si="0"/>
        <v>#DIV/0!</v>
      </c>
    </row>
    <row r="36" spans="1:17" s="17" customFormat="1" ht="96.75" customHeight="1" hidden="1">
      <c r="A36" s="18" t="s">
        <v>54</v>
      </c>
      <c r="B36" s="38" t="s">
        <v>55</v>
      </c>
      <c r="C36" s="20"/>
      <c r="D36" s="21"/>
      <c r="E36" s="15"/>
      <c r="F36" s="15"/>
      <c r="G36" s="15"/>
      <c r="H36" s="15"/>
      <c r="I36" s="15"/>
      <c r="J36" s="15"/>
      <c r="K36" s="15"/>
      <c r="L36" s="15"/>
      <c r="M36" s="15"/>
      <c r="N36" s="21"/>
      <c r="O36" s="21"/>
      <c r="P36" s="23" t="e">
        <f t="shared" si="4"/>
        <v>#DIV/0!</v>
      </c>
      <c r="Q36" s="23" t="e">
        <f t="shared" si="0"/>
        <v>#DIV/0!</v>
      </c>
    </row>
    <row r="37" spans="1:17" s="17" customFormat="1" ht="111" customHeight="1" hidden="1">
      <c r="A37" s="18" t="s">
        <v>56</v>
      </c>
      <c r="B37" s="38" t="s">
        <v>57</v>
      </c>
      <c r="C37" s="20"/>
      <c r="D37" s="21"/>
      <c r="E37" s="15"/>
      <c r="F37" s="15"/>
      <c r="G37" s="15"/>
      <c r="H37" s="15"/>
      <c r="I37" s="15"/>
      <c r="J37" s="15"/>
      <c r="K37" s="15"/>
      <c r="L37" s="15"/>
      <c r="M37" s="15"/>
      <c r="N37" s="21"/>
      <c r="O37" s="21"/>
      <c r="P37" s="23" t="e">
        <f t="shared" si="4"/>
        <v>#DIV/0!</v>
      </c>
      <c r="Q37" s="23" t="e">
        <f>O37/N37*100</f>
        <v>#DIV/0!</v>
      </c>
    </row>
    <row r="38" spans="1:17" s="17" customFormat="1" ht="111">
      <c r="A38" s="18" t="s">
        <v>385</v>
      </c>
      <c r="B38" s="33" t="s">
        <v>335</v>
      </c>
      <c r="C38" s="132">
        <v>540000000</v>
      </c>
      <c r="D38" s="21">
        <v>540000</v>
      </c>
      <c r="E38" s="15"/>
      <c r="F38" s="15"/>
      <c r="G38" s="15"/>
      <c r="H38" s="15"/>
      <c r="I38" s="15"/>
      <c r="J38" s="15"/>
      <c r="K38" s="15"/>
      <c r="L38" s="15"/>
      <c r="M38" s="15"/>
      <c r="N38" s="21">
        <v>447250</v>
      </c>
      <c r="O38" s="153">
        <v>19958.2</v>
      </c>
      <c r="P38" s="23">
        <f t="shared" si="4"/>
        <v>3.6959629629629633</v>
      </c>
      <c r="Q38" s="23"/>
    </row>
    <row r="39" spans="1:17" s="17" customFormat="1" ht="142.5">
      <c r="A39" s="18" t="s">
        <v>395</v>
      </c>
      <c r="B39" s="33" t="s">
        <v>397</v>
      </c>
      <c r="C39" s="132"/>
      <c r="D39" s="21"/>
      <c r="E39" s="15"/>
      <c r="F39" s="15"/>
      <c r="G39" s="15"/>
      <c r="H39" s="15"/>
      <c r="I39" s="15"/>
      <c r="J39" s="15"/>
      <c r="K39" s="15"/>
      <c r="L39" s="15"/>
      <c r="M39" s="15"/>
      <c r="N39" s="21"/>
      <c r="O39" s="153">
        <v>0.2</v>
      </c>
      <c r="P39" s="23"/>
      <c r="Q39" s="23"/>
    </row>
    <row r="40" spans="1:17" s="17" customFormat="1" ht="132" customHeight="1">
      <c r="A40" s="18" t="s">
        <v>396</v>
      </c>
      <c r="B40" s="25" t="s">
        <v>333</v>
      </c>
      <c r="C40" s="132">
        <f>C41</f>
        <v>30930000</v>
      </c>
      <c r="D40" s="132">
        <f>D41</f>
        <v>30930</v>
      </c>
      <c r="E40" s="15"/>
      <c r="F40" s="15"/>
      <c r="G40" s="15"/>
      <c r="H40" s="15"/>
      <c r="I40" s="15"/>
      <c r="J40" s="15"/>
      <c r="K40" s="15"/>
      <c r="L40" s="15"/>
      <c r="M40" s="15"/>
      <c r="N40" s="21">
        <v>37747</v>
      </c>
      <c r="O40" s="132">
        <f>O41</f>
        <v>6003.3</v>
      </c>
      <c r="P40" s="23">
        <f t="shared" si="4"/>
        <v>19.409311348205627</v>
      </c>
      <c r="Q40" s="23">
        <f>O40/N40*100</f>
        <v>15.904045354597718</v>
      </c>
    </row>
    <row r="41" spans="1:17" s="17" customFormat="1" ht="113.25" customHeight="1">
      <c r="A41" s="18" t="s">
        <v>60</v>
      </c>
      <c r="B41" s="25" t="s">
        <v>334</v>
      </c>
      <c r="C41" s="132">
        <v>30930000</v>
      </c>
      <c r="D41" s="132">
        <v>30930</v>
      </c>
      <c r="E41" s="15"/>
      <c r="F41" s="15"/>
      <c r="G41" s="15"/>
      <c r="H41" s="15"/>
      <c r="I41" s="15"/>
      <c r="J41" s="15"/>
      <c r="K41" s="15"/>
      <c r="L41" s="15"/>
      <c r="M41" s="15"/>
      <c r="N41" s="21">
        <v>37747</v>
      </c>
      <c r="O41" s="153">
        <v>6003.3</v>
      </c>
      <c r="P41" s="23">
        <f t="shared" si="4"/>
        <v>19.409311348205627</v>
      </c>
      <c r="Q41" s="23">
        <f t="shared" si="0"/>
        <v>15.904045354597718</v>
      </c>
    </row>
    <row r="42" spans="1:17" s="17" customFormat="1" ht="28.5" customHeight="1" hidden="1">
      <c r="A42" s="18" t="s">
        <v>58</v>
      </c>
      <c r="B42" s="33" t="s">
        <v>59</v>
      </c>
      <c r="C42" s="20"/>
      <c r="D42" s="21"/>
      <c r="E42" s="15"/>
      <c r="F42" s="15"/>
      <c r="G42" s="15"/>
      <c r="H42" s="15"/>
      <c r="I42" s="15"/>
      <c r="J42" s="15"/>
      <c r="K42" s="15"/>
      <c r="L42" s="15"/>
      <c r="M42" s="15"/>
      <c r="N42" s="21"/>
      <c r="O42" s="21"/>
      <c r="P42" s="23"/>
      <c r="Q42" s="23"/>
    </row>
    <row r="43" spans="1:17" s="17" customFormat="1" ht="60.75" customHeight="1" hidden="1">
      <c r="A43" s="18" t="s">
        <v>60</v>
      </c>
      <c r="B43" s="33" t="s">
        <v>59</v>
      </c>
      <c r="C43" s="20">
        <v>37436065.98</v>
      </c>
      <c r="D43" s="21">
        <v>37436</v>
      </c>
      <c r="E43" s="15"/>
      <c r="F43" s="15"/>
      <c r="G43" s="15"/>
      <c r="H43" s="15"/>
      <c r="I43" s="15"/>
      <c r="J43" s="15"/>
      <c r="K43" s="15"/>
      <c r="L43" s="15"/>
      <c r="M43" s="15"/>
      <c r="N43" s="21">
        <v>31041</v>
      </c>
      <c r="O43" s="21">
        <v>13425</v>
      </c>
      <c r="P43" s="23">
        <v>26</v>
      </c>
      <c r="Q43" s="23">
        <v>83</v>
      </c>
    </row>
    <row r="44" spans="1:17" s="17" customFormat="1" ht="78.75">
      <c r="A44" s="18" t="s">
        <v>386</v>
      </c>
      <c r="B44" s="25" t="s">
        <v>332</v>
      </c>
      <c r="C44" s="20">
        <v>7000000</v>
      </c>
      <c r="D44" s="21">
        <v>7000</v>
      </c>
      <c r="E44" s="15"/>
      <c r="F44" s="15"/>
      <c r="G44" s="15"/>
      <c r="H44" s="15"/>
      <c r="I44" s="15"/>
      <c r="J44" s="15"/>
      <c r="K44" s="15"/>
      <c r="L44" s="15"/>
      <c r="M44" s="15"/>
      <c r="N44" s="21">
        <v>5600</v>
      </c>
      <c r="O44" s="153">
        <v>106</v>
      </c>
      <c r="P44" s="23">
        <f aca="true" t="shared" si="5" ref="P44:P59">O44/D44*100</f>
        <v>1.5142857142857145</v>
      </c>
      <c r="Q44" s="23">
        <f t="shared" si="0"/>
        <v>1.892857142857143</v>
      </c>
    </row>
    <row r="45" spans="1:17" s="17" customFormat="1" ht="94.5">
      <c r="A45" s="18" t="s">
        <v>328</v>
      </c>
      <c r="B45" s="37" t="s">
        <v>329</v>
      </c>
      <c r="C45" s="20">
        <f>C46</f>
        <v>146500000</v>
      </c>
      <c r="D45" s="20">
        <f>D46</f>
        <v>146500</v>
      </c>
      <c r="E45" s="15"/>
      <c r="F45" s="15"/>
      <c r="G45" s="15"/>
      <c r="H45" s="15"/>
      <c r="I45" s="15"/>
      <c r="J45" s="15"/>
      <c r="K45" s="15"/>
      <c r="L45" s="15"/>
      <c r="M45" s="15"/>
      <c r="N45" s="21">
        <f>N46</f>
        <v>247600</v>
      </c>
      <c r="O45" s="21">
        <f>O46</f>
        <v>25865.6</v>
      </c>
      <c r="P45" s="23">
        <f t="shared" si="5"/>
        <v>17.65569965870307</v>
      </c>
      <c r="Q45" s="23">
        <f>O45/N45*100</f>
        <v>10.446526655896607</v>
      </c>
    </row>
    <row r="46" spans="1:17" s="17" customFormat="1" ht="94.5">
      <c r="A46" s="18" t="s">
        <v>330</v>
      </c>
      <c r="B46" s="37" t="s">
        <v>331</v>
      </c>
      <c r="C46" s="132">
        <v>146500000</v>
      </c>
      <c r="D46" s="132">
        <v>146500</v>
      </c>
      <c r="E46" s="15"/>
      <c r="F46" s="15"/>
      <c r="G46" s="15"/>
      <c r="H46" s="15"/>
      <c r="I46" s="15"/>
      <c r="J46" s="15"/>
      <c r="K46" s="15"/>
      <c r="L46" s="15"/>
      <c r="M46" s="15"/>
      <c r="N46" s="21">
        <v>247600</v>
      </c>
      <c r="O46" s="153">
        <v>25865.6</v>
      </c>
      <c r="P46" s="23">
        <f t="shared" si="5"/>
        <v>17.65569965870307</v>
      </c>
      <c r="Q46" s="23">
        <f t="shared" si="0"/>
        <v>10.446526655896607</v>
      </c>
    </row>
    <row r="47" spans="1:17" s="17" customFormat="1" ht="37.5" customHeight="1">
      <c r="A47" s="11" t="s">
        <v>61</v>
      </c>
      <c r="B47" s="24" t="s">
        <v>62</v>
      </c>
      <c r="C47" s="13">
        <f>C48</f>
        <v>12000000</v>
      </c>
      <c r="D47" s="14">
        <f aca="true" t="shared" si="6" ref="D47:O47">D48</f>
        <v>12000</v>
      </c>
      <c r="E47" s="14">
        <f t="shared" si="6"/>
        <v>0</v>
      </c>
      <c r="F47" s="14">
        <f t="shared" si="6"/>
        <v>0</v>
      </c>
      <c r="G47" s="14">
        <f t="shared" si="6"/>
        <v>0</v>
      </c>
      <c r="H47" s="14">
        <f t="shared" si="6"/>
        <v>0</v>
      </c>
      <c r="I47" s="14">
        <f t="shared" si="6"/>
        <v>0</v>
      </c>
      <c r="J47" s="14">
        <f t="shared" si="6"/>
        <v>0</v>
      </c>
      <c r="K47" s="14">
        <f t="shared" si="6"/>
        <v>0</v>
      </c>
      <c r="L47" s="14">
        <f t="shared" si="6"/>
        <v>0</v>
      </c>
      <c r="M47" s="14">
        <f t="shared" si="6"/>
        <v>0</v>
      </c>
      <c r="N47" s="14">
        <f>N48</f>
        <v>23000</v>
      </c>
      <c r="O47" s="154">
        <f t="shared" si="6"/>
        <v>4574.8</v>
      </c>
      <c r="P47" s="14">
        <f t="shared" si="5"/>
        <v>38.123333333333335</v>
      </c>
      <c r="Q47" s="14">
        <f t="shared" si="0"/>
        <v>19.890434782608697</v>
      </c>
    </row>
    <row r="48" spans="1:17" s="17" customFormat="1" ht="30.75" customHeight="1">
      <c r="A48" s="18" t="s">
        <v>63</v>
      </c>
      <c r="B48" s="25" t="s">
        <v>64</v>
      </c>
      <c r="C48" s="20">
        <v>12000000</v>
      </c>
      <c r="D48" s="21">
        <v>12000</v>
      </c>
      <c r="E48" s="15"/>
      <c r="F48" s="15"/>
      <c r="G48" s="15"/>
      <c r="H48" s="15"/>
      <c r="I48" s="15"/>
      <c r="J48" s="15"/>
      <c r="K48" s="15"/>
      <c r="L48" s="15"/>
      <c r="M48" s="15"/>
      <c r="N48" s="21">
        <v>23000</v>
      </c>
      <c r="O48" s="153">
        <v>4574.8</v>
      </c>
      <c r="P48" s="23">
        <f t="shared" si="5"/>
        <v>38.123333333333335</v>
      </c>
      <c r="Q48" s="23">
        <f t="shared" si="0"/>
        <v>19.890434782608697</v>
      </c>
    </row>
    <row r="49" spans="1:17" s="17" customFormat="1" ht="39" customHeight="1">
      <c r="A49" s="11" t="s">
        <v>65</v>
      </c>
      <c r="B49" s="39" t="s">
        <v>66</v>
      </c>
      <c r="C49" s="29">
        <f>C50</f>
        <v>10000000</v>
      </c>
      <c r="D49" s="30">
        <f>D50</f>
        <v>10000</v>
      </c>
      <c r="E49" s="31"/>
      <c r="F49" s="31"/>
      <c r="G49" s="31"/>
      <c r="H49" s="31"/>
      <c r="I49" s="31"/>
      <c r="J49" s="31"/>
      <c r="K49" s="31"/>
      <c r="L49" s="31"/>
      <c r="M49" s="31"/>
      <c r="N49" s="30">
        <f>N50</f>
        <v>34000</v>
      </c>
      <c r="O49" s="155">
        <f>O50</f>
        <v>2598.9</v>
      </c>
      <c r="P49" s="14">
        <f t="shared" si="5"/>
        <v>25.989</v>
      </c>
      <c r="Q49" s="14">
        <f>O49/D49*100</f>
        <v>25.989</v>
      </c>
    </row>
    <row r="50" spans="1:17" s="17" customFormat="1" ht="35.25" customHeight="1">
      <c r="A50" s="36" t="s">
        <v>67</v>
      </c>
      <c r="B50" s="37" t="s">
        <v>68</v>
      </c>
      <c r="C50" s="40">
        <v>10000000</v>
      </c>
      <c r="D50" s="23">
        <v>10000</v>
      </c>
      <c r="E50" s="31"/>
      <c r="F50" s="31"/>
      <c r="G50" s="31"/>
      <c r="H50" s="31"/>
      <c r="I50" s="31"/>
      <c r="J50" s="31"/>
      <c r="K50" s="31"/>
      <c r="L50" s="31"/>
      <c r="M50" s="31"/>
      <c r="N50" s="23">
        <v>34000</v>
      </c>
      <c r="O50" s="156">
        <v>2598.9</v>
      </c>
      <c r="P50" s="14">
        <f t="shared" si="5"/>
        <v>25.989</v>
      </c>
      <c r="Q50" s="14">
        <f>O50/D50*100</f>
        <v>25.989</v>
      </c>
    </row>
    <row r="51" spans="1:17" s="17" customFormat="1" ht="36.75" customHeight="1">
      <c r="A51" s="11" t="s">
        <v>69</v>
      </c>
      <c r="B51" s="32" t="s">
        <v>70</v>
      </c>
      <c r="C51" s="13">
        <f>C52+C55+C57</f>
        <v>252870000</v>
      </c>
      <c r="D51" s="14">
        <f>D52+D55+D57</f>
        <v>252870</v>
      </c>
      <c r="E51" s="15"/>
      <c r="F51" s="15"/>
      <c r="G51" s="15"/>
      <c r="H51" s="15"/>
      <c r="I51" s="15"/>
      <c r="J51" s="15"/>
      <c r="K51" s="15"/>
      <c r="L51" s="15"/>
      <c r="M51" s="15"/>
      <c r="N51" s="14">
        <f>N52+N55</f>
        <v>562730</v>
      </c>
      <c r="O51" s="154">
        <f>O54+O57</f>
        <v>12267.3</v>
      </c>
      <c r="P51" s="23">
        <f t="shared" si="5"/>
        <v>4.851227903665915</v>
      </c>
      <c r="Q51" s="14">
        <f t="shared" si="0"/>
        <v>2.179961971105148</v>
      </c>
    </row>
    <row r="52" spans="1:17" s="17" customFormat="1" ht="18.75">
      <c r="A52" s="36" t="s">
        <v>389</v>
      </c>
      <c r="B52" s="34" t="s">
        <v>388</v>
      </c>
      <c r="C52" s="40">
        <f>C53</f>
        <v>970000</v>
      </c>
      <c r="D52" s="23">
        <f>D53</f>
        <v>970</v>
      </c>
      <c r="E52" s="41"/>
      <c r="F52" s="41"/>
      <c r="G52" s="41"/>
      <c r="H52" s="41"/>
      <c r="I52" s="41"/>
      <c r="J52" s="41"/>
      <c r="K52" s="41"/>
      <c r="L52" s="41"/>
      <c r="M52" s="41"/>
      <c r="N52" s="23">
        <v>1500</v>
      </c>
      <c r="O52" s="23"/>
      <c r="P52" s="14"/>
      <c r="Q52" s="14">
        <f>O52/N52*100</f>
        <v>0</v>
      </c>
    </row>
    <row r="53" spans="1:17" s="17" customFormat="1" ht="32.25">
      <c r="A53" s="36" t="s">
        <v>391</v>
      </c>
      <c r="B53" s="34" t="s">
        <v>392</v>
      </c>
      <c r="C53" s="40">
        <v>970000</v>
      </c>
      <c r="D53" s="23">
        <v>970</v>
      </c>
      <c r="E53" s="41"/>
      <c r="F53" s="41"/>
      <c r="G53" s="41"/>
      <c r="H53" s="41"/>
      <c r="I53" s="41"/>
      <c r="J53" s="41"/>
      <c r="K53" s="41"/>
      <c r="L53" s="41"/>
      <c r="M53" s="41"/>
      <c r="N53" s="23"/>
      <c r="O53" s="23"/>
      <c r="P53" s="14"/>
      <c r="Q53" s="14"/>
    </row>
    <row r="54" spans="1:17" s="17" customFormat="1" ht="98.25" customHeight="1">
      <c r="A54" s="36" t="s">
        <v>389</v>
      </c>
      <c r="B54" s="34" t="s">
        <v>390</v>
      </c>
      <c r="C54" s="40">
        <f>C55</f>
        <v>206900000</v>
      </c>
      <c r="D54" s="40">
        <f>D55</f>
        <v>206900</v>
      </c>
      <c r="E54" s="41"/>
      <c r="F54" s="41"/>
      <c r="G54" s="41"/>
      <c r="H54" s="41"/>
      <c r="I54" s="41"/>
      <c r="J54" s="41"/>
      <c r="K54" s="41"/>
      <c r="L54" s="41"/>
      <c r="M54" s="41"/>
      <c r="N54" s="23"/>
      <c r="O54" s="40">
        <f>O55+O56</f>
        <v>6915</v>
      </c>
      <c r="P54" s="14">
        <f t="shared" si="5"/>
        <v>3.3421942967617206</v>
      </c>
      <c r="Q54" s="14"/>
    </row>
    <row r="55" spans="1:17" s="17" customFormat="1" ht="98.25" customHeight="1">
      <c r="A55" s="36" t="s">
        <v>387</v>
      </c>
      <c r="B55" s="34" t="s">
        <v>390</v>
      </c>
      <c r="C55" s="40">
        <v>206900000</v>
      </c>
      <c r="D55" s="23">
        <v>206900</v>
      </c>
      <c r="E55" s="15"/>
      <c r="F55" s="15"/>
      <c r="G55" s="15"/>
      <c r="H55" s="15"/>
      <c r="I55" s="15"/>
      <c r="J55" s="15"/>
      <c r="K55" s="15"/>
      <c r="L55" s="15"/>
      <c r="M55" s="15"/>
      <c r="N55" s="23">
        <v>561230</v>
      </c>
      <c r="O55" s="156">
        <v>6909.7</v>
      </c>
      <c r="P55" s="14">
        <f t="shared" si="5"/>
        <v>3.3396326727887864</v>
      </c>
      <c r="Q55" s="14">
        <f>O55/D55*100</f>
        <v>3.3396326727887864</v>
      </c>
    </row>
    <row r="56" spans="1:17" s="17" customFormat="1" ht="108.75" customHeight="1">
      <c r="A56" s="36" t="s">
        <v>393</v>
      </c>
      <c r="B56" s="34" t="s">
        <v>394</v>
      </c>
      <c r="C56" s="40"/>
      <c r="D56" s="23"/>
      <c r="E56" s="15"/>
      <c r="F56" s="15"/>
      <c r="G56" s="15"/>
      <c r="H56" s="15"/>
      <c r="I56" s="15"/>
      <c r="J56" s="15"/>
      <c r="K56" s="15"/>
      <c r="L56" s="15"/>
      <c r="M56" s="15"/>
      <c r="N56" s="23"/>
      <c r="O56" s="156">
        <v>5.3</v>
      </c>
      <c r="P56" s="14"/>
      <c r="Q56" s="14"/>
    </row>
    <row r="57" spans="1:17" s="17" customFormat="1" ht="63.75">
      <c r="A57" s="18" t="s">
        <v>337</v>
      </c>
      <c r="B57" s="33" t="s">
        <v>338</v>
      </c>
      <c r="C57" s="132">
        <v>45000000</v>
      </c>
      <c r="D57" s="23">
        <v>45000</v>
      </c>
      <c r="E57" s="15"/>
      <c r="F57" s="15"/>
      <c r="G57" s="15"/>
      <c r="H57" s="15"/>
      <c r="I57" s="15"/>
      <c r="J57" s="15"/>
      <c r="K57" s="15"/>
      <c r="L57" s="15"/>
      <c r="M57" s="15"/>
      <c r="N57" s="23"/>
      <c r="O57" s="156">
        <v>5352.3</v>
      </c>
      <c r="P57" s="14"/>
      <c r="Q57" s="14"/>
    </row>
    <row r="58" spans="1:17" s="17" customFormat="1" ht="24" customHeight="1">
      <c r="A58" s="11" t="s">
        <v>71</v>
      </c>
      <c r="B58" s="32" t="s">
        <v>72</v>
      </c>
      <c r="C58" s="13">
        <v>10000000</v>
      </c>
      <c r="D58" s="14">
        <v>10000</v>
      </c>
      <c r="E58" s="15"/>
      <c r="F58" s="15"/>
      <c r="G58" s="15"/>
      <c r="H58" s="15"/>
      <c r="I58" s="15"/>
      <c r="J58" s="15"/>
      <c r="K58" s="15"/>
      <c r="L58" s="15"/>
      <c r="M58" s="15"/>
      <c r="N58" s="14">
        <v>7400</v>
      </c>
      <c r="O58" s="154">
        <v>2546.4</v>
      </c>
      <c r="P58" s="14">
        <f t="shared" si="5"/>
        <v>25.464000000000002</v>
      </c>
      <c r="Q58" s="14">
        <f t="shared" si="0"/>
        <v>34.41081081081081</v>
      </c>
    </row>
    <row r="59" spans="1:17" s="17" customFormat="1" ht="30.75" customHeight="1">
      <c r="A59" s="11" t="s">
        <v>73</v>
      </c>
      <c r="B59" s="32" t="s">
        <v>74</v>
      </c>
      <c r="C59" s="13">
        <v>55000000</v>
      </c>
      <c r="D59" s="14">
        <v>55000</v>
      </c>
      <c r="E59" s="15"/>
      <c r="F59" s="15"/>
      <c r="G59" s="15"/>
      <c r="H59" s="15"/>
      <c r="I59" s="15"/>
      <c r="J59" s="15"/>
      <c r="K59" s="15"/>
      <c r="L59" s="15"/>
      <c r="M59" s="15"/>
      <c r="N59" s="14">
        <v>52212</v>
      </c>
      <c r="O59" s="154">
        <v>9907.7</v>
      </c>
      <c r="P59" s="14">
        <f t="shared" si="5"/>
        <v>18.014000000000003</v>
      </c>
      <c r="Q59" s="14">
        <f t="shared" si="0"/>
        <v>18.975905922010266</v>
      </c>
    </row>
    <row r="60" spans="1:17" s="17" customFormat="1" ht="21.75" customHeight="1">
      <c r="A60" s="11" t="s">
        <v>75</v>
      </c>
      <c r="B60" s="32" t="s">
        <v>76</v>
      </c>
      <c r="C60" s="13"/>
      <c r="D60" s="14"/>
      <c r="E60" s="15"/>
      <c r="F60" s="15"/>
      <c r="G60" s="15"/>
      <c r="H60" s="15"/>
      <c r="I60" s="15"/>
      <c r="J60" s="15"/>
      <c r="K60" s="15"/>
      <c r="L60" s="15"/>
      <c r="M60" s="15"/>
      <c r="N60" s="14"/>
      <c r="O60" s="154">
        <v>-230.6</v>
      </c>
      <c r="P60" s="14"/>
      <c r="Q60" s="14"/>
    </row>
    <row r="61" spans="1:17" s="17" customFormat="1" ht="48">
      <c r="A61" s="11" t="s">
        <v>77</v>
      </c>
      <c r="B61" s="32" t="s">
        <v>78</v>
      </c>
      <c r="C61" s="13"/>
      <c r="D61" s="14"/>
      <c r="E61" s="15"/>
      <c r="F61" s="15"/>
      <c r="G61" s="15"/>
      <c r="H61" s="15"/>
      <c r="I61" s="15"/>
      <c r="J61" s="15"/>
      <c r="K61" s="15"/>
      <c r="L61" s="15"/>
      <c r="M61" s="15"/>
      <c r="N61" s="14"/>
      <c r="O61" s="154">
        <v>597.5</v>
      </c>
      <c r="P61" s="14"/>
      <c r="Q61" s="14"/>
    </row>
    <row r="62" spans="1:17" s="17" customFormat="1" ht="32.25">
      <c r="A62" s="11" t="s">
        <v>79</v>
      </c>
      <c r="B62" s="32" t="s">
        <v>80</v>
      </c>
      <c r="C62" s="13"/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4"/>
      <c r="O62" s="154">
        <v>-29573.8</v>
      </c>
      <c r="P62" s="14"/>
      <c r="Q62" s="14"/>
    </row>
    <row r="63" spans="1:17" s="17" customFormat="1" ht="34.5" customHeight="1" hidden="1">
      <c r="A63" s="11" t="s">
        <v>79</v>
      </c>
      <c r="B63" s="32" t="s">
        <v>80</v>
      </c>
      <c r="C63" s="13"/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4"/>
      <c r="O63" s="14"/>
      <c r="P63" s="14"/>
      <c r="Q63" s="14"/>
    </row>
    <row r="64" spans="1:17" s="17" customFormat="1" ht="20.25" customHeight="1">
      <c r="A64" s="18"/>
      <c r="B64" s="42" t="s">
        <v>81</v>
      </c>
      <c r="C64" s="13">
        <f>C30+C5</f>
        <v>5130700000</v>
      </c>
      <c r="D64" s="14">
        <f>D30+D5</f>
        <v>5130700</v>
      </c>
      <c r="E64" s="15"/>
      <c r="F64" s="15"/>
      <c r="G64" s="15"/>
      <c r="H64" s="15"/>
      <c r="I64" s="15"/>
      <c r="J64" s="15"/>
      <c r="K64" s="15"/>
      <c r="L64" s="15"/>
      <c r="M64" s="15"/>
      <c r="N64" s="14">
        <f>N30+N5</f>
        <v>4664889</v>
      </c>
      <c r="O64" s="154">
        <f>O30+O5</f>
        <v>506555.3</v>
      </c>
      <c r="P64" s="14">
        <f>O64/D64*100</f>
        <v>9.873025123277525</v>
      </c>
      <c r="Q64" s="14">
        <f t="shared" si="0"/>
        <v>10.858892891127741</v>
      </c>
    </row>
    <row r="65" spans="1:17" s="17" customFormat="1" ht="18.75">
      <c r="A65" s="11" t="s">
        <v>82</v>
      </c>
      <c r="B65" s="32" t="s">
        <v>398</v>
      </c>
      <c r="C65" s="13">
        <f>C66+C67+C68+C69</f>
        <v>1726874300</v>
      </c>
      <c r="D65" s="13">
        <f>D66+D67+D68+D69</f>
        <v>1726874.3</v>
      </c>
      <c r="E65" s="15"/>
      <c r="F65" s="15"/>
      <c r="G65" s="15"/>
      <c r="H65" s="15"/>
      <c r="I65" s="15"/>
      <c r="J65" s="15"/>
      <c r="K65" s="15"/>
      <c r="L65" s="15"/>
      <c r="M65" s="15"/>
      <c r="N65" s="14">
        <f>N67+N68+N75+N74</f>
        <v>2983019</v>
      </c>
      <c r="O65" s="154">
        <f>O67+O68+O69+O66</f>
        <v>302294.6</v>
      </c>
      <c r="P65" s="14">
        <f>O65/D65*100</f>
        <v>17.505304236677794</v>
      </c>
      <c r="Q65" s="14">
        <f t="shared" si="0"/>
        <v>10.133847622157283</v>
      </c>
    </row>
    <row r="66" spans="1:17" s="17" customFormat="1" ht="37.5" customHeight="1">
      <c r="A66" s="11" t="s">
        <v>83</v>
      </c>
      <c r="B66" s="32" t="s">
        <v>84</v>
      </c>
      <c r="C66" s="13">
        <v>1199000</v>
      </c>
      <c r="D66" s="14">
        <v>1199</v>
      </c>
      <c r="E66" s="15"/>
      <c r="F66" s="15"/>
      <c r="G66" s="15"/>
      <c r="H66" s="15"/>
      <c r="I66" s="15"/>
      <c r="J66" s="15"/>
      <c r="K66" s="15"/>
      <c r="L66" s="15"/>
      <c r="M66" s="15"/>
      <c r="N66" s="14"/>
      <c r="O66" s="154">
        <v>1199</v>
      </c>
      <c r="P66" s="14"/>
      <c r="Q66" s="14"/>
    </row>
    <row r="67" spans="1:17" s="17" customFormat="1" ht="35.25" customHeight="1">
      <c r="A67" s="11" t="s">
        <v>399</v>
      </c>
      <c r="B67" s="32" t="s">
        <v>86</v>
      </c>
      <c r="C67" s="13">
        <v>1586522300</v>
      </c>
      <c r="D67" s="154">
        <v>1586522.3</v>
      </c>
      <c r="E67" s="22"/>
      <c r="F67" s="22"/>
      <c r="G67" s="22"/>
      <c r="H67" s="22"/>
      <c r="I67" s="22"/>
      <c r="J67" s="22"/>
      <c r="K67" s="22"/>
      <c r="L67" s="22"/>
      <c r="M67" s="22"/>
      <c r="N67" s="14">
        <v>1528601</v>
      </c>
      <c r="O67" s="154">
        <v>287924.8</v>
      </c>
      <c r="P67" s="14">
        <f>O67/D67*100</f>
        <v>18.14817226332085</v>
      </c>
      <c r="Q67" s="14">
        <f t="shared" si="0"/>
        <v>18.835837474919877</v>
      </c>
    </row>
    <row r="68" spans="1:17" s="17" customFormat="1" ht="36.75" customHeight="1">
      <c r="A68" s="11" t="s">
        <v>85</v>
      </c>
      <c r="B68" s="32" t="s">
        <v>88</v>
      </c>
      <c r="C68" s="13">
        <v>122070800</v>
      </c>
      <c r="D68" s="154">
        <v>122070.8</v>
      </c>
      <c r="E68" s="22"/>
      <c r="F68" s="22"/>
      <c r="G68" s="22"/>
      <c r="H68" s="22"/>
      <c r="I68" s="22"/>
      <c r="J68" s="22"/>
      <c r="K68" s="22"/>
      <c r="L68" s="22"/>
      <c r="M68" s="22"/>
      <c r="N68" s="14">
        <v>1444460</v>
      </c>
      <c r="O68" s="154">
        <v>10274.3</v>
      </c>
      <c r="P68" s="14">
        <f>O68/D68*100</f>
        <v>8.416672947174918</v>
      </c>
      <c r="Q68" s="14">
        <f t="shared" si="0"/>
        <v>0.7112900322611909</v>
      </c>
    </row>
    <row r="69" spans="1:17" s="17" customFormat="1" ht="18.75">
      <c r="A69" s="11" t="s">
        <v>87</v>
      </c>
      <c r="B69" s="32" t="s">
        <v>400</v>
      </c>
      <c r="C69" s="13">
        <v>17082200</v>
      </c>
      <c r="D69" s="154">
        <v>17082.2</v>
      </c>
      <c r="E69" s="15"/>
      <c r="F69" s="15"/>
      <c r="G69" s="15"/>
      <c r="H69" s="15"/>
      <c r="I69" s="15"/>
      <c r="J69" s="15"/>
      <c r="K69" s="15"/>
      <c r="L69" s="15"/>
      <c r="M69" s="15"/>
      <c r="N69" s="14"/>
      <c r="O69" s="154">
        <v>2896.5</v>
      </c>
      <c r="P69" s="14"/>
      <c r="Q69" s="14"/>
    </row>
    <row r="70" spans="1:17" s="17" customFormat="1" ht="15.75" customHeight="1" hidden="1">
      <c r="A70" s="11"/>
      <c r="B70" s="32"/>
      <c r="C70" s="13"/>
      <c r="D70" s="14"/>
      <c r="E70" s="15"/>
      <c r="F70" s="15"/>
      <c r="G70" s="15"/>
      <c r="H70" s="15"/>
      <c r="I70" s="15"/>
      <c r="J70" s="15"/>
      <c r="K70" s="15"/>
      <c r="L70" s="15"/>
      <c r="M70" s="15"/>
      <c r="N70" s="14"/>
      <c r="O70" s="14"/>
      <c r="P70" s="14"/>
      <c r="Q70" s="14"/>
    </row>
    <row r="71" spans="1:17" s="17" customFormat="1" ht="18.75">
      <c r="A71" s="11" t="s">
        <v>401</v>
      </c>
      <c r="B71" s="43" t="s">
        <v>402</v>
      </c>
      <c r="C71" s="13"/>
      <c r="D71" s="14"/>
      <c r="E71" s="15"/>
      <c r="F71" s="15"/>
      <c r="G71" s="15"/>
      <c r="H71" s="15"/>
      <c r="I71" s="15"/>
      <c r="J71" s="15"/>
      <c r="K71" s="15"/>
      <c r="L71" s="15"/>
      <c r="M71" s="15"/>
      <c r="N71" s="14">
        <v>59503</v>
      </c>
      <c r="O71" s="154">
        <v>1195.5</v>
      </c>
      <c r="P71" s="14"/>
      <c r="Q71" s="14">
        <f aca="true" t="shared" si="7" ref="Q71:Q77">O71/N71*100</f>
        <v>2.009142396181705</v>
      </c>
    </row>
    <row r="72" spans="1:17" s="17" customFormat="1" ht="19.5" customHeight="1" hidden="1">
      <c r="A72" s="11" t="s">
        <v>89</v>
      </c>
      <c r="B72" s="43" t="s">
        <v>90</v>
      </c>
      <c r="C72" s="13"/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4"/>
      <c r="O72" s="14"/>
      <c r="P72" s="14" t="e">
        <f aca="true" t="shared" si="8" ref="P72:P77">O72/D72*100</f>
        <v>#DIV/0!</v>
      </c>
      <c r="Q72" s="14" t="e">
        <f t="shared" si="7"/>
        <v>#DIV/0!</v>
      </c>
    </row>
    <row r="73" spans="1:17" s="17" customFormat="1" ht="32.25" customHeight="1" hidden="1">
      <c r="A73" s="11" t="s">
        <v>91</v>
      </c>
      <c r="B73" s="43" t="s">
        <v>92</v>
      </c>
      <c r="C73" s="13"/>
      <c r="D73" s="14"/>
      <c r="E73" s="15"/>
      <c r="F73" s="15"/>
      <c r="G73" s="15"/>
      <c r="H73" s="15"/>
      <c r="I73" s="15"/>
      <c r="J73" s="15"/>
      <c r="K73" s="15"/>
      <c r="L73" s="15"/>
      <c r="M73" s="15"/>
      <c r="N73" s="14">
        <v>7914</v>
      </c>
      <c r="O73" s="14"/>
      <c r="P73" s="14" t="e">
        <f t="shared" si="8"/>
        <v>#DIV/0!</v>
      </c>
      <c r="Q73" s="14">
        <f t="shared" si="7"/>
        <v>0</v>
      </c>
    </row>
    <row r="74" spans="1:17" s="17" customFormat="1" ht="36" customHeight="1" hidden="1">
      <c r="A74" s="11" t="s">
        <v>83</v>
      </c>
      <c r="B74" s="43" t="s">
        <v>93</v>
      </c>
      <c r="C74" s="13"/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4">
        <v>4623</v>
      </c>
      <c r="O74" s="14"/>
      <c r="P74" s="14" t="e">
        <f t="shared" si="8"/>
        <v>#DIV/0!</v>
      </c>
      <c r="Q74" s="14">
        <f t="shared" si="7"/>
        <v>0</v>
      </c>
    </row>
    <row r="75" spans="1:17" s="17" customFormat="1" ht="18.75" customHeight="1" hidden="1">
      <c r="A75" s="11" t="s">
        <v>94</v>
      </c>
      <c r="B75" s="32" t="s">
        <v>95</v>
      </c>
      <c r="C75" s="44"/>
      <c r="D75" s="45"/>
      <c r="E75" s="15"/>
      <c r="F75" s="15"/>
      <c r="G75" s="15"/>
      <c r="H75" s="15"/>
      <c r="I75" s="15"/>
      <c r="J75" s="15"/>
      <c r="K75" s="15"/>
      <c r="L75" s="15"/>
      <c r="M75" s="15"/>
      <c r="N75" s="45">
        <v>5335</v>
      </c>
      <c r="O75" s="14"/>
      <c r="P75" s="14" t="e">
        <f t="shared" si="8"/>
        <v>#DIV/0!</v>
      </c>
      <c r="Q75" s="14">
        <f t="shared" si="7"/>
        <v>0</v>
      </c>
    </row>
    <row r="76" spans="1:17" s="17" customFormat="1" ht="0.75" customHeight="1">
      <c r="A76" s="11" t="s">
        <v>96</v>
      </c>
      <c r="B76" s="32" t="s">
        <v>97</v>
      </c>
      <c r="C76" s="44"/>
      <c r="D76" s="45"/>
      <c r="E76" s="15"/>
      <c r="F76" s="15"/>
      <c r="G76" s="15"/>
      <c r="H76" s="15"/>
      <c r="I76" s="15"/>
      <c r="J76" s="15"/>
      <c r="K76" s="15"/>
      <c r="L76" s="15"/>
      <c r="M76" s="15"/>
      <c r="N76" s="14"/>
      <c r="O76" s="14"/>
      <c r="P76" s="14" t="e">
        <f t="shared" si="8"/>
        <v>#DIV/0!</v>
      </c>
      <c r="Q76" s="14" t="e">
        <f t="shared" si="7"/>
        <v>#DIV/0!</v>
      </c>
    </row>
    <row r="77" spans="1:17" s="17" customFormat="1" ht="36.75" customHeight="1">
      <c r="A77" s="11" t="s">
        <v>98</v>
      </c>
      <c r="B77" s="32" t="s">
        <v>99</v>
      </c>
      <c r="C77" s="13">
        <v>1283167484.79</v>
      </c>
      <c r="D77" s="154">
        <v>1283167.5</v>
      </c>
      <c r="E77" s="15"/>
      <c r="F77" s="15"/>
      <c r="G77" s="15"/>
      <c r="H77" s="15"/>
      <c r="I77" s="15"/>
      <c r="J77" s="15"/>
      <c r="K77" s="15"/>
      <c r="L77" s="15"/>
      <c r="M77" s="15"/>
      <c r="N77" s="14"/>
      <c r="O77" s="154">
        <v>170386.2</v>
      </c>
      <c r="P77" s="14">
        <f t="shared" si="8"/>
        <v>13.278562619455373</v>
      </c>
      <c r="Q77" s="14" t="e">
        <f t="shared" si="7"/>
        <v>#DIV/0!</v>
      </c>
    </row>
    <row r="78" spans="1:17" s="17" customFormat="1" ht="29.25" customHeight="1" hidden="1">
      <c r="A78" s="11" t="s">
        <v>98</v>
      </c>
      <c r="B78" s="32" t="s">
        <v>100</v>
      </c>
      <c r="C78" s="13"/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4"/>
      <c r="O78" s="14"/>
      <c r="P78" s="14"/>
      <c r="Q78" s="14"/>
    </row>
    <row r="79" spans="1:17" s="17" customFormat="1" ht="0.75" customHeight="1">
      <c r="A79" s="11"/>
      <c r="B79" s="32"/>
      <c r="C79" s="13"/>
      <c r="D79" s="14"/>
      <c r="E79" s="15"/>
      <c r="F79" s="15"/>
      <c r="G79" s="15"/>
      <c r="H79" s="15"/>
      <c r="I79" s="15"/>
      <c r="J79" s="15"/>
      <c r="K79" s="15"/>
      <c r="L79" s="15"/>
      <c r="M79" s="15"/>
      <c r="N79" s="14"/>
      <c r="O79" s="14"/>
      <c r="P79" s="14"/>
      <c r="Q79" s="14"/>
    </row>
    <row r="80" spans="1:17" s="17" customFormat="1" ht="0.75" customHeight="1">
      <c r="A80" s="11"/>
      <c r="B80" s="32"/>
      <c r="C80" s="13"/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4"/>
      <c r="O80" s="14"/>
      <c r="P80" s="14"/>
      <c r="Q80" s="14"/>
    </row>
    <row r="81" spans="1:17" s="17" customFormat="1" ht="21" customHeight="1">
      <c r="A81" s="18"/>
      <c r="B81" s="46" t="s">
        <v>101</v>
      </c>
      <c r="C81" s="13">
        <f>C64+C78+C65+C71+C77+C72+C76+C70+C73</f>
        <v>8140741784.79</v>
      </c>
      <c r="D81" s="13">
        <f>D64+D78+D65+D71+D77+D72+D76+D70+D73</f>
        <v>8140741.8</v>
      </c>
      <c r="E81" s="14">
        <f aca="true" t="shared" si="9" ref="E81:M81">E64+E78+E65+E66+E67+E68+E71+E75+E77</f>
        <v>0</v>
      </c>
      <c r="F81" s="14">
        <f t="shared" si="9"/>
        <v>0</v>
      </c>
      <c r="G81" s="14">
        <f t="shared" si="9"/>
        <v>0</v>
      </c>
      <c r="H81" s="14">
        <f t="shared" si="9"/>
        <v>0</v>
      </c>
      <c r="I81" s="14">
        <f t="shared" si="9"/>
        <v>0</v>
      </c>
      <c r="J81" s="14">
        <f t="shared" si="9"/>
        <v>0</v>
      </c>
      <c r="K81" s="14">
        <f t="shared" si="9"/>
        <v>0</v>
      </c>
      <c r="L81" s="14">
        <f t="shared" si="9"/>
        <v>0</v>
      </c>
      <c r="M81" s="14">
        <f t="shared" si="9"/>
        <v>0</v>
      </c>
      <c r="N81" s="14">
        <f>N64+N78+N65+N66+N71+N77+N72+N76+N69+N70+N73</f>
        <v>7715325</v>
      </c>
      <c r="O81" s="154">
        <f>O64+O65+O77+O71</f>
        <v>980431.5999999999</v>
      </c>
      <c r="P81" s="14">
        <f aca="true" t="shared" si="10" ref="P81:P144">O81/D81*100</f>
        <v>12.043516722272162</v>
      </c>
      <c r="Q81" s="14">
        <f t="shared" si="0"/>
        <v>12.707586524222892</v>
      </c>
    </row>
    <row r="82" spans="1:17" s="17" customFormat="1" ht="18.75" hidden="1">
      <c r="A82" s="47" t="s">
        <v>75</v>
      </c>
      <c r="B82" s="32" t="s">
        <v>76</v>
      </c>
      <c r="C82" s="13"/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4"/>
      <c r="O82" s="14"/>
      <c r="P82" s="14" t="e">
        <f t="shared" si="10"/>
        <v>#DIV/0!</v>
      </c>
      <c r="Q82" s="14" t="e">
        <f t="shared" si="0"/>
        <v>#DIV/0!</v>
      </c>
    </row>
    <row r="83" spans="1:17" s="17" customFormat="1" ht="18.75" hidden="1">
      <c r="A83" s="12"/>
      <c r="B83" s="48"/>
      <c r="C83" s="49"/>
      <c r="D83" s="50"/>
      <c r="E83" s="15"/>
      <c r="F83" s="15"/>
      <c r="G83" s="15"/>
      <c r="H83" s="15"/>
      <c r="I83" s="15"/>
      <c r="J83" s="15"/>
      <c r="K83" s="15"/>
      <c r="L83" s="15"/>
      <c r="M83" s="15"/>
      <c r="N83" s="50"/>
      <c r="O83" s="50"/>
      <c r="P83" s="14" t="e">
        <f t="shared" si="10"/>
        <v>#DIV/0!</v>
      </c>
      <c r="Q83" s="14" t="e">
        <f t="shared" si="0"/>
        <v>#DIV/0!</v>
      </c>
    </row>
    <row r="84" spans="1:17" s="17" customFormat="1" ht="35.25" customHeight="1" hidden="1">
      <c r="A84" s="12"/>
      <c r="B84" s="51" t="s">
        <v>102</v>
      </c>
      <c r="C84" s="20">
        <v>116550</v>
      </c>
      <c r="D84" s="21">
        <v>116550</v>
      </c>
      <c r="E84" s="15"/>
      <c r="F84" s="22"/>
      <c r="G84" s="15"/>
      <c r="H84" s="15"/>
      <c r="I84" s="15"/>
      <c r="J84" s="15"/>
      <c r="K84" s="15"/>
      <c r="L84" s="15"/>
      <c r="M84" s="15"/>
      <c r="N84" s="21">
        <v>116550</v>
      </c>
      <c r="O84" s="21">
        <v>116550</v>
      </c>
      <c r="P84" s="14">
        <f t="shared" si="10"/>
        <v>100</v>
      </c>
      <c r="Q84" s="14">
        <f t="shared" si="0"/>
        <v>100</v>
      </c>
    </row>
    <row r="85" spans="1:17" s="17" customFormat="1" ht="69" customHeight="1" hidden="1">
      <c r="A85" s="47"/>
      <c r="B85" s="51" t="s">
        <v>103</v>
      </c>
      <c r="C85" s="20">
        <v>412354</v>
      </c>
      <c r="D85" s="21">
        <v>412354</v>
      </c>
      <c r="E85" s="15"/>
      <c r="F85" s="22"/>
      <c r="G85" s="15"/>
      <c r="H85" s="15"/>
      <c r="I85" s="15"/>
      <c r="J85" s="15"/>
      <c r="K85" s="15"/>
      <c r="L85" s="15"/>
      <c r="M85" s="15"/>
      <c r="N85" s="21">
        <v>412354</v>
      </c>
      <c r="O85" s="21">
        <v>412354</v>
      </c>
      <c r="P85" s="14">
        <f t="shared" si="10"/>
        <v>100</v>
      </c>
      <c r="Q85" s="14">
        <f t="shared" si="0"/>
        <v>100</v>
      </c>
    </row>
    <row r="86" spans="1:17" s="17" customFormat="1" ht="61.5" customHeight="1" hidden="1">
      <c r="A86" s="52"/>
      <c r="B86" s="51" t="s">
        <v>104</v>
      </c>
      <c r="C86" s="20">
        <v>17000</v>
      </c>
      <c r="D86" s="21">
        <v>17000</v>
      </c>
      <c r="E86" s="15"/>
      <c r="F86" s="15"/>
      <c r="G86" s="15"/>
      <c r="H86" s="15"/>
      <c r="I86" s="15"/>
      <c r="J86" s="15"/>
      <c r="K86" s="15"/>
      <c r="L86" s="15"/>
      <c r="M86" s="15"/>
      <c r="N86" s="21">
        <v>17000</v>
      </c>
      <c r="O86" s="21">
        <v>17000</v>
      </c>
      <c r="P86" s="14">
        <f t="shared" si="10"/>
        <v>100</v>
      </c>
      <c r="Q86" s="14">
        <f t="shared" si="0"/>
        <v>100</v>
      </c>
    </row>
    <row r="87" spans="1:17" s="17" customFormat="1" ht="45" customHeight="1" hidden="1">
      <c r="A87" s="52"/>
      <c r="B87" s="51" t="s">
        <v>105</v>
      </c>
      <c r="C87" s="20">
        <v>2766</v>
      </c>
      <c r="D87" s="21">
        <v>2766</v>
      </c>
      <c r="E87" s="15"/>
      <c r="F87" s="15"/>
      <c r="G87" s="15"/>
      <c r="H87" s="15"/>
      <c r="I87" s="15"/>
      <c r="J87" s="15"/>
      <c r="K87" s="15"/>
      <c r="L87" s="15"/>
      <c r="M87" s="15"/>
      <c r="N87" s="21">
        <v>2766</v>
      </c>
      <c r="O87" s="21">
        <v>2766</v>
      </c>
      <c r="P87" s="14">
        <f t="shared" si="10"/>
        <v>100</v>
      </c>
      <c r="Q87" s="14">
        <f t="shared" si="0"/>
        <v>100</v>
      </c>
    </row>
    <row r="88" spans="1:17" s="17" customFormat="1" ht="41.25" customHeight="1" hidden="1">
      <c r="A88" s="52"/>
      <c r="B88" s="51" t="s">
        <v>106</v>
      </c>
      <c r="C88" s="20">
        <v>133973</v>
      </c>
      <c r="D88" s="21">
        <v>133973</v>
      </c>
      <c r="E88" s="15"/>
      <c r="F88" s="15"/>
      <c r="G88" s="15"/>
      <c r="H88" s="15"/>
      <c r="I88" s="15"/>
      <c r="J88" s="15"/>
      <c r="K88" s="15"/>
      <c r="L88" s="15"/>
      <c r="M88" s="15"/>
      <c r="N88" s="21">
        <v>133973</v>
      </c>
      <c r="O88" s="21">
        <v>133973</v>
      </c>
      <c r="P88" s="14">
        <f t="shared" si="10"/>
        <v>100</v>
      </c>
      <c r="Q88" s="14">
        <f t="shared" si="0"/>
        <v>100</v>
      </c>
    </row>
    <row r="89" spans="1:17" s="17" customFormat="1" ht="41.25" customHeight="1" hidden="1">
      <c r="A89" s="52"/>
      <c r="B89" s="51" t="s">
        <v>107</v>
      </c>
      <c r="C89" s="20">
        <v>130884</v>
      </c>
      <c r="D89" s="21">
        <v>130884</v>
      </c>
      <c r="E89" s="15"/>
      <c r="F89" s="15"/>
      <c r="G89" s="15"/>
      <c r="H89" s="15"/>
      <c r="I89" s="15"/>
      <c r="J89" s="15"/>
      <c r="K89" s="15"/>
      <c r="L89" s="15"/>
      <c r="M89" s="15"/>
      <c r="N89" s="21">
        <v>130884</v>
      </c>
      <c r="O89" s="21">
        <v>130884</v>
      </c>
      <c r="P89" s="14">
        <f t="shared" si="10"/>
        <v>100</v>
      </c>
      <c r="Q89" s="14">
        <f t="shared" si="0"/>
        <v>100</v>
      </c>
    </row>
    <row r="90" spans="1:17" s="17" customFormat="1" ht="16.5" customHeight="1" hidden="1">
      <c r="A90" s="52"/>
      <c r="B90" s="53" t="s">
        <v>108</v>
      </c>
      <c r="C90" s="20"/>
      <c r="D90" s="21"/>
      <c r="E90" s="15"/>
      <c r="F90" s="15"/>
      <c r="G90" s="15"/>
      <c r="H90" s="15"/>
      <c r="I90" s="15"/>
      <c r="J90" s="15"/>
      <c r="K90" s="15"/>
      <c r="L90" s="15"/>
      <c r="M90" s="15"/>
      <c r="N90" s="21"/>
      <c r="O90" s="21"/>
      <c r="P90" s="14" t="e">
        <f t="shared" si="10"/>
        <v>#DIV/0!</v>
      </c>
      <c r="Q90" s="14" t="e">
        <f t="shared" si="0"/>
        <v>#DIV/0!</v>
      </c>
    </row>
    <row r="91" spans="1:17" s="17" customFormat="1" ht="17.25" customHeight="1" hidden="1">
      <c r="A91" s="52"/>
      <c r="B91" s="54" t="s">
        <v>109</v>
      </c>
      <c r="C91" s="20"/>
      <c r="D91" s="21"/>
      <c r="E91" s="15"/>
      <c r="F91" s="15"/>
      <c r="G91" s="15"/>
      <c r="H91" s="15"/>
      <c r="I91" s="15"/>
      <c r="J91" s="15"/>
      <c r="K91" s="15"/>
      <c r="L91" s="15"/>
      <c r="M91" s="15"/>
      <c r="N91" s="21"/>
      <c r="O91" s="21"/>
      <c r="P91" s="14" t="e">
        <f t="shared" si="10"/>
        <v>#DIV/0!</v>
      </c>
      <c r="Q91" s="14" t="e">
        <f t="shared" si="0"/>
        <v>#DIV/0!</v>
      </c>
    </row>
    <row r="92" spans="1:17" s="17" customFormat="1" ht="33.75" customHeight="1" hidden="1">
      <c r="A92" s="52"/>
      <c r="B92" s="51" t="s">
        <v>110</v>
      </c>
      <c r="C92" s="20">
        <v>18305</v>
      </c>
      <c r="D92" s="21">
        <v>18305</v>
      </c>
      <c r="E92" s="15"/>
      <c r="F92" s="15"/>
      <c r="G92" s="15"/>
      <c r="H92" s="15"/>
      <c r="I92" s="15"/>
      <c r="J92" s="15"/>
      <c r="K92" s="15"/>
      <c r="L92" s="15"/>
      <c r="M92" s="15"/>
      <c r="N92" s="21">
        <v>18305</v>
      </c>
      <c r="O92" s="21">
        <v>18305</v>
      </c>
      <c r="P92" s="14">
        <f t="shared" si="10"/>
        <v>100</v>
      </c>
      <c r="Q92" s="14">
        <f t="shared" si="0"/>
        <v>100</v>
      </c>
    </row>
    <row r="93" spans="1:17" s="17" customFormat="1" ht="41.25" customHeight="1" hidden="1">
      <c r="A93" s="52"/>
      <c r="B93" s="51" t="s">
        <v>111</v>
      </c>
      <c r="C93" s="20">
        <v>155166</v>
      </c>
      <c r="D93" s="21">
        <v>155166</v>
      </c>
      <c r="E93" s="15"/>
      <c r="F93" s="15"/>
      <c r="G93" s="15"/>
      <c r="H93" s="15"/>
      <c r="I93" s="15"/>
      <c r="J93" s="15"/>
      <c r="K93" s="15"/>
      <c r="L93" s="15"/>
      <c r="M93" s="15"/>
      <c r="N93" s="21">
        <v>155166</v>
      </c>
      <c r="O93" s="21">
        <v>155166</v>
      </c>
      <c r="P93" s="14">
        <f t="shared" si="10"/>
        <v>100</v>
      </c>
      <c r="Q93" s="14">
        <f t="shared" si="0"/>
        <v>100</v>
      </c>
    </row>
    <row r="94" spans="1:17" s="17" customFormat="1" ht="25.5" customHeight="1" hidden="1">
      <c r="A94" s="52"/>
      <c r="B94" s="53" t="s">
        <v>112</v>
      </c>
      <c r="C94" s="20"/>
      <c r="D94" s="21"/>
      <c r="E94" s="15"/>
      <c r="F94" s="15"/>
      <c r="G94" s="15"/>
      <c r="H94" s="15"/>
      <c r="I94" s="15"/>
      <c r="J94" s="15"/>
      <c r="K94" s="15"/>
      <c r="L94" s="15"/>
      <c r="M94" s="15"/>
      <c r="N94" s="21"/>
      <c r="O94" s="21"/>
      <c r="P94" s="14" t="e">
        <f t="shared" si="10"/>
        <v>#DIV/0!</v>
      </c>
      <c r="Q94" s="14" t="e">
        <f t="shared" si="0"/>
        <v>#DIV/0!</v>
      </c>
    </row>
    <row r="95" spans="1:17" s="17" customFormat="1" ht="15" customHeight="1" hidden="1">
      <c r="A95" s="52"/>
      <c r="B95" s="53" t="s">
        <v>113</v>
      </c>
      <c r="C95" s="20"/>
      <c r="D95" s="21"/>
      <c r="E95" s="15"/>
      <c r="F95" s="15"/>
      <c r="G95" s="15"/>
      <c r="H95" s="15"/>
      <c r="I95" s="15"/>
      <c r="J95" s="15"/>
      <c r="K95" s="15"/>
      <c r="L95" s="15"/>
      <c r="M95" s="15"/>
      <c r="N95" s="21"/>
      <c r="O95" s="21"/>
      <c r="P95" s="14" t="e">
        <f t="shared" si="10"/>
        <v>#DIV/0!</v>
      </c>
      <c r="Q95" s="14" t="e">
        <f t="shared" si="0"/>
        <v>#DIV/0!</v>
      </c>
    </row>
    <row r="96" spans="1:17" s="17" customFormat="1" ht="15.75" customHeight="1" hidden="1">
      <c r="A96" s="52"/>
      <c r="B96" s="53" t="s">
        <v>114</v>
      </c>
      <c r="C96" s="20"/>
      <c r="D96" s="21"/>
      <c r="E96" s="15"/>
      <c r="F96" s="15"/>
      <c r="G96" s="15"/>
      <c r="H96" s="15"/>
      <c r="I96" s="15"/>
      <c r="J96" s="15"/>
      <c r="K96" s="15"/>
      <c r="L96" s="15"/>
      <c r="M96" s="15"/>
      <c r="N96" s="21"/>
      <c r="O96" s="21"/>
      <c r="P96" s="14" t="e">
        <f t="shared" si="10"/>
        <v>#DIV/0!</v>
      </c>
      <c r="Q96" s="14" t="e">
        <f t="shared" si="0"/>
        <v>#DIV/0!</v>
      </c>
    </row>
    <row r="97" spans="1:17" s="17" customFormat="1" ht="15.75" customHeight="1" hidden="1">
      <c r="A97" s="52"/>
      <c r="B97" s="53" t="s">
        <v>115</v>
      </c>
      <c r="C97" s="20"/>
      <c r="D97" s="21"/>
      <c r="E97" s="15"/>
      <c r="F97" s="15"/>
      <c r="G97" s="15"/>
      <c r="H97" s="15"/>
      <c r="I97" s="15"/>
      <c r="J97" s="15"/>
      <c r="K97" s="15"/>
      <c r="L97" s="15"/>
      <c r="M97" s="15"/>
      <c r="N97" s="21"/>
      <c r="O97" s="21"/>
      <c r="P97" s="14" t="e">
        <f t="shared" si="10"/>
        <v>#DIV/0!</v>
      </c>
      <c r="Q97" s="14" t="e">
        <f t="shared" si="0"/>
        <v>#DIV/0!</v>
      </c>
    </row>
    <row r="98" spans="1:17" s="17" customFormat="1" ht="31.5" customHeight="1" hidden="1">
      <c r="A98" s="52"/>
      <c r="B98" s="51" t="s">
        <v>116</v>
      </c>
      <c r="C98" s="20">
        <v>21776</v>
      </c>
      <c r="D98" s="21">
        <v>21776</v>
      </c>
      <c r="E98" s="15"/>
      <c r="F98" s="15"/>
      <c r="G98" s="15"/>
      <c r="H98" s="15"/>
      <c r="I98" s="15"/>
      <c r="J98" s="15"/>
      <c r="K98" s="15"/>
      <c r="L98" s="15"/>
      <c r="M98" s="15"/>
      <c r="N98" s="21">
        <v>21776</v>
      </c>
      <c r="O98" s="21">
        <v>21776</v>
      </c>
      <c r="P98" s="14">
        <f t="shared" si="10"/>
        <v>100</v>
      </c>
      <c r="Q98" s="14">
        <f t="shared" si="0"/>
        <v>100</v>
      </c>
    </row>
    <row r="99" spans="1:17" s="17" customFormat="1" ht="31.5" customHeight="1" hidden="1">
      <c r="A99" s="52"/>
      <c r="B99" s="51" t="s">
        <v>117</v>
      </c>
      <c r="C99" s="20">
        <v>7082</v>
      </c>
      <c r="D99" s="21">
        <v>7082</v>
      </c>
      <c r="E99" s="15"/>
      <c r="F99" s="15"/>
      <c r="G99" s="15"/>
      <c r="H99" s="15"/>
      <c r="I99" s="15"/>
      <c r="J99" s="15"/>
      <c r="K99" s="15"/>
      <c r="L99" s="15"/>
      <c r="M99" s="15"/>
      <c r="N99" s="21">
        <v>7082</v>
      </c>
      <c r="O99" s="21">
        <v>7082</v>
      </c>
      <c r="P99" s="14">
        <f t="shared" si="10"/>
        <v>100</v>
      </c>
      <c r="Q99" s="14">
        <f t="shared" si="0"/>
        <v>100</v>
      </c>
    </row>
    <row r="100" spans="1:17" s="17" customFormat="1" ht="18.75" customHeight="1" hidden="1">
      <c r="A100" s="52"/>
      <c r="B100" s="53" t="s">
        <v>108</v>
      </c>
      <c r="C100" s="20"/>
      <c r="D100" s="21"/>
      <c r="E100" s="15"/>
      <c r="F100" s="15"/>
      <c r="G100" s="15"/>
      <c r="H100" s="15"/>
      <c r="I100" s="15"/>
      <c r="J100" s="15"/>
      <c r="K100" s="15"/>
      <c r="L100" s="15"/>
      <c r="M100" s="15"/>
      <c r="N100" s="21"/>
      <c r="O100" s="21"/>
      <c r="P100" s="14" t="e">
        <f t="shared" si="10"/>
        <v>#DIV/0!</v>
      </c>
      <c r="Q100" s="14" t="e">
        <f t="shared" si="0"/>
        <v>#DIV/0!</v>
      </c>
    </row>
    <row r="101" spans="1:17" s="17" customFormat="1" ht="21.75" customHeight="1" hidden="1">
      <c r="A101" s="52"/>
      <c r="B101" s="53" t="s">
        <v>109</v>
      </c>
      <c r="C101" s="20"/>
      <c r="D101" s="21"/>
      <c r="E101" s="15"/>
      <c r="F101" s="15"/>
      <c r="G101" s="15"/>
      <c r="H101" s="15"/>
      <c r="I101" s="15"/>
      <c r="J101" s="15"/>
      <c r="K101" s="15"/>
      <c r="L101" s="15"/>
      <c r="M101" s="15"/>
      <c r="N101" s="21"/>
      <c r="O101" s="21"/>
      <c r="P101" s="14" t="e">
        <f t="shared" si="10"/>
        <v>#DIV/0!</v>
      </c>
      <c r="Q101" s="14" t="e">
        <f t="shared" si="0"/>
        <v>#DIV/0!</v>
      </c>
    </row>
    <row r="102" spans="1:17" s="17" customFormat="1" ht="32.25" customHeight="1" hidden="1">
      <c r="A102" s="52"/>
      <c r="B102" s="53" t="s">
        <v>118</v>
      </c>
      <c r="C102" s="20">
        <v>13000</v>
      </c>
      <c r="D102" s="21">
        <v>13000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21">
        <v>13000</v>
      </c>
      <c r="O102" s="21">
        <v>13000</v>
      </c>
      <c r="P102" s="14">
        <f t="shared" si="10"/>
        <v>100</v>
      </c>
      <c r="Q102" s="14">
        <f t="shared" si="0"/>
        <v>100</v>
      </c>
    </row>
    <row r="103" spans="1:17" s="17" customFormat="1" ht="45.75" customHeight="1" hidden="1">
      <c r="A103" s="52"/>
      <c r="B103" s="53" t="s">
        <v>119</v>
      </c>
      <c r="C103" s="20">
        <v>26700</v>
      </c>
      <c r="D103" s="21">
        <v>26700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21">
        <v>26700</v>
      </c>
      <c r="O103" s="21">
        <v>26700</v>
      </c>
      <c r="P103" s="14">
        <f t="shared" si="10"/>
        <v>100</v>
      </c>
      <c r="Q103" s="14">
        <f aca="true" t="shared" si="11" ref="Q103:Q168">O103/N103*100</f>
        <v>100</v>
      </c>
    </row>
    <row r="104" spans="1:17" s="17" customFormat="1" ht="36" customHeight="1" hidden="1">
      <c r="A104" s="52"/>
      <c r="B104" s="51" t="s">
        <v>120</v>
      </c>
      <c r="C104" s="20">
        <v>70126</v>
      </c>
      <c r="D104" s="21">
        <v>70126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21">
        <v>70126</v>
      </c>
      <c r="O104" s="21">
        <v>70126</v>
      </c>
      <c r="P104" s="14">
        <f t="shared" si="10"/>
        <v>100</v>
      </c>
      <c r="Q104" s="14">
        <f t="shared" si="11"/>
        <v>100</v>
      </c>
    </row>
    <row r="105" spans="1:17" s="17" customFormat="1" ht="47.25" customHeight="1" hidden="1">
      <c r="A105" s="52"/>
      <c r="B105" s="51" t="s">
        <v>121</v>
      </c>
      <c r="C105" s="20">
        <v>6183</v>
      </c>
      <c r="D105" s="21">
        <v>6183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21">
        <v>6183</v>
      </c>
      <c r="O105" s="21">
        <v>6183</v>
      </c>
      <c r="P105" s="14">
        <f t="shared" si="10"/>
        <v>100</v>
      </c>
      <c r="Q105" s="14">
        <f t="shared" si="11"/>
        <v>100</v>
      </c>
    </row>
    <row r="106" spans="1:17" s="17" customFormat="1" ht="47.25" customHeight="1" hidden="1">
      <c r="A106" s="47"/>
      <c r="B106" s="55"/>
      <c r="C106" s="13"/>
      <c r="D106" s="14"/>
      <c r="E106" s="15"/>
      <c r="F106" s="15"/>
      <c r="G106" s="15"/>
      <c r="H106" s="15"/>
      <c r="I106" s="15"/>
      <c r="J106" s="15"/>
      <c r="K106" s="15"/>
      <c r="L106" s="15"/>
      <c r="M106" s="15"/>
      <c r="N106" s="14"/>
      <c r="O106" s="14"/>
      <c r="P106" s="14" t="e">
        <f t="shared" si="10"/>
        <v>#DIV/0!</v>
      </c>
      <c r="Q106" s="14" t="e">
        <f t="shared" si="11"/>
        <v>#DIV/0!</v>
      </c>
    </row>
    <row r="107" spans="1:17" s="17" customFormat="1" ht="33" customHeight="1" hidden="1">
      <c r="A107" s="52"/>
      <c r="B107" s="56" t="s">
        <v>122</v>
      </c>
      <c r="C107" s="13"/>
      <c r="D107" s="14"/>
      <c r="E107" s="15"/>
      <c r="F107" s="15"/>
      <c r="G107" s="15"/>
      <c r="H107" s="15"/>
      <c r="I107" s="15"/>
      <c r="J107" s="15"/>
      <c r="K107" s="15"/>
      <c r="L107" s="15"/>
      <c r="M107" s="15"/>
      <c r="N107" s="14"/>
      <c r="O107" s="14"/>
      <c r="P107" s="14" t="e">
        <f t="shared" si="10"/>
        <v>#DIV/0!</v>
      </c>
      <c r="Q107" s="14" t="e">
        <f t="shared" si="11"/>
        <v>#DIV/0!</v>
      </c>
    </row>
    <row r="108" spans="1:17" s="17" customFormat="1" ht="45" customHeight="1" hidden="1">
      <c r="A108" s="57" t="s">
        <v>123</v>
      </c>
      <c r="B108" s="57" t="s">
        <v>124</v>
      </c>
      <c r="C108" s="58" t="s">
        <v>125</v>
      </c>
      <c r="D108" s="57" t="s">
        <v>125</v>
      </c>
      <c r="E108" s="15"/>
      <c r="F108" s="59" t="s">
        <v>126</v>
      </c>
      <c r="G108" s="15"/>
      <c r="H108" s="15"/>
      <c r="I108" s="15"/>
      <c r="J108" s="15"/>
      <c r="K108" s="15"/>
      <c r="L108" s="15"/>
      <c r="M108" s="15"/>
      <c r="N108" s="57" t="s">
        <v>125</v>
      </c>
      <c r="O108" s="57" t="s">
        <v>125</v>
      </c>
      <c r="P108" s="14" t="e">
        <f t="shared" si="10"/>
        <v>#VALUE!</v>
      </c>
      <c r="Q108" s="14" t="e">
        <f t="shared" si="11"/>
        <v>#VALUE!</v>
      </c>
    </row>
    <row r="109" spans="1:17" s="17" customFormat="1" ht="19.5" customHeight="1">
      <c r="A109" s="9" t="s">
        <v>127</v>
      </c>
      <c r="B109" s="10" t="s">
        <v>128</v>
      </c>
      <c r="C109" s="58"/>
      <c r="D109" s="57"/>
      <c r="E109" s="15"/>
      <c r="F109" s="15"/>
      <c r="G109" s="15"/>
      <c r="H109" s="15"/>
      <c r="I109" s="15"/>
      <c r="J109" s="15"/>
      <c r="K109" s="15"/>
      <c r="L109" s="15"/>
      <c r="M109" s="15"/>
      <c r="N109" s="57"/>
      <c r="O109" s="57"/>
      <c r="P109" s="14"/>
      <c r="Q109" s="14"/>
    </row>
    <row r="110" spans="1:17" s="17" customFormat="1" ht="19.5" customHeight="1">
      <c r="A110" s="60" t="s">
        <v>129</v>
      </c>
      <c r="B110" s="61" t="s">
        <v>130</v>
      </c>
      <c r="C110" s="62">
        <f>C111+C112+C113+C114+C115+C119+C122+C123+C127+C131</f>
        <v>645738142.12</v>
      </c>
      <c r="D110" s="64">
        <f>D111+D112+D113+D114+D115+D119+D122+D123+D127+D131</f>
        <v>645738.2000000001</v>
      </c>
      <c r="E110" s="64">
        <f aca="true" t="shared" si="12" ref="E110:M110">SUM(E111:E115,E116,E119,E122,E123,E126,E127+E125)</f>
        <v>21514</v>
      </c>
      <c r="F110" s="64">
        <f t="shared" si="12"/>
        <v>0</v>
      </c>
      <c r="G110" s="64">
        <f t="shared" si="12"/>
        <v>640</v>
      </c>
      <c r="H110" s="64">
        <f t="shared" si="12"/>
        <v>49828</v>
      </c>
      <c r="I110" s="64">
        <f t="shared" si="12"/>
        <v>0</v>
      </c>
      <c r="J110" s="64">
        <f t="shared" si="12"/>
        <v>0</v>
      </c>
      <c r="K110" s="64">
        <f t="shared" si="12"/>
        <v>0</v>
      </c>
      <c r="L110" s="64">
        <f t="shared" si="12"/>
        <v>0</v>
      </c>
      <c r="M110" s="64">
        <f t="shared" si="12"/>
        <v>0</v>
      </c>
      <c r="N110" s="64">
        <f>N111+N112+N115+N119+N122+N123+N127+N128+N131</f>
        <v>551407</v>
      </c>
      <c r="O110" s="64">
        <f>O111+O112+O113+O114+O115+O119+O122+O127+O131</f>
        <v>63178.899999999994</v>
      </c>
      <c r="P110" s="14">
        <f t="shared" si="10"/>
        <v>9.783980566737416</v>
      </c>
      <c r="Q110" s="14">
        <f t="shared" si="11"/>
        <v>11.457761689641226</v>
      </c>
    </row>
    <row r="111" spans="1:17" s="17" customFormat="1" ht="48" customHeight="1">
      <c r="A111" s="65" t="s">
        <v>131</v>
      </c>
      <c r="B111" s="142" t="s">
        <v>347</v>
      </c>
      <c r="C111" s="132">
        <v>1385000</v>
      </c>
      <c r="D111" s="132">
        <v>1385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68">
        <v>5063</v>
      </c>
      <c r="O111" s="88">
        <v>132.9</v>
      </c>
      <c r="P111" s="23">
        <f t="shared" si="10"/>
        <v>9.5956678700361</v>
      </c>
      <c r="Q111" s="23">
        <f t="shared" si="11"/>
        <v>2.6249259332411614</v>
      </c>
    </row>
    <row r="112" spans="1:17" s="17" customFormat="1" ht="63" customHeight="1">
      <c r="A112" s="65" t="s">
        <v>132</v>
      </c>
      <c r="B112" s="142" t="s">
        <v>348</v>
      </c>
      <c r="C112" s="132">
        <v>48386000</v>
      </c>
      <c r="D112" s="132">
        <v>48386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68">
        <v>47507</v>
      </c>
      <c r="O112" s="88">
        <v>4567.7</v>
      </c>
      <c r="P112" s="23">
        <f t="shared" si="10"/>
        <v>9.44012730955235</v>
      </c>
      <c r="Q112" s="23">
        <f t="shared" si="11"/>
        <v>9.614793609362831</v>
      </c>
    </row>
    <row r="113" spans="1:17" s="17" customFormat="1" ht="63.75">
      <c r="A113" s="65" t="s">
        <v>370</v>
      </c>
      <c r="B113" s="142" t="s">
        <v>371</v>
      </c>
      <c r="C113" s="147">
        <v>301298774.66</v>
      </c>
      <c r="D113" s="132">
        <v>301298.8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68"/>
      <c r="O113" s="88">
        <v>27635.9</v>
      </c>
      <c r="P113" s="23"/>
      <c r="Q113" s="23"/>
    </row>
    <row r="114" spans="1:17" s="17" customFormat="1" ht="48">
      <c r="A114" s="65" t="s">
        <v>372</v>
      </c>
      <c r="B114" s="142" t="s">
        <v>373</v>
      </c>
      <c r="C114" s="132">
        <v>40114000</v>
      </c>
      <c r="D114" s="132">
        <v>40114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68"/>
      <c r="O114" s="88">
        <v>2453</v>
      </c>
      <c r="P114" s="23"/>
      <c r="Q114" s="23"/>
    </row>
    <row r="115" spans="1:17" s="17" customFormat="1" ht="32.25">
      <c r="A115" s="71" t="s">
        <v>136</v>
      </c>
      <c r="B115" s="73" t="s">
        <v>138</v>
      </c>
      <c r="C115" s="132">
        <v>3746000</v>
      </c>
      <c r="D115" s="68">
        <v>3746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68">
        <v>299576</v>
      </c>
      <c r="O115" s="88">
        <v>465.2</v>
      </c>
      <c r="P115" s="23">
        <f t="shared" si="10"/>
        <v>12.418579818473036</v>
      </c>
      <c r="Q115" s="23">
        <f t="shared" si="11"/>
        <v>0.1552861377413411</v>
      </c>
    </row>
    <row r="116" spans="1:17" s="17" customFormat="1" ht="37.5" hidden="1">
      <c r="A116" s="143" t="s">
        <v>136</v>
      </c>
      <c r="B116" s="144" t="s">
        <v>137</v>
      </c>
      <c r="C116" s="141">
        <v>500</v>
      </c>
      <c r="D116" s="70"/>
      <c r="E116" s="15"/>
      <c r="F116" s="15"/>
      <c r="G116" s="15"/>
      <c r="H116" s="15"/>
      <c r="I116" s="15"/>
      <c r="J116" s="15"/>
      <c r="K116" s="15"/>
      <c r="L116" s="15"/>
      <c r="M116" s="15"/>
      <c r="N116" s="70"/>
      <c r="O116" s="157"/>
      <c r="P116" s="23" t="e">
        <f t="shared" si="10"/>
        <v>#DIV/0!</v>
      </c>
      <c r="Q116" s="23" t="e">
        <f t="shared" si="11"/>
        <v>#DIV/0!</v>
      </c>
    </row>
    <row r="117" spans="1:17" s="17" customFormat="1" ht="18.75" hidden="1">
      <c r="A117" s="71" t="s">
        <v>133</v>
      </c>
      <c r="B117" s="72" t="s">
        <v>134</v>
      </c>
      <c r="C117" s="69"/>
      <c r="D117" s="70"/>
      <c r="E117" s="15"/>
      <c r="F117" s="15"/>
      <c r="G117" s="15"/>
      <c r="H117" s="15"/>
      <c r="I117" s="15"/>
      <c r="J117" s="15"/>
      <c r="K117" s="15"/>
      <c r="L117" s="15"/>
      <c r="M117" s="15"/>
      <c r="N117" s="70"/>
      <c r="O117" s="157"/>
      <c r="P117" s="23" t="e">
        <f t="shared" si="10"/>
        <v>#DIV/0!</v>
      </c>
      <c r="Q117" s="23" t="e">
        <f t="shared" si="11"/>
        <v>#DIV/0!</v>
      </c>
    </row>
    <row r="118" spans="1:17" s="17" customFormat="1" ht="12" customHeight="1" hidden="1">
      <c r="A118" s="71" t="s">
        <v>133</v>
      </c>
      <c r="B118" s="72" t="s">
        <v>135</v>
      </c>
      <c r="C118" s="69"/>
      <c r="D118" s="70"/>
      <c r="E118" s="15"/>
      <c r="F118" s="15"/>
      <c r="G118" s="15"/>
      <c r="H118" s="15"/>
      <c r="I118" s="15"/>
      <c r="J118" s="15"/>
      <c r="K118" s="15"/>
      <c r="L118" s="15"/>
      <c r="M118" s="15"/>
      <c r="N118" s="70"/>
      <c r="O118" s="157"/>
      <c r="P118" s="23" t="e">
        <f t="shared" si="10"/>
        <v>#DIV/0!</v>
      </c>
      <c r="Q118" s="23" t="e">
        <f t="shared" si="11"/>
        <v>#DIV/0!</v>
      </c>
    </row>
    <row r="119" spans="1:17" s="17" customFormat="1" ht="32.25">
      <c r="A119" s="71" t="s">
        <v>136</v>
      </c>
      <c r="B119" s="66" t="s">
        <v>137</v>
      </c>
      <c r="C119" s="67">
        <v>448800</v>
      </c>
      <c r="D119" s="88">
        <v>448.8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68">
        <v>11971</v>
      </c>
      <c r="O119" s="88"/>
      <c r="P119" s="23">
        <f t="shared" si="10"/>
        <v>0</v>
      </c>
      <c r="Q119" s="23">
        <f t="shared" si="11"/>
        <v>0</v>
      </c>
    </row>
    <row r="120" spans="1:17" s="17" customFormat="1" ht="32.25" hidden="1">
      <c r="A120" s="71" t="s">
        <v>136</v>
      </c>
      <c r="B120" s="73" t="s">
        <v>138</v>
      </c>
      <c r="C120" s="67">
        <v>3271000</v>
      </c>
      <c r="D120" s="68">
        <v>3271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68">
        <v>3271</v>
      </c>
      <c r="O120" s="68"/>
      <c r="P120" s="23">
        <f t="shared" si="10"/>
        <v>0</v>
      </c>
      <c r="Q120" s="23">
        <f t="shared" si="11"/>
        <v>0</v>
      </c>
    </row>
    <row r="121" spans="1:17" s="17" customFormat="1" ht="32.25" hidden="1">
      <c r="A121" s="71" t="s">
        <v>136</v>
      </c>
      <c r="B121" s="73" t="s">
        <v>137</v>
      </c>
      <c r="C121" s="67">
        <v>8630000</v>
      </c>
      <c r="D121" s="68">
        <v>8630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68">
        <v>8630</v>
      </c>
      <c r="O121" s="68"/>
      <c r="P121" s="23">
        <f t="shared" si="10"/>
        <v>0</v>
      </c>
      <c r="Q121" s="23">
        <f t="shared" si="11"/>
        <v>0</v>
      </c>
    </row>
    <row r="122" spans="1:17" s="17" customFormat="1" ht="32.25" customHeight="1">
      <c r="A122" s="71" t="s">
        <v>349</v>
      </c>
      <c r="B122" s="66" t="s">
        <v>140</v>
      </c>
      <c r="C122" s="132">
        <v>60000000</v>
      </c>
      <c r="D122" s="88">
        <v>60000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68">
        <v>58129</v>
      </c>
      <c r="O122" s="88">
        <v>19023.8</v>
      </c>
      <c r="P122" s="23">
        <f t="shared" si="10"/>
        <v>31.70633333333333</v>
      </c>
      <c r="Q122" s="23">
        <f t="shared" si="11"/>
        <v>32.72686610813879</v>
      </c>
    </row>
    <row r="123" spans="1:17" s="17" customFormat="1" ht="18.75">
      <c r="A123" s="71" t="s">
        <v>139</v>
      </c>
      <c r="B123" s="66" t="s">
        <v>141</v>
      </c>
      <c r="C123" s="67">
        <f>SUM(C124:C125)</f>
        <v>76270761.62</v>
      </c>
      <c r="D123" s="88">
        <f>D124+D125</f>
        <v>76270.8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68">
        <f>N124+N125</f>
        <v>4365</v>
      </c>
      <c r="O123" s="68"/>
      <c r="P123" s="23">
        <f t="shared" si="10"/>
        <v>0</v>
      </c>
      <c r="Q123" s="23">
        <f t="shared" si="11"/>
        <v>0</v>
      </c>
    </row>
    <row r="124" spans="1:17" s="17" customFormat="1" ht="48">
      <c r="A124" s="71" t="s">
        <v>139</v>
      </c>
      <c r="B124" s="73" t="s">
        <v>142</v>
      </c>
      <c r="C124" s="132">
        <v>20000000</v>
      </c>
      <c r="D124" s="68">
        <v>20000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68"/>
      <c r="O124" s="68"/>
      <c r="P124" s="23"/>
      <c r="Q124" s="23" t="e">
        <f t="shared" si="11"/>
        <v>#DIV/0!</v>
      </c>
    </row>
    <row r="125" spans="1:17" s="17" customFormat="1" ht="32.25">
      <c r="A125" s="71" t="s">
        <v>139</v>
      </c>
      <c r="B125" s="73" t="s">
        <v>350</v>
      </c>
      <c r="C125" s="147">
        <v>56270761.62</v>
      </c>
      <c r="D125" s="88">
        <v>56270.8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68">
        <v>4365</v>
      </c>
      <c r="O125" s="68"/>
      <c r="P125" s="23">
        <f t="shared" si="10"/>
        <v>0</v>
      </c>
      <c r="Q125" s="23">
        <f t="shared" si="11"/>
        <v>0</v>
      </c>
    </row>
    <row r="126" spans="1:17" s="17" customFormat="1" ht="32.25" hidden="1">
      <c r="A126" s="65" t="s">
        <v>143</v>
      </c>
      <c r="B126" s="66" t="s">
        <v>144</v>
      </c>
      <c r="C126" s="67"/>
      <c r="D126" s="68"/>
      <c r="E126" s="15"/>
      <c r="F126" s="15"/>
      <c r="G126" s="15"/>
      <c r="H126" s="15"/>
      <c r="I126" s="15"/>
      <c r="J126" s="15"/>
      <c r="K126" s="15"/>
      <c r="L126" s="15"/>
      <c r="M126" s="15"/>
      <c r="N126" s="68"/>
      <c r="O126" s="68"/>
      <c r="P126" s="23" t="e">
        <f t="shared" si="10"/>
        <v>#DIV/0!</v>
      </c>
      <c r="Q126" s="23" t="e">
        <f t="shared" si="11"/>
        <v>#DIV/0!</v>
      </c>
    </row>
    <row r="127" spans="1:17" s="17" customFormat="1" ht="18" customHeight="1">
      <c r="A127" s="71" t="s">
        <v>143</v>
      </c>
      <c r="B127" s="66" t="s">
        <v>146</v>
      </c>
      <c r="C127" s="147">
        <v>112554805.83</v>
      </c>
      <c r="D127" s="88">
        <v>112554.8</v>
      </c>
      <c r="E127" s="15">
        <v>21514</v>
      </c>
      <c r="F127" s="15"/>
      <c r="G127" s="15">
        <v>640</v>
      </c>
      <c r="H127" s="15">
        <v>49828</v>
      </c>
      <c r="I127" s="15"/>
      <c r="J127" s="15"/>
      <c r="K127" s="15"/>
      <c r="L127" s="15"/>
      <c r="M127" s="15"/>
      <c r="N127" s="68">
        <v>123530</v>
      </c>
      <c r="O127" s="159">
        <v>8799.7</v>
      </c>
      <c r="P127" s="23">
        <f t="shared" si="10"/>
        <v>7.818147249162187</v>
      </c>
      <c r="Q127" s="23">
        <f t="shared" si="11"/>
        <v>7.1235327450821675</v>
      </c>
    </row>
    <row r="128" spans="1:17" s="17" customFormat="1" ht="17.25" customHeight="1" hidden="1">
      <c r="A128" s="71" t="s">
        <v>145</v>
      </c>
      <c r="B128" s="66" t="s">
        <v>147</v>
      </c>
      <c r="C128" s="67">
        <f>C129+C130</f>
        <v>0</v>
      </c>
      <c r="D128" s="68">
        <f>D129+D130</f>
        <v>0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68">
        <f>N129+N130</f>
        <v>0</v>
      </c>
      <c r="O128" s="74">
        <f>O129+O130</f>
        <v>0</v>
      </c>
      <c r="P128" s="23"/>
      <c r="Q128" s="23">
        <v>100</v>
      </c>
    </row>
    <row r="129" spans="1:17" s="17" customFormat="1" ht="17.25" customHeight="1" hidden="1">
      <c r="A129" s="71" t="s">
        <v>145</v>
      </c>
      <c r="B129" s="66" t="s">
        <v>148</v>
      </c>
      <c r="C129" s="67"/>
      <c r="D129" s="68"/>
      <c r="E129" s="15"/>
      <c r="F129" s="15"/>
      <c r="G129" s="15"/>
      <c r="H129" s="15"/>
      <c r="I129" s="15"/>
      <c r="J129" s="15"/>
      <c r="K129" s="15"/>
      <c r="L129" s="15"/>
      <c r="M129" s="15"/>
      <c r="N129" s="68"/>
      <c r="O129" s="74"/>
      <c r="P129" s="23" t="e">
        <f t="shared" si="10"/>
        <v>#DIV/0!</v>
      </c>
      <c r="Q129" s="23">
        <v>100</v>
      </c>
    </row>
    <row r="130" spans="1:17" s="17" customFormat="1" ht="16.5" customHeight="1" hidden="1">
      <c r="A130" s="71" t="s">
        <v>145</v>
      </c>
      <c r="B130" s="66" t="s">
        <v>149</v>
      </c>
      <c r="C130" s="67"/>
      <c r="D130" s="68"/>
      <c r="E130" s="15"/>
      <c r="F130" s="15"/>
      <c r="G130" s="15"/>
      <c r="H130" s="15"/>
      <c r="I130" s="15"/>
      <c r="J130" s="15"/>
      <c r="K130" s="15"/>
      <c r="L130" s="15"/>
      <c r="M130" s="15"/>
      <c r="N130" s="68"/>
      <c r="O130" s="74"/>
      <c r="P130" s="23" t="e">
        <f t="shared" si="10"/>
        <v>#DIV/0!</v>
      </c>
      <c r="Q130" s="23"/>
    </row>
    <row r="131" spans="1:17" s="17" customFormat="1" ht="19.5" customHeight="1">
      <c r="A131" s="71" t="s">
        <v>143</v>
      </c>
      <c r="B131" s="73" t="s">
        <v>150</v>
      </c>
      <c r="C131" s="147">
        <v>1534000.01</v>
      </c>
      <c r="D131" s="158">
        <v>1534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75">
        <v>1266</v>
      </c>
      <c r="O131" s="157">
        <v>100.7</v>
      </c>
      <c r="P131" s="14">
        <f t="shared" si="10"/>
        <v>6.5645371577574965</v>
      </c>
      <c r="Q131" s="14">
        <f t="shared" si="11"/>
        <v>7.954186413902054</v>
      </c>
    </row>
    <row r="132" spans="1:17" s="17" customFormat="1" ht="21" customHeight="1">
      <c r="A132" s="60" t="s">
        <v>151</v>
      </c>
      <c r="B132" s="76" t="s">
        <v>152</v>
      </c>
      <c r="C132" s="62">
        <f>SUM(C133+C137)</f>
        <v>819000</v>
      </c>
      <c r="D132" s="64">
        <f>SUM(D133+D137)</f>
        <v>819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63">
        <f>SUM(N133+N137)</f>
        <v>1938</v>
      </c>
      <c r="O132" s="64">
        <f>SUM(O133+O137)</f>
        <v>27.7</v>
      </c>
      <c r="P132" s="14">
        <f t="shared" si="10"/>
        <v>3.382173382173382</v>
      </c>
      <c r="Q132" s="14">
        <f t="shared" si="11"/>
        <v>1.4293085655314757</v>
      </c>
    </row>
    <row r="133" spans="1:17" s="17" customFormat="1" ht="20.25" customHeight="1">
      <c r="A133" s="71" t="s">
        <v>351</v>
      </c>
      <c r="B133" s="66" t="s">
        <v>154</v>
      </c>
      <c r="C133" s="67">
        <v>819000</v>
      </c>
      <c r="D133" s="88">
        <v>819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68">
        <v>1938</v>
      </c>
      <c r="O133" s="88">
        <v>27.7</v>
      </c>
      <c r="P133" s="23">
        <f t="shared" si="10"/>
        <v>3.382173382173382</v>
      </c>
      <c r="Q133" s="23">
        <f t="shared" si="11"/>
        <v>1.4293085655314757</v>
      </c>
    </row>
    <row r="134" spans="1:17" s="17" customFormat="1" ht="18.75" hidden="1">
      <c r="A134" s="71" t="s">
        <v>153</v>
      </c>
      <c r="B134" s="72" t="s">
        <v>155</v>
      </c>
      <c r="C134" s="77"/>
      <c r="D134" s="78"/>
      <c r="E134" s="15"/>
      <c r="F134" s="15"/>
      <c r="G134" s="15"/>
      <c r="H134" s="15"/>
      <c r="I134" s="15"/>
      <c r="J134" s="15"/>
      <c r="K134" s="15"/>
      <c r="L134" s="15"/>
      <c r="M134" s="15"/>
      <c r="N134" s="78"/>
      <c r="O134" s="78"/>
      <c r="P134" s="23" t="e">
        <f t="shared" si="10"/>
        <v>#DIV/0!</v>
      </c>
      <c r="Q134" s="23" t="e">
        <f t="shared" si="11"/>
        <v>#DIV/0!</v>
      </c>
    </row>
    <row r="135" spans="1:17" s="17" customFormat="1" ht="32.25" hidden="1">
      <c r="A135" s="71" t="s">
        <v>153</v>
      </c>
      <c r="B135" s="72" t="s">
        <v>156</v>
      </c>
      <c r="C135" s="77"/>
      <c r="D135" s="78"/>
      <c r="E135" s="15"/>
      <c r="F135" s="15"/>
      <c r="G135" s="15"/>
      <c r="H135" s="15"/>
      <c r="I135" s="15"/>
      <c r="J135" s="15"/>
      <c r="K135" s="15"/>
      <c r="L135" s="15"/>
      <c r="M135" s="15"/>
      <c r="N135" s="78"/>
      <c r="O135" s="78"/>
      <c r="P135" s="23" t="e">
        <f t="shared" si="10"/>
        <v>#DIV/0!</v>
      </c>
      <c r="Q135" s="23" t="e">
        <f t="shared" si="11"/>
        <v>#DIV/0!</v>
      </c>
    </row>
    <row r="136" spans="1:17" s="17" customFormat="1" ht="18.75" hidden="1">
      <c r="A136" s="71" t="s">
        <v>153</v>
      </c>
      <c r="B136" s="72" t="s">
        <v>157</v>
      </c>
      <c r="C136" s="77"/>
      <c r="D136" s="78"/>
      <c r="E136" s="15"/>
      <c r="F136" s="15"/>
      <c r="G136" s="15"/>
      <c r="H136" s="15"/>
      <c r="I136" s="15"/>
      <c r="J136" s="15"/>
      <c r="K136" s="15"/>
      <c r="L136" s="15"/>
      <c r="M136" s="15"/>
      <c r="N136" s="78"/>
      <c r="O136" s="78"/>
      <c r="P136" s="23" t="e">
        <f t="shared" si="10"/>
        <v>#DIV/0!</v>
      </c>
      <c r="Q136" s="23" t="e">
        <f t="shared" si="11"/>
        <v>#DIV/0!</v>
      </c>
    </row>
    <row r="137" spans="1:17" s="17" customFormat="1" ht="32.25" hidden="1">
      <c r="A137" s="71" t="s">
        <v>158</v>
      </c>
      <c r="B137" s="66" t="s">
        <v>159</v>
      </c>
      <c r="C137" s="67">
        <f>SUM(C138:C140)</f>
        <v>0</v>
      </c>
      <c r="D137" s="68">
        <f>SUM(D138:D140)</f>
        <v>0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68">
        <f>SUM(N138:N140)</f>
        <v>0</v>
      </c>
      <c r="O137" s="68">
        <f>SUM(O138:O140)</f>
        <v>0</v>
      </c>
      <c r="P137" s="23" t="e">
        <f t="shared" si="10"/>
        <v>#DIV/0!</v>
      </c>
      <c r="Q137" s="23" t="e">
        <f t="shared" si="11"/>
        <v>#DIV/0!</v>
      </c>
    </row>
    <row r="138" spans="1:17" s="17" customFormat="1" ht="18.75" hidden="1">
      <c r="A138" s="71" t="s">
        <v>158</v>
      </c>
      <c r="B138" s="72" t="s">
        <v>160</v>
      </c>
      <c r="C138" s="67"/>
      <c r="D138" s="68"/>
      <c r="E138" s="15"/>
      <c r="F138" s="15"/>
      <c r="G138" s="15"/>
      <c r="H138" s="15"/>
      <c r="I138" s="15"/>
      <c r="J138" s="15"/>
      <c r="K138" s="15"/>
      <c r="L138" s="15"/>
      <c r="M138" s="15"/>
      <c r="N138" s="68"/>
      <c r="O138" s="68"/>
      <c r="P138" s="23" t="e">
        <f t="shared" si="10"/>
        <v>#DIV/0!</v>
      </c>
      <c r="Q138" s="23" t="e">
        <f t="shared" si="11"/>
        <v>#DIV/0!</v>
      </c>
    </row>
    <row r="139" spans="1:17" s="17" customFormat="1" ht="32.25" hidden="1">
      <c r="A139" s="71" t="s">
        <v>158</v>
      </c>
      <c r="B139" s="72" t="s">
        <v>161</v>
      </c>
      <c r="C139" s="67"/>
      <c r="D139" s="68"/>
      <c r="E139" s="15"/>
      <c r="F139" s="15"/>
      <c r="G139" s="15"/>
      <c r="H139" s="15"/>
      <c r="I139" s="15"/>
      <c r="J139" s="15"/>
      <c r="K139" s="15"/>
      <c r="L139" s="15"/>
      <c r="M139" s="15"/>
      <c r="N139" s="68"/>
      <c r="O139" s="68"/>
      <c r="P139" s="23" t="e">
        <f t="shared" si="10"/>
        <v>#DIV/0!</v>
      </c>
      <c r="Q139" s="23" t="e">
        <f t="shared" si="11"/>
        <v>#DIV/0!</v>
      </c>
    </row>
    <row r="140" spans="1:17" s="17" customFormat="1" ht="0.75" customHeight="1" hidden="1">
      <c r="A140" s="71" t="s">
        <v>158</v>
      </c>
      <c r="B140" s="72" t="s">
        <v>159</v>
      </c>
      <c r="C140" s="77"/>
      <c r="D140" s="78"/>
      <c r="E140" s="15"/>
      <c r="F140" s="15"/>
      <c r="G140" s="15"/>
      <c r="H140" s="15"/>
      <c r="I140" s="15"/>
      <c r="J140" s="15"/>
      <c r="K140" s="15"/>
      <c r="L140" s="15"/>
      <c r="M140" s="15"/>
      <c r="N140" s="78"/>
      <c r="O140" s="78"/>
      <c r="P140" s="23" t="e">
        <f t="shared" si="10"/>
        <v>#DIV/0!</v>
      </c>
      <c r="Q140" s="23" t="e">
        <f t="shared" si="11"/>
        <v>#DIV/0!</v>
      </c>
    </row>
    <row r="141" spans="1:17" s="17" customFormat="1" ht="33.75" customHeight="1">
      <c r="A141" s="60" t="s">
        <v>162</v>
      </c>
      <c r="B141" s="76" t="s">
        <v>163</v>
      </c>
      <c r="C141" s="62">
        <f>SUM(C142:C145)</f>
        <v>152321487.38</v>
      </c>
      <c r="D141" s="64">
        <f>SUM(D142:D145)</f>
        <v>152321.5</v>
      </c>
      <c r="E141" s="161">
        <f>SUM(E142+E144+E145)</f>
        <v>52704</v>
      </c>
      <c r="F141" s="161"/>
      <c r="G141" s="161"/>
      <c r="H141" s="161"/>
      <c r="I141" s="161"/>
      <c r="J141" s="161"/>
      <c r="K141" s="161"/>
      <c r="L141" s="161"/>
      <c r="M141" s="161"/>
      <c r="N141" s="64">
        <f>SUM(N142:N145)</f>
        <v>141905</v>
      </c>
      <c r="O141" s="64">
        <f>SUM(O142:O145)</f>
        <v>25687.399999999998</v>
      </c>
      <c r="P141" s="14">
        <f t="shared" si="10"/>
        <v>16.863935819959757</v>
      </c>
      <c r="Q141" s="14">
        <f t="shared" si="11"/>
        <v>18.101828688206897</v>
      </c>
    </row>
    <row r="142" spans="1:17" s="17" customFormat="1" ht="19.5" customHeight="1">
      <c r="A142" s="71" t="s">
        <v>164</v>
      </c>
      <c r="B142" s="66" t="s">
        <v>165</v>
      </c>
      <c r="C142" s="67">
        <v>114902350</v>
      </c>
      <c r="D142" s="88">
        <v>114902.4</v>
      </c>
      <c r="E142" s="15">
        <v>45160</v>
      </c>
      <c r="F142" s="15"/>
      <c r="G142" s="15"/>
      <c r="H142" s="15"/>
      <c r="I142" s="15"/>
      <c r="J142" s="15"/>
      <c r="K142" s="15"/>
      <c r="L142" s="15"/>
      <c r="M142" s="15"/>
      <c r="N142" s="68">
        <v>110538</v>
      </c>
      <c r="O142" s="88">
        <v>20608.3</v>
      </c>
      <c r="P142" s="23">
        <f t="shared" si="10"/>
        <v>17.935482635697774</v>
      </c>
      <c r="Q142" s="23">
        <f t="shared" si="11"/>
        <v>18.643633863467766</v>
      </c>
    </row>
    <row r="143" spans="1:17" s="17" customFormat="1" ht="19.5" customHeight="1" hidden="1">
      <c r="A143" s="71" t="s">
        <v>166</v>
      </c>
      <c r="B143" s="66" t="s">
        <v>167</v>
      </c>
      <c r="C143" s="67"/>
      <c r="D143" s="68"/>
      <c r="E143" s="15"/>
      <c r="F143" s="15"/>
      <c r="G143" s="15"/>
      <c r="H143" s="15"/>
      <c r="I143" s="15"/>
      <c r="J143" s="15"/>
      <c r="K143" s="15"/>
      <c r="L143" s="15"/>
      <c r="M143" s="15"/>
      <c r="N143" s="68"/>
      <c r="O143" s="68"/>
      <c r="P143" s="23"/>
      <c r="Q143" s="23"/>
    </row>
    <row r="144" spans="1:17" s="17" customFormat="1" ht="51" customHeight="1">
      <c r="A144" s="71" t="s">
        <v>168</v>
      </c>
      <c r="B144" s="145" t="s">
        <v>352</v>
      </c>
      <c r="C144" s="67">
        <v>30943137.38</v>
      </c>
      <c r="D144" s="160">
        <v>30943.1</v>
      </c>
      <c r="E144" s="15"/>
      <c r="F144" s="15"/>
      <c r="G144" s="15"/>
      <c r="H144" s="15"/>
      <c r="I144" s="15"/>
      <c r="J144" s="15"/>
      <c r="K144" s="15"/>
      <c r="L144" s="15"/>
      <c r="M144" s="15"/>
      <c r="N144" s="78">
        <v>26316</v>
      </c>
      <c r="O144" s="160">
        <v>4222.4</v>
      </c>
      <c r="P144" s="23">
        <f t="shared" si="10"/>
        <v>13.645691608145272</v>
      </c>
      <c r="Q144" s="23">
        <f t="shared" si="11"/>
        <v>16.04499164006688</v>
      </c>
    </row>
    <row r="145" spans="1:17" s="17" customFormat="1" ht="18.75">
      <c r="A145" s="71" t="s">
        <v>169</v>
      </c>
      <c r="B145" s="79" t="s">
        <v>353</v>
      </c>
      <c r="C145" s="77">
        <v>6476000</v>
      </c>
      <c r="D145" s="160">
        <v>6476</v>
      </c>
      <c r="E145" s="15">
        <v>7544</v>
      </c>
      <c r="F145" s="15"/>
      <c r="G145" s="15"/>
      <c r="H145" s="15"/>
      <c r="I145" s="15"/>
      <c r="J145" s="15"/>
      <c r="K145" s="15"/>
      <c r="L145" s="15"/>
      <c r="M145" s="15"/>
      <c r="N145" s="78">
        <v>5051</v>
      </c>
      <c r="O145" s="88">
        <v>856.7</v>
      </c>
      <c r="P145" s="23">
        <f aca="true" t="shared" si="13" ref="P145:P208">O145/D145*100</f>
        <v>13.228844966028413</v>
      </c>
      <c r="Q145" s="23">
        <f t="shared" si="11"/>
        <v>16.960997822213425</v>
      </c>
    </row>
    <row r="146" spans="1:17" s="17" customFormat="1" ht="48" hidden="1">
      <c r="A146" s="71" t="s">
        <v>170</v>
      </c>
      <c r="B146" s="66" t="s">
        <v>171</v>
      </c>
      <c r="C146" s="67">
        <v>4804000</v>
      </c>
      <c r="D146" s="68">
        <v>4804</v>
      </c>
      <c r="E146" s="15">
        <v>5065</v>
      </c>
      <c r="F146" s="15"/>
      <c r="G146" s="15"/>
      <c r="H146" s="15"/>
      <c r="I146" s="15"/>
      <c r="J146" s="15"/>
      <c r="K146" s="15"/>
      <c r="L146" s="15"/>
      <c r="M146" s="15"/>
      <c r="N146" s="68">
        <v>3603</v>
      </c>
      <c r="O146" s="68">
        <f>O147</f>
        <v>0</v>
      </c>
      <c r="P146" s="14">
        <f t="shared" si="13"/>
        <v>0</v>
      </c>
      <c r="Q146" s="14">
        <f t="shared" si="11"/>
        <v>0</v>
      </c>
    </row>
    <row r="147" spans="1:17" s="17" customFormat="1" ht="18.75" hidden="1">
      <c r="A147" s="71" t="s">
        <v>170</v>
      </c>
      <c r="B147" s="80"/>
      <c r="C147" s="67"/>
      <c r="D147" s="68"/>
      <c r="E147" s="15"/>
      <c r="F147" s="15"/>
      <c r="G147" s="15"/>
      <c r="H147" s="15"/>
      <c r="I147" s="15"/>
      <c r="J147" s="15"/>
      <c r="K147" s="15"/>
      <c r="L147" s="15"/>
      <c r="M147" s="15"/>
      <c r="N147" s="68"/>
      <c r="O147" s="68"/>
      <c r="P147" s="14" t="e">
        <f t="shared" si="13"/>
        <v>#DIV/0!</v>
      </c>
      <c r="Q147" s="14" t="e">
        <f t="shared" si="11"/>
        <v>#DIV/0!</v>
      </c>
    </row>
    <row r="148" spans="1:17" s="17" customFormat="1" ht="19.5" customHeight="1">
      <c r="A148" s="60" t="s">
        <v>172</v>
      </c>
      <c r="B148" s="76" t="s">
        <v>173</v>
      </c>
      <c r="C148" s="62">
        <f>C169+C170+C178+C179+C180</f>
        <v>303091423.6</v>
      </c>
      <c r="D148" s="62">
        <f>D169+D170+D178+D179+D180</f>
        <v>303091.4</v>
      </c>
      <c r="E148" s="63">
        <f aca="true" t="shared" si="14" ref="E148:N148">SUM(E149,E167,E170,E178,E180,E169)</f>
        <v>278300</v>
      </c>
      <c r="F148" s="63">
        <f t="shared" si="14"/>
        <v>0</v>
      </c>
      <c r="G148" s="63">
        <f t="shared" si="14"/>
        <v>0</v>
      </c>
      <c r="H148" s="63">
        <f t="shared" si="14"/>
        <v>0</v>
      </c>
      <c r="I148" s="63">
        <f t="shared" si="14"/>
        <v>12744</v>
      </c>
      <c r="J148" s="63">
        <f t="shared" si="14"/>
        <v>0</v>
      </c>
      <c r="K148" s="63">
        <f t="shared" si="14"/>
        <v>0</v>
      </c>
      <c r="L148" s="63">
        <f t="shared" si="14"/>
        <v>0</v>
      </c>
      <c r="M148" s="63">
        <f t="shared" si="14"/>
        <v>0</v>
      </c>
      <c r="N148" s="64">
        <f t="shared" si="14"/>
        <v>785960</v>
      </c>
      <c r="O148" s="64">
        <f>O169+O170+O178+O179+O180</f>
        <v>35352.7</v>
      </c>
      <c r="P148" s="14">
        <f t="shared" si="13"/>
        <v>11.664039296397059</v>
      </c>
      <c r="Q148" s="14">
        <f t="shared" si="11"/>
        <v>4.498027889460023</v>
      </c>
    </row>
    <row r="149" spans="1:17" s="17" customFormat="1" ht="18.75" hidden="1">
      <c r="A149" s="71" t="s">
        <v>174</v>
      </c>
      <c r="B149" s="81" t="s">
        <v>175</v>
      </c>
      <c r="C149" s="67"/>
      <c r="D149" s="68"/>
      <c r="E149" s="15"/>
      <c r="F149" s="15"/>
      <c r="G149" s="15"/>
      <c r="H149" s="15"/>
      <c r="I149" s="15"/>
      <c r="J149" s="15"/>
      <c r="K149" s="15"/>
      <c r="L149" s="15"/>
      <c r="M149" s="15"/>
      <c r="N149" s="68"/>
      <c r="O149" s="68"/>
      <c r="P149" s="14" t="e">
        <f t="shared" si="13"/>
        <v>#DIV/0!</v>
      </c>
      <c r="Q149" s="14" t="e">
        <f t="shared" si="11"/>
        <v>#DIV/0!</v>
      </c>
    </row>
    <row r="150" spans="1:17" s="17" customFormat="1" ht="18.75" hidden="1">
      <c r="A150" s="71" t="s">
        <v>174</v>
      </c>
      <c r="B150" s="80"/>
      <c r="C150" s="67"/>
      <c r="D150" s="68"/>
      <c r="E150" s="15"/>
      <c r="F150" s="15"/>
      <c r="G150" s="15"/>
      <c r="H150" s="15"/>
      <c r="I150" s="15"/>
      <c r="J150" s="15"/>
      <c r="K150" s="15"/>
      <c r="L150" s="15"/>
      <c r="M150" s="15"/>
      <c r="N150" s="68"/>
      <c r="O150" s="68"/>
      <c r="P150" s="14" t="e">
        <f t="shared" si="13"/>
        <v>#DIV/0!</v>
      </c>
      <c r="Q150" s="14" t="e">
        <f t="shared" si="11"/>
        <v>#DIV/0!</v>
      </c>
    </row>
    <row r="151" spans="1:17" s="17" customFormat="1" ht="18.75" hidden="1">
      <c r="A151" s="71" t="s">
        <v>174</v>
      </c>
      <c r="B151" s="82" t="s">
        <v>176</v>
      </c>
      <c r="C151" s="67"/>
      <c r="D151" s="68"/>
      <c r="E151" s="15"/>
      <c r="F151" s="15"/>
      <c r="G151" s="15"/>
      <c r="H151" s="15"/>
      <c r="I151" s="15"/>
      <c r="J151" s="15"/>
      <c r="K151" s="15"/>
      <c r="L151" s="15"/>
      <c r="M151" s="15"/>
      <c r="N151" s="68"/>
      <c r="O151" s="68"/>
      <c r="P151" s="14" t="e">
        <f t="shared" si="13"/>
        <v>#DIV/0!</v>
      </c>
      <c r="Q151" s="14" t="e">
        <f t="shared" si="11"/>
        <v>#DIV/0!</v>
      </c>
    </row>
    <row r="152" spans="1:17" s="17" customFormat="1" ht="18.75" hidden="1">
      <c r="A152" s="71" t="s">
        <v>174</v>
      </c>
      <c r="B152" s="83" t="s">
        <v>177</v>
      </c>
      <c r="C152" s="67"/>
      <c r="D152" s="68"/>
      <c r="E152" s="15"/>
      <c r="F152" s="15"/>
      <c r="G152" s="15"/>
      <c r="H152" s="15"/>
      <c r="I152" s="15"/>
      <c r="J152" s="15"/>
      <c r="K152" s="15"/>
      <c r="L152" s="15"/>
      <c r="M152" s="15"/>
      <c r="N152" s="68"/>
      <c r="O152" s="68"/>
      <c r="P152" s="14" t="e">
        <f t="shared" si="13"/>
        <v>#DIV/0!</v>
      </c>
      <c r="Q152" s="14" t="e">
        <f t="shared" si="11"/>
        <v>#DIV/0!</v>
      </c>
    </row>
    <row r="153" spans="1:17" s="17" customFormat="1" ht="18.75" hidden="1">
      <c r="A153" s="71" t="s">
        <v>174</v>
      </c>
      <c r="B153" s="84" t="s">
        <v>178</v>
      </c>
      <c r="C153" s="67"/>
      <c r="D153" s="68"/>
      <c r="E153" s="15"/>
      <c r="F153" s="15"/>
      <c r="G153" s="15"/>
      <c r="H153" s="15"/>
      <c r="I153" s="15"/>
      <c r="J153" s="15"/>
      <c r="K153" s="15"/>
      <c r="L153" s="15"/>
      <c r="M153" s="15"/>
      <c r="N153" s="68"/>
      <c r="O153" s="68"/>
      <c r="P153" s="14" t="e">
        <f t="shared" si="13"/>
        <v>#DIV/0!</v>
      </c>
      <c r="Q153" s="14" t="e">
        <f t="shared" si="11"/>
        <v>#DIV/0!</v>
      </c>
    </row>
    <row r="154" spans="1:17" s="17" customFormat="1" ht="32.25" hidden="1">
      <c r="A154" s="71" t="s">
        <v>174</v>
      </c>
      <c r="B154" s="84" t="s">
        <v>179</v>
      </c>
      <c r="C154" s="67"/>
      <c r="D154" s="68"/>
      <c r="E154" s="15"/>
      <c r="F154" s="15"/>
      <c r="G154" s="15"/>
      <c r="H154" s="15"/>
      <c r="I154" s="15"/>
      <c r="J154" s="15"/>
      <c r="K154" s="15"/>
      <c r="L154" s="15"/>
      <c r="M154" s="15"/>
      <c r="N154" s="68"/>
      <c r="O154" s="68"/>
      <c r="P154" s="14" t="e">
        <f t="shared" si="13"/>
        <v>#DIV/0!</v>
      </c>
      <c r="Q154" s="14" t="e">
        <f t="shared" si="11"/>
        <v>#DIV/0!</v>
      </c>
    </row>
    <row r="155" spans="1:17" s="17" customFormat="1" ht="32.25" hidden="1">
      <c r="A155" s="71" t="s">
        <v>174</v>
      </c>
      <c r="B155" s="84" t="s">
        <v>180</v>
      </c>
      <c r="C155" s="67"/>
      <c r="D155" s="68"/>
      <c r="E155" s="15"/>
      <c r="F155" s="15"/>
      <c r="G155" s="15"/>
      <c r="H155" s="15"/>
      <c r="I155" s="15"/>
      <c r="J155" s="15"/>
      <c r="K155" s="15"/>
      <c r="L155" s="15"/>
      <c r="M155" s="15"/>
      <c r="N155" s="68"/>
      <c r="O155" s="68"/>
      <c r="P155" s="14" t="e">
        <f t="shared" si="13"/>
        <v>#DIV/0!</v>
      </c>
      <c r="Q155" s="14" t="e">
        <f t="shared" si="11"/>
        <v>#DIV/0!</v>
      </c>
    </row>
    <row r="156" spans="1:17" s="17" customFormat="1" ht="32.25" hidden="1">
      <c r="A156" s="71" t="s">
        <v>174</v>
      </c>
      <c r="B156" s="84" t="s">
        <v>181</v>
      </c>
      <c r="C156" s="67"/>
      <c r="D156" s="68"/>
      <c r="E156" s="15"/>
      <c r="F156" s="15"/>
      <c r="G156" s="15"/>
      <c r="H156" s="15"/>
      <c r="I156" s="15"/>
      <c r="J156" s="15"/>
      <c r="K156" s="15"/>
      <c r="L156" s="15"/>
      <c r="M156" s="15"/>
      <c r="N156" s="68"/>
      <c r="O156" s="68"/>
      <c r="P156" s="14" t="e">
        <f t="shared" si="13"/>
        <v>#DIV/0!</v>
      </c>
      <c r="Q156" s="14" t="e">
        <f t="shared" si="11"/>
        <v>#DIV/0!</v>
      </c>
    </row>
    <row r="157" spans="1:17" s="17" customFormat="1" ht="32.25" hidden="1">
      <c r="A157" s="71" t="s">
        <v>174</v>
      </c>
      <c r="B157" s="84" t="s">
        <v>182</v>
      </c>
      <c r="C157" s="67"/>
      <c r="D157" s="68"/>
      <c r="E157" s="15"/>
      <c r="F157" s="15"/>
      <c r="G157" s="15"/>
      <c r="H157" s="15"/>
      <c r="I157" s="15"/>
      <c r="J157" s="15"/>
      <c r="K157" s="15"/>
      <c r="L157" s="15"/>
      <c r="M157" s="15"/>
      <c r="N157" s="68"/>
      <c r="O157" s="68"/>
      <c r="P157" s="14" t="e">
        <f t="shared" si="13"/>
        <v>#DIV/0!</v>
      </c>
      <c r="Q157" s="14" t="e">
        <f t="shared" si="11"/>
        <v>#DIV/0!</v>
      </c>
    </row>
    <row r="158" spans="1:17" s="17" customFormat="1" ht="18.75" hidden="1">
      <c r="A158" s="71" t="s">
        <v>174</v>
      </c>
      <c r="B158" s="83" t="s">
        <v>183</v>
      </c>
      <c r="C158" s="67"/>
      <c r="D158" s="68"/>
      <c r="E158" s="15"/>
      <c r="F158" s="15"/>
      <c r="G158" s="15"/>
      <c r="H158" s="15"/>
      <c r="I158" s="15"/>
      <c r="J158" s="15"/>
      <c r="K158" s="15"/>
      <c r="L158" s="15"/>
      <c r="M158" s="15"/>
      <c r="N158" s="68"/>
      <c r="O158" s="68"/>
      <c r="P158" s="14" t="e">
        <f t="shared" si="13"/>
        <v>#DIV/0!</v>
      </c>
      <c r="Q158" s="14" t="e">
        <f t="shared" si="11"/>
        <v>#DIV/0!</v>
      </c>
    </row>
    <row r="159" spans="1:17" s="17" customFormat="1" ht="48" hidden="1">
      <c r="A159" s="71" t="s">
        <v>174</v>
      </c>
      <c r="B159" s="83" t="s">
        <v>184</v>
      </c>
      <c r="C159" s="67"/>
      <c r="D159" s="68"/>
      <c r="E159" s="15"/>
      <c r="F159" s="15"/>
      <c r="G159" s="15"/>
      <c r="H159" s="15"/>
      <c r="I159" s="15"/>
      <c r="J159" s="15"/>
      <c r="K159" s="15"/>
      <c r="L159" s="15"/>
      <c r="M159" s="15"/>
      <c r="N159" s="68"/>
      <c r="O159" s="68"/>
      <c r="P159" s="14" t="e">
        <f t="shared" si="13"/>
        <v>#DIV/0!</v>
      </c>
      <c r="Q159" s="14" t="e">
        <f t="shared" si="11"/>
        <v>#DIV/0!</v>
      </c>
    </row>
    <row r="160" spans="1:17" s="17" customFormat="1" ht="48" hidden="1">
      <c r="A160" s="71" t="s">
        <v>174</v>
      </c>
      <c r="B160" s="83" t="s">
        <v>185</v>
      </c>
      <c r="C160" s="67"/>
      <c r="D160" s="68"/>
      <c r="E160" s="15"/>
      <c r="F160" s="15"/>
      <c r="G160" s="15"/>
      <c r="H160" s="15"/>
      <c r="I160" s="15"/>
      <c r="J160" s="15"/>
      <c r="K160" s="15"/>
      <c r="L160" s="15"/>
      <c r="M160" s="15"/>
      <c r="N160" s="68"/>
      <c r="O160" s="68"/>
      <c r="P160" s="14" t="e">
        <f t="shared" si="13"/>
        <v>#DIV/0!</v>
      </c>
      <c r="Q160" s="14" t="e">
        <f t="shared" si="11"/>
        <v>#DIV/0!</v>
      </c>
    </row>
    <row r="161" spans="1:17" s="17" customFormat="1" ht="32.25" hidden="1">
      <c r="A161" s="71" t="s">
        <v>174</v>
      </c>
      <c r="B161" s="83" t="s">
        <v>186</v>
      </c>
      <c r="C161" s="67"/>
      <c r="D161" s="68"/>
      <c r="E161" s="15"/>
      <c r="F161" s="15"/>
      <c r="G161" s="15"/>
      <c r="H161" s="15"/>
      <c r="I161" s="15"/>
      <c r="J161" s="15"/>
      <c r="K161" s="15"/>
      <c r="L161" s="15"/>
      <c r="M161" s="15"/>
      <c r="N161" s="68"/>
      <c r="O161" s="68"/>
      <c r="P161" s="14" t="e">
        <f t="shared" si="13"/>
        <v>#DIV/0!</v>
      </c>
      <c r="Q161" s="14" t="e">
        <f t="shared" si="11"/>
        <v>#DIV/0!</v>
      </c>
    </row>
    <row r="162" spans="1:17" s="17" customFormat="1" ht="79.5" hidden="1">
      <c r="A162" s="71" t="s">
        <v>174</v>
      </c>
      <c r="B162" s="82" t="s">
        <v>187</v>
      </c>
      <c r="C162" s="67"/>
      <c r="D162" s="68"/>
      <c r="E162" s="15"/>
      <c r="F162" s="15"/>
      <c r="G162" s="15"/>
      <c r="H162" s="15"/>
      <c r="I162" s="15"/>
      <c r="J162" s="15"/>
      <c r="K162" s="15"/>
      <c r="L162" s="15"/>
      <c r="M162" s="15"/>
      <c r="N162" s="68"/>
      <c r="O162" s="68"/>
      <c r="P162" s="14" t="e">
        <f t="shared" si="13"/>
        <v>#DIV/0!</v>
      </c>
      <c r="Q162" s="14" t="e">
        <f t="shared" si="11"/>
        <v>#DIV/0!</v>
      </c>
    </row>
    <row r="163" spans="1:17" s="17" customFormat="1" ht="48" hidden="1">
      <c r="A163" s="71" t="s">
        <v>174</v>
      </c>
      <c r="B163" s="82" t="s">
        <v>188</v>
      </c>
      <c r="C163" s="67">
        <f>SUM(C164:C165)</f>
        <v>0</v>
      </c>
      <c r="D163" s="68">
        <f>SUM(D164:D165)</f>
        <v>0</v>
      </c>
      <c r="E163" s="15"/>
      <c r="F163" s="15"/>
      <c r="G163" s="15"/>
      <c r="H163" s="15"/>
      <c r="I163" s="15"/>
      <c r="J163" s="15"/>
      <c r="K163" s="15"/>
      <c r="L163" s="15"/>
      <c r="M163" s="15"/>
      <c r="N163" s="68">
        <f>SUM(N164:N165)</f>
        <v>0</v>
      </c>
      <c r="O163" s="68">
        <f>SUM(O164:O165)</f>
        <v>0</v>
      </c>
      <c r="P163" s="14" t="e">
        <f t="shared" si="13"/>
        <v>#DIV/0!</v>
      </c>
      <c r="Q163" s="14" t="e">
        <f t="shared" si="11"/>
        <v>#DIV/0!</v>
      </c>
    </row>
    <row r="164" spans="1:17" s="17" customFormat="1" ht="18.75" hidden="1">
      <c r="A164" s="71" t="s">
        <v>174</v>
      </c>
      <c r="B164" s="83" t="s">
        <v>189</v>
      </c>
      <c r="C164" s="67"/>
      <c r="D164" s="68"/>
      <c r="E164" s="15"/>
      <c r="F164" s="15"/>
      <c r="G164" s="15"/>
      <c r="H164" s="15"/>
      <c r="I164" s="15"/>
      <c r="J164" s="15"/>
      <c r="K164" s="15"/>
      <c r="L164" s="15"/>
      <c r="M164" s="15"/>
      <c r="N164" s="68"/>
      <c r="O164" s="68"/>
      <c r="P164" s="14" t="e">
        <f t="shared" si="13"/>
        <v>#DIV/0!</v>
      </c>
      <c r="Q164" s="14" t="e">
        <f t="shared" si="11"/>
        <v>#DIV/0!</v>
      </c>
    </row>
    <row r="165" spans="1:17" s="17" customFormat="1" ht="18.75" hidden="1">
      <c r="A165" s="71" t="s">
        <v>174</v>
      </c>
      <c r="B165" s="83" t="s">
        <v>190</v>
      </c>
      <c r="C165" s="67"/>
      <c r="D165" s="68"/>
      <c r="E165" s="15"/>
      <c r="F165" s="15"/>
      <c r="G165" s="15"/>
      <c r="H165" s="15"/>
      <c r="I165" s="15"/>
      <c r="J165" s="15"/>
      <c r="K165" s="15"/>
      <c r="L165" s="15"/>
      <c r="M165" s="15"/>
      <c r="N165" s="68"/>
      <c r="O165" s="68"/>
      <c r="P165" s="14" t="e">
        <f t="shared" si="13"/>
        <v>#DIV/0!</v>
      </c>
      <c r="Q165" s="14" t="e">
        <f t="shared" si="11"/>
        <v>#DIV/0!</v>
      </c>
    </row>
    <row r="166" spans="1:17" s="17" customFormat="1" ht="32.25" hidden="1">
      <c r="A166" s="71" t="s">
        <v>174</v>
      </c>
      <c r="B166" s="72" t="s">
        <v>191</v>
      </c>
      <c r="C166" s="67"/>
      <c r="D166" s="68"/>
      <c r="E166" s="15"/>
      <c r="F166" s="15"/>
      <c r="G166" s="15"/>
      <c r="H166" s="15"/>
      <c r="I166" s="15"/>
      <c r="J166" s="15"/>
      <c r="K166" s="15"/>
      <c r="L166" s="15"/>
      <c r="M166" s="15"/>
      <c r="N166" s="68"/>
      <c r="O166" s="68"/>
      <c r="P166" s="14" t="e">
        <f t="shared" si="13"/>
        <v>#DIV/0!</v>
      </c>
      <c r="Q166" s="14" t="e">
        <f t="shared" si="11"/>
        <v>#DIV/0!</v>
      </c>
    </row>
    <row r="167" spans="1:17" s="17" customFormat="1" ht="18.75" hidden="1">
      <c r="A167" s="71" t="s">
        <v>192</v>
      </c>
      <c r="B167" s="81" t="s">
        <v>193</v>
      </c>
      <c r="C167" s="67">
        <f>C168</f>
        <v>0</v>
      </c>
      <c r="D167" s="68">
        <f>D168</f>
        <v>0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68">
        <f>N168</f>
        <v>0</v>
      </c>
      <c r="O167" s="68">
        <f>O168</f>
        <v>0</v>
      </c>
      <c r="P167" s="14" t="e">
        <f t="shared" si="13"/>
        <v>#DIV/0!</v>
      </c>
      <c r="Q167" s="14" t="e">
        <f t="shared" si="11"/>
        <v>#DIV/0!</v>
      </c>
    </row>
    <row r="168" spans="1:17" s="17" customFormat="1" ht="32.25" hidden="1">
      <c r="A168" s="71" t="s">
        <v>192</v>
      </c>
      <c r="B168" s="72" t="s">
        <v>194</v>
      </c>
      <c r="C168" s="67"/>
      <c r="D168" s="68"/>
      <c r="E168" s="15"/>
      <c r="F168" s="15"/>
      <c r="G168" s="15"/>
      <c r="H168" s="15"/>
      <c r="I168" s="15"/>
      <c r="J168" s="15"/>
      <c r="K168" s="15"/>
      <c r="L168" s="15"/>
      <c r="M168" s="15"/>
      <c r="N168" s="68"/>
      <c r="O168" s="68"/>
      <c r="P168" s="14" t="e">
        <f t="shared" si="13"/>
        <v>#DIV/0!</v>
      </c>
      <c r="Q168" s="14" t="e">
        <f t="shared" si="11"/>
        <v>#DIV/0!</v>
      </c>
    </row>
    <row r="169" spans="1:17" s="17" customFormat="1" ht="20.25" customHeight="1">
      <c r="A169" s="71" t="s">
        <v>174</v>
      </c>
      <c r="B169" s="73" t="s">
        <v>195</v>
      </c>
      <c r="C169" s="67">
        <v>14782500</v>
      </c>
      <c r="D169" s="88">
        <v>14782.5</v>
      </c>
      <c r="E169" s="161"/>
      <c r="F169" s="161"/>
      <c r="G169" s="161"/>
      <c r="H169" s="161"/>
      <c r="I169" s="161"/>
      <c r="J169" s="161"/>
      <c r="K169" s="161"/>
      <c r="L169" s="161"/>
      <c r="M169" s="161"/>
      <c r="N169" s="88">
        <v>115702</v>
      </c>
      <c r="O169" s="88">
        <v>77.3</v>
      </c>
      <c r="P169" s="14">
        <f>O169/D169*100</f>
        <v>0.5229156096736005</v>
      </c>
      <c r="Q169" s="14">
        <f>O169/N169*100</f>
        <v>0.06680956249675891</v>
      </c>
    </row>
    <row r="170" spans="1:17" s="17" customFormat="1" ht="18.75">
      <c r="A170" s="71" t="s">
        <v>196</v>
      </c>
      <c r="B170" s="81" t="s">
        <v>197</v>
      </c>
      <c r="C170" s="67">
        <v>97100000</v>
      </c>
      <c r="D170" s="88">
        <v>97100</v>
      </c>
      <c r="E170" s="161">
        <v>273700</v>
      </c>
      <c r="F170" s="161"/>
      <c r="G170" s="161"/>
      <c r="H170" s="161"/>
      <c r="I170" s="161">
        <v>12744</v>
      </c>
      <c r="J170" s="161"/>
      <c r="K170" s="161"/>
      <c r="L170" s="161"/>
      <c r="M170" s="161"/>
      <c r="N170" s="88">
        <v>523508</v>
      </c>
      <c r="O170" s="88">
        <v>23331.8</v>
      </c>
      <c r="P170" s="23">
        <f t="shared" si="13"/>
        <v>24.02863027806385</v>
      </c>
      <c r="Q170" s="23">
        <f aca="true" t="shared" si="15" ref="Q170:Q234">O170/N170*100</f>
        <v>4.456818233914285</v>
      </c>
    </row>
    <row r="171" spans="1:17" s="17" customFormat="1" ht="32.25" hidden="1">
      <c r="A171" s="71" t="s">
        <v>196</v>
      </c>
      <c r="B171" s="82" t="s">
        <v>198</v>
      </c>
      <c r="C171" s="67"/>
      <c r="D171" s="88"/>
      <c r="E171" s="161"/>
      <c r="F171" s="161"/>
      <c r="G171" s="161"/>
      <c r="H171" s="161"/>
      <c r="I171" s="161"/>
      <c r="J171" s="161"/>
      <c r="K171" s="161"/>
      <c r="L171" s="161"/>
      <c r="M171" s="161"/>
      <c r="N171" s="88"/>
      <c r="O171" s="88"/>
      <c r="P171" s="23" t="e">
        <f t="shared" si="13"/>
        <v>#DIV/0!</v>
      </c>
      <c r="Q171" s="23" t="e">
        <f t="shared" si="15"/>
        <v>#DIV/0!</v>
      </c>
    </row>
    <row r="172" spans="1:17" s="17" customFormat="1" ht="32.25" hidden="1">
      <c r="A172" s="71" t="s">
        <v>196</v>
      </c>
      <c r="B172" s="72" t="s">
        <v>199</v>
      </c>
      <c r="C172" s="67"/>
      <c r="D172" s="88"/>
      <c r="E172" s="161"/>
      <c r="F172" s="161"/>
      <c r="G172" s="161"/>
      <c r="H172" s="161"/>
      <c r="I172" s="161"/>
      <c r="J172" s="161"/>
      <c r="K172" s="161"/>
      <c r="L172" s="161"/>
      <c r="M172" s="161"/>
      <c r="N172" s="88"/>
      <c r="O172" s="88"/>
      <c r="P172" s="23" t="e">
        <f t="shared" si="13"/>
        <v>#DIV/0!</v>
      </c>
      <c r="Q172" s="23" t="e">
        <f t="shared" si="15"/>
        <v>#DIV/0!</v>
      </c>
    </row>
    <row r="173" spans="1:17" s="17" customFormat="1" ht="32.25" hidden="1">
      <c r="A173" s="71" t="s">
        <v>196</v>
      </c>
      <c r="B173" s="72" t="s">
        <v>200</v>
      </c>
      <c r="C173" s="67"/>
      <c r="D173" s="88"/>
      <c r="E173" s="161"/>
      <c r="F173" s="161"/>
      <c r="G173" s="161"/>
      <c r="H173" s="161"/>
      <c r="I173" s="161"/>
      <c r="J173" s="161"/>
      <c r="K173" s="161"/>
      <c r="L173" s="161"/>
      <c r="M173" s="161"/>
      <c r="N173" s="88"/>
      <c r="O173" s="88"/>
      <c r="P173" s="23" t="e">
        <f t="shared" si="13"/>
        <v>#DIV/0!</v>
      </c>
      <c r="Q173" s="23" t="e">
        <f t="shared" si="15"/>
        <v>#DIV/0!</v>
      </c>
    </row>
    <row r="174" spans="1:17" s="17" customFormat="1" ht="18.75" hidden="1">
      <c r="A174" s="71" t="s">
        <v>196</v>
      </c>
      <c r="B174" s="72" t="s">
        <v>201</v>
      </c>
      <c r="C174" s="67">
        <f>SUM(C175:C177)</f>
        <v>0</v>
      </c>
      <c r="D174" s="88">
        <f>SUM(D175:D177)</f>
        <v>0</v>
      </c>
      <c r="E174" s="161"/>
      <c r="F174" s="161"/>
      <c r="G174" s="161"/>
      <c r="H174" s="161"/>
      <c r="I174" s="161"/>
      <c r="J174" s="161"/>
      <c r="K174" s="161"/>
      <c r="L174" s="161"/>
      <c r="M174" s="161"/>
      <c r="N174" s="88">
        <f>SUM(N175:N177)</f>
        <v>0</v>
      </c>
      <c r="O174" s="88"/>
      <c r="P174" s="23" t="e">
        <f t="shared" si="13"/>
        <v>#DIV/0!</v>
      </c>
      <c r="Q174" s="23" t="e">
        <f t="shared" si="15"/>
        <v>#DIV/0!</v>
      </c>
    </row>
    <row r="175" spans="1:17" s="17" customFormat="1" ht="79.5" hidden="1">
      <c r="A175" s="71" t="s">
        <v>196</v>
      </c>
      <c r="B175" s="85" t="s">
        <v>202</v>
      </c>
      <c r="C175" s="67"/>
      <c r="D175" s="88"/>
      <c r="E175" s="161"/>
      <c r="F175" s="161"/>
      <c r="G175" s="161"/>
      <c r="H175" s="161"/>
      <c r="I175" s="161"/>
      <c r="J175" s="161"/>
      <c r="K175" s="161"/>
      <c r="L175" s="161"/>
      <c r="M175" s="161"/>
      <c r="N175" s="88"/>
      <c r="O175" s="88"/>
      <c r="P175" s="23" t="e">
        <f t="shared" si="13"/>
        <v>#DIV/0!</v>
      </c>
      <c r="Q175" s="23" t="e">
        <f t="shared" si="15"/>
        <v>#DIV/0!</v>
      </c>
    </row>
    <row r="176" spans="1:17" s="17" customFormat="1" ht="18.75" hidden="1">
      <c r="A176" s="71" t="s">
        <v>196</v>
      </c>
      <c r="B176" s="85" t="s">
        <v>203</v>
      </c>
      <c r="C176" s="67"/>
      <c r="D176" s="88"/>
      <c r="E176" s="161"/>
      <c r="F176" s="161"/>
      <c r="G176" s="161"/>
      <c r="H176" s="161"/>
      <c r="I176" s="161"/>
      <c r="J176" s="161"/>
      <c r="K176" s="161"/>
      <c r="L176" s="161"/>
      <c r="M176" s="161"/>
      <c r="N176" s="88"/>
      <c r="O176" s="88"/>
      <c r="P176" s="23" t="e">
        <f t="shared" si="13"/>
        <v>#DIV/0!</v>
      </c>
      <c r="Q176" s="23" t="e">
        <f t="shared" si="15"/>
        <v>#DIV/0!</v>
      </c>
    </row>
    <row r="177" spans="1:17" s="17" customFormat="1" ht="48" hidden="1">
      <c r="A177" s="71" t="s">
        <v>196</v>
      </c>
      <c r="B177" s="85" t="s">
        <v>204</v>
      </c>
      <c r="C177" s="67"/>
      <c r="D177" s="88"/>
      <c r="E177" s="161"/>
      <c r="F177" s="161"/>
      <c r="G177" s="161"/>
      <c r="H177" s="161"/>
      <c r="I177" s="161"/>
      <c r="J177" s="161"/>
      <c r="K177" s="161"/>
      <c r="L177" s="161"/>
      <c r="M177" s="161"/>
      <c r="N177" s="88"/>
      <c r="O177" s="88"/>
      <c r="P177" s="23" t="e">
        <f t="shared" si="13"/>
        <v>#DIV/0!</v>
      </c>
      <c r="Q177" s="23" t="e">
        <f t="shared" si="15"/>
        <v>#DIV/0!</v>
      </c>
    </row>
    <row r="178" spans="1:17" s="17" customFormat="1" ht="18.75" customHeight="1">
      <c r="A178" s="71" t="s">
        <v>205</v>
      </c>
      <c r="B178" s="145" t="s">
        <v>201</v>
      </c>
      <c r="C178" s="67">
        <v>55757515.24</v>
      </c>
      <c r="D178" s="88">
        <v>55757.5</v>
      </c>
      <c r="E178" s="161">
        <v>4600</v>
      </c>
      <c r="F178" s="161"/>
      <c r="G178" s="161"/>
      <c r="H178" s="161"/>
      <c r="I178" s="161"/>
      <c r="J178" s="161"/>
      <c r="K178" s="161"/>
      <c r="L178" s="161"/>
      <c r="M178" s="161"/>
      <c r="N178" s="88">
        <v>16145</v>
      </c>
      <c r="O178" s="88">
        <v>52.8</v>
      </c>
      <c r="P178" s="23">
        <f t="shared" si="13"/>
        <v>0.09469578083665875</v>
      </c>
      <c r="Q178" s="23">
        <f t="shared" si="15"/>
        <v>0.32703623412821303</v>
      </c>
    </row>
    <row r="179" spans="1:17" s="17" customFormat="1" ht="18.75">
      <c r="A179" s="71" t="s">
        <v>354</v>
      </c>
      <c r="B179" s="66" t="s">
        <v>206</v>
      </c>
      <c r="C179" s="147">
        <v>17159308.36</v>
      </c>
      <c r="D179" s="88">
        <v>17159.3</v>
      </c>
      <c r="E179" s="161"/>
      <c r="F179" s="161"/>
      <c r="G179" s="161"/>
      <c r="H179" s="161"/>
      <c r="I179" s="161"/>
      <c r="J179" s="161"/>
      <c r="K179" s="161"/>
      <c r="L179" s="161"/>
      <c r="M179" s="161"/>
      <c r="N179" s="88"/>
      <c r="O179" s="88">
        <v>809.8</v>
      </c>
      <c r="P179" s="23">
        <f t="shared" si="13"/>
        <v>4.719306731626582</v>
      </c>
      <c r="Q179" s="23" t="e">
        <f t="shared" si="15"/>
        <v>#DIV/0!</v>
      </c>
    </row>
    <row r="180" spans="1:17" s="17" customFormat="1" ht="33" customHeight="1">
      <c r="A180" s="71" t="s">
        <v>355</v>
      </c>
      <c r="B180" s="66" t="s">
        <v>208</v>
      </c>
      <c r="C180" s="147">
        <v>118292100</v>
      </c>
      <c r="D180" s="88">
        <v>118292.1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68">
        <v>130605</v>
      </c>
      <c r="O180" s="88">
        <v>11081</v>
      </c>
      <c r="P180" s="23">
        <f t="shared" si="13"/>
        <v>9.36748946041198</v>
      </c>
      <c r="Q180" s="23">
        <f t="shared" si="15"/>
        <v>8.484361241912637</v>
      </c>
    </row>
    <row r="181" spans="1:17" s="17" customFormat="1" ht="32.25" hidden="1">
      <c r="A181" s="71" t="s">
        <v>207</v>
      </c>
      <c r="B181" s="72" t="s">
        <v>198</v>
      </c>
      <c r="C181" s="69"/>
      <c r="D181" s="70"/>
      <c r="E181" s="15"/>
      <c r="F181" s="15"/>
      <c r="G181" s="15"/>
      <c r="H181" s="15"/>
      <c r="I181" s="15"/>
      <c r="J181" s="15"/>
      <c r="K181" s="15"/>
      <c r="L181" s="15"/>
      <c r="M181" s="15"/>
      <c r="N181" s="70"/>
      <c r="O181" s="70"/>
      <c r="P181" s="14" t="e">
        <f t="shared" si="13"/>
        <v>#DIV/0!</v>
      </c>
      <c r="Q181" s="14" t="e">
        <f t="shared" si="15"/>
        <v>#DIV/0!</v>
      </c>
    </row>
    <row r="182" spans="1:17" s="17" customFormat="1" ht="32.25" hidden="1">
      <c r="A182" s="71" t="s">
        <v>207</v>
      </c>
      <c r="B182" s="72" t="s">
        <v>209</v>
      </c>
      <c r="C182" s="69"/>
      <c r="D182" s="70"/>
      <c r="E182" s="15"/>
      <c r="F182" s="15"/>
      <c r="G182" s="15"/>
      <c r="H182" s="15"/>
      <c r="I182" s="15"/>
      <c r="J182" s="15"/>
      <c r="K182" s="15"/>
      <c r="L182" s="15"/>
      <c r="M182" s="15"/>
      <c r="N182" s="70"/>
      <c r="O182" s="70"/>
      <c r="P182" s="14" t="e">
        <f t="shared" si="13"/>
        <v>#DIV/0!</v>
      </c>
      <c r="Q182" s="14" t="e">
        <f t="shared" si="15"/>
        <v>#DIV/0!</v>
      </c>
    </row>
    <row r="183" spans="1:17" s="17" customFormat="1" ht="48" hidden="1">
      <c r="A183" s="71" t="s">
        <v>207</v>
      </c>
      <c r="B183" s="72" t="s">
        <v>210</v>
      </c>
      <c r="C183" s="69"/>
      <c r="D183" s="70"/>
      <c r="E183" s="15"/>
      <c r="F183" s="15"/>
      <c r="G183" s="15"/>
      <c r="H183" s="15"/>
      <c r="I183" s="15"/>
      <c r="J183" s="15"/>
      <c r="K183" s="15"/>
      <c r="L183" s="15"/>
      <c r="M183" s="15"/>
      <c r="N183" s="70"/>
      <c r="O183" s="70"/>
      <c r="P183" s="14" t="e">
        <f t="shared" si="13"/>
        <v>#DIV/0!</v>
      </c>
      <c r="Q183" s="14" t="e">
        <f t="shared" si="15"/>
        <v>#DIV/0!</v>
      </c>
    </row>
    <row r="184" spans="1:17" s="17" customFormat="1" ht="48" hidden="1">
      <c r="A184" s="71" t="s">
        <v>207</v>
      </c>
      <c r="B184" s="72" t="s">
        <v>211</v>
      </c>
      <c r="C184" s="69"/>
      <c r="D184" s="70"/>
      <c r="E184" s="15"/>
      <c r="F184" s="15"/>
      <c r="G184" s="15"/>
      <c r="H184" s="15"/>
      <c r="I184" s="15"/>
      <c r="J184" s="15"/>
      <c r="K184" s="15"/>
      <c r="L184" s="15"/>
      <c r="M184" s="15"/>
      <c r="N184" s="70"/>
      <c r="O184" s="70"/>
      <c r="P184" s="14" t="e">
        <f t="shared" si="13"/>
        <v>#DIV/0!</v>
      </c>
      <c r="Q184" s="14" t="e">
        <f t="shared" si="15"/>
        <v>#DIV/0!</v>
      </c>
    </row>
    <row r="185" spans="1:17" s="17" customFormat="1" ht="48" hidden="1">
      <c r="A185" s="71" t="s">
        <v>207</v>
      </c>
      <c r="B185" s="72" t="s">
        <v>212</v>
      </c>
      <c r="C185" s="69"/>
      <c r="D185" s="70"/>
      <c r="E185" s="15"/>
      <c r="F185" s="15"/>
      <c r="G185" s="15"/>
      <c r="H185" s="15"/>
      <c r="I185" s="15"/>
      <c r="J185" s="15"/>
      <c r="K185" s="15"/>
      <c r="L185" s="15"/>
      <c r="M185" s="15"/>
      <c r="N185" s="70"/>
      <c r="O185" s="70"/>
      <c r="P185" s="14" t="e">
        <f t="shared" si="13"/>
        <v>#DIV/0!</v>
      </c>
      <c r="Q185" s="14" t="e">
        <f t="shared" si="15"/>
        <v>#DIV/0!</v>
      </c>
    </row>
    <row r="186" spans="1:17" s="17" customFormat="1" ht="79.5" hidden="1">
      <c r="A186" s="71" t="s">
        <v>207</v>
      </c>
      <c r="B186" s="72" t="s">
        <v>213</v>
      </c>
      <c r="C186" s="69"/>
      <c r="D186" s="70"/>
      <c r="E186" s="15"/>
      <c r="F186" s="15"/>
      <c r="G186" s="15"/>
      <c r="H186" s="15"/>
      <c r="I186" s="15"/>
      <c r="J186" s="15"/>
      <c r="K186" s="15"/>
      <c r="L186" s="15"/>
      <c r="M186" s="15"/>
      <c r="N186" s="70"/>
      <c r="O186" s="70"/>
      <c r="P186" s="14" t="e">
        <f t="shared" si="13"/>
        <v>#DIV/0!</v>
      </c>
      <c r="Q186" s="14" t="e">
        <f t="shared" si="15"/>
        <v>#DIV/0!</v>
      </c>
    </row>
    <row r="187" spans="1:17" s="17" customFormat="1" ht="95.25" hidden="1">
      <c r="A187" s="71" t="s">
        <v>207</v>
      </c>
      <c r="B187" s="82" t="s">
        <v>214</v>
      </c>
      <c r="C187" s="69"/>
      <c r="D187" s="70"/>
      <c r="E187" s="15"/>
      <c r="F187" s="15"/>
      <c r="G187" s="15"/>
      <c r="H187" s="15"/>
      <c r="I187" s="15"/>
      <c r="J187" s="15"/>
      <c r="K187" s="15"/>
      <c r="L187" s="15"/>
      <c r="M187" s="15"/>
      <c r="N187" s="70"/>
      <c r="O187" s="70"/>
      <c r="P187" s="14" t="e">
        <f t="shared" si="13"/>
        <v>#DIV/0!</v>
      </c>
      <c r="Q187" s="14" t="e">
        <f t="shared" si="15"/>
        <v>#DIV/0!</v>
      </c>
    </row>
    <row r="188" spans="1:17" s="17" customFormat="1" ht="63.75" hidden="1">
      <c r="A188" s="71" t="s">
        <v>207</v>
      </c>
      <c r="B188" s="72" t="s">
        <v>215</v>
      </c>
      <c r="C188" s="69"/>
      <c r="D188" s="70"/>
      <c r="E188" s="15"/>
      <c r="F188" s="15"/>
      <c r="G188" s="15"/>
      <c r="H188" s="15"/>
      <c r="I188" s="15"/>
      <c r="J188" s="15"/>
      <c r="K188" s="15"/>
      <c r="L188" s="15"/>
      <c r="M188" s="15"/>
      <c r="N188" s="70"/>
      <c r="O188" s="70"/>
      <c r="P188" s="14" t="e">
        <f t="shared" si="13"/>
        <v>#DIV/0!</v>
      </c>
      <c r="Q188" s="14" t="e">
        <f t="shared" si="15"/>
        <v>#DIV/0!</v>
      </c>
    </row>
    <row r="189" spans="1:17" s="17" customFormat="1" ht="63.75" hidden="1">
      <c r="A189" s="71"/>
      <c r="B189" s="85" t="s">
        <v>216</v>
      </c>
      <c r="C189" s="69"/>
      <c r="D189" s="70"/>
      <c r="E189" s="15"/>
      <c r="F189" s="15"/>
      <c r="G189" s="15"/>
      <c r="H189" s="15"/>
      <c r="I189" s="15"/>
      <c r="J189" s="15"/>
      <c r="K189" s="15"/>
      <c r="L189" s="15"/>
      <c r="M189" s="15"/>
      <c r="N189" s="70"/>
      <c r="O189" s="70"/>
      <c r="P189" s="14" t="e">
        <f t="shared" si="13"/>
        <v>#DIV/0!</v>
      </c>
      <c r="Q189" s="14" t="e">
        <f t="shared" si="15"/>
        <v>#DIV/0!</v>
      </c>
    </row>
    <row r="190" spans="1:17" s="17" customFormat="1" ht="32.25" hidden="1">
      <c r="A190" s="71" t="s">
        <v>207</v>
      </c>
      <c r="B190" s="72" t="s">
        <v>217</v>
      </c>
      <c r="C190" s="69"/>
      <c r="D190" s="70"/>
      <c r="E190" s="15"/>
      <c r="F190" s="15"/>
      <c r="G190" s="15"/>
      <c r="H190" s="15"/>
      <c r="I190" s="15"/>
      <c r="J190" s="15"/>
      <c r="K190" s="15"/>
      <c r="L190" s="15"/>
      <c r="M190" s="15"/>
      <c r="N190" s="70"/>
      <c r="O190" s="70"/>
      <c r="P190" s="14" t="e">
        <f t="shared" si="13"/>
        <v>#DIV/0!</v>
      </c>
      <c r="Q190" s="14" t="e">
        <f t="shared" si="15"/>
        <v>#DIV/0!</v>
      </c>
    </row>
    <row r="191" spans="1:17" s="17" customFormat="1" ht="32.25" hidden="1">
      <c r="A191" s="71" t="s">
        <v>207</v>
      </c>
      <c r="B191" s="72" t="s">
        <v>218</v>
      </c>
      <c r="C191" s="69"/>
      <c r="D191" s="70"/>
      <c r="E191" s="15"/>
      <c r="F191" s="15"/>
      <c r="G191" s="15"/>
      <c r="H191" s="15"/>
      <c r="I191" s="15"/>
      <c r="J191" s="15"/>
      <c r="K191" s="15"/>
      <c r="L191" s="15"/>
      <c r="M191" s="15"/>
      <c r="N191" s="70"/>
      <c r="O191" s="70"/>
      <c r="P191" s="14" t="e">
        <f t="shared" si="13"/>
        <v>#DIV/0!</v>
      </c>
      <c r="Q191" s="14" t="e">
        <f t="shared" si="15"/>
        <v>#DIV/0!</v>
      </c>
    </row>
    <row r="192" spans="1:17" s="17" customFormat="1" ht="63.75" hidden="1">
      <c r="A192" s="71" t="s">
        <v>207</v>
      </c>
      <c r="B192" s="72" t="s">
        <v>219</v>
      </c>
      <c r="C192" s="69"/>
      <c r="D192" s="70"/>
      <c r="E192" s="15"/>
      <c r="F192" s="15"/>
      <c r="G192" s="15"/>
      <c r="H192" s="15"/>
      <c r="I192" s="15"/>
      <c r="J192" s="15"/>
      <c r="K192" s="15"/>
      <c r="L192" s="15"/>
      <c r="M192" s="15"/>
      <c r="N192" s="70"/>
      <c r="O192" s="70"/>
      <c r="P192" s="14" t="e">
        <f t="shared" si="13"/>
        <v>#DIV/0!</v>
      </c>
      <c r="Q192" s="14" t="e">
        <f t="shared" si="15"/>
        <v>#DIV/0!</v>
      </c>
    </row>
    <row r="193" spans="1:17" s="17" customFormat="1" ht="18.75">
      <c r="A193" s="60" t="s">
        <v>220</v>
      </c>
      <c r="B193" s="61" t="s">
        <v>221</v>
      </c>
      <c r="C193" s="62">
        <f>SUM(C194+C195+C197+C196)</f>
        <v>2213236241.15</v>
      </c>
      <c r="D193" s="64">
        <f>SUM(D194+D195+D197+D196)</f>
        <v>2213236.2</v>
      </c>
      <c r="E193" s="161">
        <f>SUM(E194+E195+E197)</f>
        <v>785999</v>
      </c>
      <c r="F193" s="161"/>
      <c r="G193" s="161"/>
      <c r="H193" s="161"/>
      <c r="I193" s="161"/>
      <c r="J193" s="161"/>
      <c r="K193" s="161"/>
      <c r="L193" s="161"/>
      <c r="M193" s="161"/>
      <c r="N193" s="64">
        <f>SUM(N194+N195+N197)</f>
        <v>3138588</v>
      </c>
      <c r="O193" s="64">
        <f>SUM(O194+O195+O197+O196)</f>
        <v>241720.4</v>
      </c>
      <c r="P193" s="14">
        <f t="shared" si="13"/>
        <v>10.921581709173198</v>
      </c>
      <c r="Q193" s="14">
        <f t="shared" si="15"/>
        <v>7.701565162423357</v>
      </c>
    </row>
    <row r="194" spans="1:17" s="17" customFormat="1" ht="18.75">
      <c r="A194" s="71" t="s">
        <v>222</v>
      </c>
      <c r="B194" s="79" t="s">
        <v>223</v>
      </c>
      <c r="C194" s="67">
        <v>587659642</v>
      </c>
      <c r="D194" s="88">
        <v>587659.6</v>
      </c>
      <c r="E194" s="15">
        <v>237355</v>
      </c>
      <c r="F194" s="15">
        <v>7000</v>
      </c>
      <c r="G194" s="15"/>
      <c r="H194" s="15"/>
      <c r="I194" s="15"/>
      <c r="J194" s="15"/>
      <c r="K194" s="15"/>
      <c r="L194" s="15"/>
      <c r="M194" s="15"/>
      <c r="N194" s="68">
        <v>756092</v>
      </c>
      <c r="O194" s="88">
        <v>22208.9</v>
      </c>
      <c r="P194" s="23">
        <f t="shared" si="13"/>
        <v>3.779211638846707</v>
      </c>
      <c r="Q194" s="23">
        <f t="shared" si="15"/>
        <v>2.9373277326039693</v>
      </c>
    </row>
    <row r="195" spans="1:17" s="17" customFormat="1" ht="18.75">
      <c r="A195" s="71" t="s">
        <v>224</v>
      </c>
      <c r="B195" s="79" t="s">
        <v>225</v>
      </c>
      <c r="C195" s="67">
        <v>277299028.6</v>
      </c>
      <c r="D195" s="67">
        <v>277299</v>
      </c>
      <c r="E195" s="15">
        <v>376087</v>
      </c>
      <c r="F195" s="15">
        <v>1795</v>
      </c>
      <c r="G195" s="15">
        <v>2100</v>
      </c>
      <c r="H195" s="15"/>
      <c r="I195" s="15"/>
      <c r="J195" s="15"/>
      <c r="K195" s="15"/>
      <c r="L195" s="15"/>
      <c r="M195" s="15"/>
      <c r="N195" s="70">
        <v>2331394</v>
      </c>
      <c r="O195" s="88">
        <v>9436.1</v>
      </c>
      <c r="P195" s="23">
        <f t="shared" si="13"/>
        <v>3.4028611715152235</v>
      </c>
      <c r="Q195" s="23">
        <f t="shared" si="15"/>
        <v>0.40474068304199123</v>
      </c>
    </row>
    <row r="196" spans="1:17" s="17" customFormat="1" ht="18.75">
      <c r="A196" s="71" t="s">
        <v>356</v>
      </c>
      <c r="B196" s="73" t="s">
        <v>357</v>
      </c>
      <c r="C196" s="67">
        <v>1290977070.55</v>
      </c>
      <c r="D196" s="88">
        <v>1290977.1</v>
      </c>
      <c r="E196" s="15"/>
      <c r="F196" s="15"/>
      <c r="G196" s="15"/>
      <c r="H196" s="15"/>
      <c r="I196" s="15"/>
      <c r="J196" s="15"/>
      <c r="K196" s="15"/>
      <c r="L196" s="15"/>
      <c r="M196" s="15"/>
      <c r="N196" s="68">
        <f>SUM(P196)</f>
        <v>15.849452325684164</v>
      </c>
      <c r="O196" s="88">
        <v>204612.8</v>
      </c>
      <c r="P196" s="23">
        <f t="shared" si="13"/>
        <v>15.849452325684164</v>
      </c>
      <c r="Q196" s="23">
        <f t="shared" si="15"/>
        <v>1290977.1</v>
      </c>
    </row>
    <row r="197" spans="1:17" s="17" customFormat="1" ht="33" customHeight="1">
      <c r="A197" s="71" t="s">
        <v>358</v>
      </c>
      <c r="B197" s="66" t="s">
        <v>227</v>
      </c>
      <c r="C197" s="67">
        <v>57300500</v>
      </c>
      <c r="D197" s="88">
        <v>57300.5</v>
      </c>
      <c r="E197" s="15">
        <v>172557</v>
      </c>
      <c r="F197" s="15">
        <v>4720</v>
      </c>
      <c r="G197" s="15">
        <v>31005</v>
      </c>
      <c r="H197" s="15"/>
      <c r="I197" s="15"/>
      <c r="J197" s="15"/>
      <c r="K197" s="15"/>
      <c r="L197" s="15"/>
      <c r="M197" s="15"/>
      <c r="N197" s="68">
        <v>51102</v>
      </c>
      <c r="O197" s="88">
        <v>5462.6</v>
      </c>
      <c r="P197" s="23">
        <f t="shared" si="13"/>
        <v>9.533250146159283</v>
      </c>
      <c r="Q197" s="23">
        <f t="shared" si="15"/>
        <v>10.68960118977731</v>
      </c>
    </row>
    <row r="198" spans="1:17" s="17" customFormat="1" ht="32.25" hidden="1">
      <c r="A198" s="71" t="s">
        <v>226</v>
      </c>
      <c r="B198" s="72" t="s">
        <v>198</v>
      </c>
      <c r="C198" s="67"/>
      <c r="D198" s="68"/>
      <c r="E198" s="15"/>
      <c r="F198" s="15"/>
      <c r="G198" s="15"/>
      <c r="H198" s="15"/>
      <c r="I198" s="15"/>
      <c r="J198" s="15"/>
      <c r="K198" s="15"/>
      <c r="L198" s="15"/>
      <c r="M198" s="15"/>
      <c r="N198" s="68"/>
      <c r="O198" s="68"/>
      <c r="P198" s="23" t="e">
        <f t="shared" si="13"/>
        <v>#DIV/0!</v>
      </c>
      <c r="Q198" s="23" t="e">
        <f t="shared" si="15"/>
        <v>#DIV/0!</v>
      </c>
    </row>
    <row r="199" spans="1:17" s="17" customFormat="1" ht="32.25" hidden="1">
      <c r="A199" s="71" t="s">
        <v>226</v>
      </c>
      <c r="B199" s="72" t="s">
        <v>228</v>
      </c>
      <c r="C199" s="67"/>
      <c r="D199" s="68"/>
      <c r="E199" s="15"/>
      <c r="F199" s="15"/>
      <c r="G199" s="15"/>
      <c r="H199" s="15"/>
      <c r="I199" s="15"/>
      <c r="J199" s="15"/>
      <c r="K199" s="15"/>
      <c r="L199" s="15"/>
      <c r="M199" s="15"/>
      <c r="N199" s="68"/>
      <c r="O199" s="68"/>
      <c r="P199" s="23" t="e">
        <f t="shared" si="13"/>
        <v>#DIV/0!</v>
      </c>
      <c r="Q199" s="23" t="e">
        <f t="shared" si="15"/>
        <v>#DIV/0!</v>
      </c>
    </row>
    <row r="200" spans="1:17" s="17" customFormat="1" ht="16.5" customHeight="1">
      <c r="A200" s="86" t="s">
        <v>229</v>
      </c>
      <c r="B200" s="76" t="s">
        <v>230</v>
      </c>
      <c r="C200" s="62">
        <f>C202+C201+C203</f>
        <v>18060255.99</v>
      </c>
      <c r="D200" s="64">
        <f>D202+D201+D203</f>
        <v>18060.3</v>
      </c>
      <c r="E200" s="15"/>
      <c r="F200" s="15">
        <f>SUM(F203)</f>
        <v>500</v>
      </c>
      <c r="G200" s="15"/>
      <c r="H200" s="15"/>
      <c r="I200" s="15"/>
      <c r="J200" s="15"/>
      <c r="K200" s="15"/>
      <c r="L200" s="15"/>
      <c r="M200" s="15"/>
      <c r="N200" s="63">
        <f>N202+N201+N203</f>
        <v>20536</v>
      </c>
      <c r="O200" s="64">
        <f>O202+O201+O203</f>
        <v>721.8</v>
      </c>
      <c r="P200" s="23">
        <f t="shared" si="13"/>
        <v>3.9966113519708975</v>
      </c>
      <c r="Q200" s="23">
        <f t="shared" si="15"/>
        <v>3.5148032723022986</v>
      </c>
    </row>
    <row r="201" spans="1:17" s="17" customFormat="1" ht="32.25" hidden="1">
      <c r="A201" s="71" t="s">
        <v>231</v>
      </c>
      <c r="B201" s="66" t="s">
        <v>232</v>
      </c>
      <c r="C201" s="67"/>
      <c r="D201" s="68"/>
      <c r="E201" s="15"/>
      <c r="F201" s="15"/>
      <c r="G201" s="15"/>
      <c r="H201" s="15"/>
      <c r="I201" s="15"/>
      <c r="J201" s="15"/>
      <c r="K201" s="15"/>
      <c r="L201" s="15"/>
      <c r="M201" s="15"/>
      <c r="N201" s="68"/>
      <c r="O201" s="68"/>
      <c r="P201" s="23" t="e">
        <f t="shared" si="13"/>
        <v>#DIV/0!</v>
      </c>
      <c r="Q201" s="23" t="e">
        <f t="shared" si="15"/>
        <v>#DIV/0!</v>
      </c>
    </row>
    <row r="202" spans="1:17" s="17" customFormat="1" ht="33" customHeight="1">
      <c r="A202" s="71" t="s">
        <v>359</v>
      </c>
      <c r="B202" s="73" t="s">
        <v>360</v>
      </c>
      <c r="C202" s="147">
        <v>14486255.01</v>
      </c>
      <c r="D202" s="88">
        <v>14486.3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68">
        <v>2965</v>
      </c>
      <c r="O202" s="88">
        <v>666.3</v>
      </c>
      <c r="P202" s="23">
        <f t="shared" si="13"/>
        <v>4.599518165439069</v>
      </c>
      <c r="Q202" s="23">
        <f t="shared" si="15"/>
        <v>22.47217537942664</v>
      </c>
    </row>
    <row r="203" spans="1:17" s="17" customFormat="1" ht="35.25" customHeight="1">
      <c r="A203" s="71" t="s">
        <v>361</v>
      </c>
      <c r="B203" s="73" t="s">
        <v>233</v>
      </c>
      <c r="C203" s="147">
        <v>3574000.98</v>
      </c>
      <c r="D203" s="88">
        <v>3574</v>
      </c>
      <c r="E203" s="15"/>
      <c r="F203" s="15">
        <v>500</v>
      </c>
      <c r="G203" s="15"/>
      <c r="H203" s="15"/>
      <c r="I203" s="15"/>
      <c r="J203" s="15"/>
      <c r="K203" s="15"/>
      <c r="L203" s="15"/>
      <c r="M203" s="15"/>
      <c r="N203" s="68">
        <v>17571</v>
      </c>
      <c r="O203" s="88">
        <v>55.5</v>
      </c>
      <c r="P203" s="23">
        <f t="shared" si="13"/>
        <v>1.55288192501399</v>
      </c>
      <c r="Q203" s="23">
        <f t="shared" si="15"/>
        <v>0.31586136247225544</v>
      </c>
    </row>
    <row r="204" spans="1:17" s="17" customFormat="1" ht="18.75">
      <c r="A204" s="86" t="s">
        <v>234</v>
      </c>
      <c r="B204" s="76" t="s">
        <v>235</v>
      </c>
      <c r="C204" s="62">
        <f>SUM(C205+C206+C210+C213+C215)</f>
        <v>3189779177.3300004</v>
      </c>
      <c r="D204" s="64">
        <f>SUM(D205+D206+D210+D213+D215)</f>
        <v>3189779.2</v>
      </c>
      <c r="E204" s="15">
        <f>SUM(E205+E206+E210+E213+E217+E215)</f>
        <v>1203936</v>
      </c>
      <c r="F204" s="15">
        <v>180</v>
      </c>
      <c r="G204" s="15">
        <f>SUM(G213)</f>
        <v>52459</v>
      </c>
      <c r="H204" s="15"/>
      <c r="I204" s="15"/>
      <c r="J204" s="15"/>
      <c r="K204" s="15"/>
      <c r="L204" s="15"/>
      <c r="M204" s="15"/>
      <c r="N204" s="64">
        <f>SUM(N205+N206+N210+N213+N215)</f>
        <v>2825247</v>
      </c>
      <c r="O204" s="64">
        <f>SUM(O205+O206+O210+O213+O215)</f>
        <v>282864.19999999995</v>
      </c>
      <c r="P204" s="14">
        <f t="shared" si="13"/>
        <v>8.867830099337281</v>
      </c>
      <c r="Q204" s="14">
        <f t="shared" si="15"/>
        <v>10.012016648455868</v>
      </c>
    </row>
    <row r="205" spans="1:17" s="17" customFormat="1" ht="15.75" customHeight="1">
      <c r="A205" s="65" t="s">
        <v>236</v>
      </c>
      <c r="B205" s="66" t="s">
        <v>237</v>
      </c>
      <c r="C205" s="67">
        <v>915703424.72</v>
      </c>
      <c r="D205" s="88">
        <v>915703.4</v>
      </c>
      <c r="E205" s="161">
        <v>332874</v>
      </c>
      <c r="F205" s="161">
        <v>109</v>
      </c>
      <c r="G205" s="161"/>
      <c r="H205" s="161"/>
      <c r="I205" s="161"/>
      <c r="J205" s="161"/>
      <c r="K205" s="161"/>
      <c r="L205" s="161"/>
      <c r="M205" s="161"/>
      <c r="N205" s="88">
        <v>696688</v>
      </c>
      <c r="O205" s="88">
        <v>86077.8</v>
      </c>
      <c r="P205" s="23">
        <f t="shared" si="13"/>
        <v>9.40018350920178</v>
      </c>
      <c r="Q205" s="23">
        <f t="shared" si="15"/>
        <v>12.355286728061916</v>
      </c>
    </row>
    <row r="206" spans="1:17" s="17" customFormat="1" ht="16.5" customHeight="1">
      <c r="A206" s="71" t="s">
        <v>238</v>
      </c>
      <c r="B206" s="79" t="s">
        <v>239</v>
      </c>
      <c r="C206" s="67">
        <v>1824764057.25</v>
      </c>
      <c r="D206" s="88">
        <v>1824764.1</v>
      </c>
      <c r="E206" s="161">
        <v>831647</v>
      </c>
      <c r="F206" s="161">
        <v>20</v>
      </c>
      <c r="G206" s="161"/>
      <c r="H206" s="161"/>
      <c r="I206" s="161"/>
      <c r="J206" s="161"/>
      <c r="K206" s="161"/>
      <c r="L206" s="161"/>
      <c r="M206" s="161"/>
      <c r="N206" s="88">
        <v>1710245</v>
      </c>
      <c r="O206" s="88">
        <v>171594.8</v>
      </c>
      <c r="P206" s="23">
        <f t="shared" si="13"/>
        <v>9.403670315521879</v>
      </c>
      <c r="Q206" s="23">
        <f t="shared" si="15"/>
        <v>10.033346099535446</v>
      </c>
    </row>
    <row r="207" spans="1:17" s="17" customFormat="1" ht="18.75" hidden="1">
      <c r="A207" s="71" t="s">
        <v>240</v>
      </c>
      <c r="B207" s="79" t="s">
        <v>241</v>
      </c>
      <c r="C207" s="67"/>
      <c r="D207" s="88"/>
      <c r="E207" s="161"/>
      <c r="F207" s="161"/>
      <c r="G207" s="161"/>
      <c r="H207" s="161"/>
      <c r="I207" s="161"/>
      <c r="J207" s="161"/>
      <c r="K207" s="161"/>
      <c r="L207" s="161"/>
      <c r="M207" s="161"/>
      <c r="N207" s="88"/>
      <c r="O207" s="88"/>
      <c r="P207" s="23" t="e">
        <f t="shared" si="13"/>
        <v>#DIV/0!</v>
      </c>
      <c r="Q207" s="23" t="e">
        <f t="shared" si="15"/>
        <v>#DIV/0!</v>
      </c>
    </row>
    <row r="208" spans="1:17" s="17" customFormat="1" ht="18.75" hidden="1">
      <c r="A208" s="71" t="s">
        <v>240</v>
      </c>
      <c r="B208" s="66" t="s">
        <v>242</v>
      </c>
      <c r="C208" s="67"/>
      <c r="D208" s="88"/>
      <c r="E208" s="161"/>
      <c r="F208" s="161"/>
      <c r="G208" s="161"/>
      <c r="H208" s="161"/>
      <c r="I208" s="161"/>
      <c r="J208" s="161"/>
      <c r="K208" s="161"/>
      <c r="L208" s="161"/>
      <c r="M208" s="161"/>
      <c r="N208" s="88"/>
      <c r="O208" s="88"/>
      <c r="P208" s="23" t="e">
        <f t="shared" si="13"/>
        <v>#DIV/0!</v>
      </c>
      <c r="Q208" s="23" t="e">
        <f t="shared" si="15"/>
        <v>#DIV/0!</v>
      </c>
    </row>
    <row r="209" spans="1:17" s="17" customFormat="1" ht="18.75" hidden="1">
      <c r="A209" s="71" t="s">
        <v>243</v>
      </c>
      <c r="B209" s="79" t="s">
        <v>244</v>
      </c>
      <c r="C209" s="67"/>
      <c r="D209" s="88"/>
      <c r="E209" s="161"/>
      <c r="F209" s="161"/>
      <c r="G209" s="161"/>
      <c r="H209" s="161"/>
      <c r="I209" s="161"/>
      <c r="J209" s="161"/>
      <c r="K209" s="161"/>
      <c r="L209" s="161"/>
      <c r="M209" s="161"/>
      <c r="N209" s="88"/>
      <c r="O209" s="88"/>
      <c r="P209" s="23" t="e">
        <f aca="true" t="shared" si="16" ref="P209:P272">O209/D209*100</f>
        <v>#DIV/0!</v>
      </c>
      <c r="Q209" s="23" t="e">
        <f t="shared" si="15"/>
        <v>#DIV/0!</v>
      </c>
    </row>
    <row r="210" spans="1:17" s="17" customFormat="1" ht="18.75" hidden="1">
      <c r="A210" s="71" t="s">
        <v>245</v>
      </c>
      <c r="B210" s="79" t="s">
        <v>246</v>
      </c>
      <c r="C210" s="67"/>
      <c r="D210" s="88"/>
      <c r="E210" s="161">
        <v>781</v>
      </c>
      <c r="F210" s="161"/>
      <c r="G210" s="161"/>
      <c r="H210" s="161"/>
      <c r="I210" s="161"/>
      <c r="J210" s="161"/>
      <c r="K210" s="161"/>
      <c r="L210" s="161"/>
      <c r="M210" s="161"/>
      <c r="N210" s="88">
        <v>116</v>
      </c>
      <c r="O210" s="88"/>
      <c r="P210" s="23" t="e">
        <f t="shared" si="16"/>
        <v>#DIV/0!</v>
      </c>
      <c r="Q210" s="23">
        <f t="shared" si="15"/>
        <v>0</v>
      </c>
    </row>
    <row r="211" spans="1:17" s="17" customFormat="1" ht="18.75" hidden="1">
      <c r="A211" s="71" t="s">
        <v>247</v>
      </c>
      <c r="B211" s="66" t="s">
        <v>248</v>
      </c>
      <c r="C211" s="67"/>
      <c r="D211" s="88"/>
      <c r="E211" s="161"/>
      <c r="F211" s="161"/>
      <c r="G211" s="161"/>
      <c r="H211" s="161"/>
      <c r="I211" s="161"/>
      <c r="J211" s="161"/>
      <c r="K211" s="161"/>
      <c r="L211" s="161"/>
      <c r="M211" s="161"/>
      <c r="N211" s="88"/>
      <c r="O211" s="88"/>
      <c r="P211" s="23" t="e">
        <f t="shared" si="16"/>
        <v>#DIV/0!</v>
      </c>
      <c r="Q211" s="23" t="e">
        <f t="shared" si="15"/>
        <v>#DIV/0!</v>
      </c>
    </row>
    <row r="212" spans="1:17" s="17" customFormat="1" ht="32.25" hidden="1">
      <c r="A212" s="71" t="s">
        <v>247</v>
      </c>
      <c r="B212" s="72" t="s">
        <v>198</v>
      </c>
      <c r="C212" s="67"/>
      <c r="D212" s="88"/>
      <c r="E212" s="161"/>
      <c r="F212" s="161"/>
      <c r="G212" s="161"/>
      <c r="H212" s="161"/>
      <c r="I212" s="161"/>
      <c r="J212" s="161"/>
      <c r="K212" s="161"/>
      <c r="L212" s="161"/>
      <c r="M212" s="161"/>
      <c r="N212" s="88"/>
      <c r="O212" s="88"/>
      <c r="P212" s="23" t="e">
        <f t="shared" si="16"/>
        <v>#DIV/0!</v>
      </c>
      <c r="Q212" s="23" t="e">
        <f t="shared" si="15"/>
        <v>#DIV/0!</v>
      </c>
    </row>
    <row r="213" spans="1:17" s="17" customFormat="1" ht="21.75" customHeight="1">
      <c r="A213" s="71" t="s">
        <v>247</v>
      </c>
      <c r="B213" s="73" t="s">
        <v>248</v>
      </c>
      <c r="C213" s="67">
        <v>197026643.28</v>
      </c>
      <c r="D213" s="88">
        <v>197026.6</v>
      </c>
      <c r="E213" s="161">
        <v>12378</v>
      </c>
      <c r="F213" s="161">
        <v>51</v>
      </c>
      <c r="G213" s="161">
        <v>52459</v>
      </c>
      <c r="H213" s="161"/>
      <c r="I213" s="161"/>
      <c r="J213" s="161"/>
      <c r="K213" s="161"/>
      <c r="L213" s="161"/>
      <c r="M213" s="161"/>
      <c r="N213" s="88">
        <v>120011</v>
      </c>
      <c r="O213" s="88">
        <v>14364.5</v>
      </c>
      <c r="P213" s="23">
        <f t="shared" si="16"/>
        <v>7.290639944048164</v>
      </c>
      <c r="Q213" s="23">
        <f t="shared" si="15"/>
        <v>11.969319479047753</v>
      </c>
    </row>
    <row r="214" spans="1:17" s="17" customFormat="1" ht="48" hidden="1">
      <c r="A214" s="71" t="s">
        <v>247</v>
      </c>
      <c r="B214" s="82" t="s">
        <v>249</v>
      </c>
      <c r="C214" s="67"/>
      <c r="D214" s="88"/>
      <c r="E214" s="161"/>
      <c r="F214" s="161"/>
      <c r="G214" s="161"/>
      <c r="H214" s="161"/>
      <c r="I214" s="161"/>
      <c r="J214" s="161"/>
      <c r="K214" s="161"/>
      <c r="L214" s="161"/>
      <c r="M214" s="161"/>
      <c r="N214" s="88"/>
      <c r="O214" s="88"/>
      <c r="P214" s="23" t="e">
        <f t="shared" si="16"/>
        <v>#DIV/0!</v>
      </c>
      <c r="Q214" s="23" t="e">
        <f t="shared" si="15"/>
        <v>#DIV/0!</v>
      </c>
    </row>
    <row r="215" spans="1:17" s="17" customFormat="1" ht="18.75" customHeight="1">
      <c r="A215" s="71" t="s">
        <v>250</v>
      </c>
      <c r="B215" s="81" t="s">
        <v>251</v>
      </c>
      <c r="C215" s="67">
        <v>252285052.08</v>
      </c>
      <c r="D215" s="88">
        <v>252285.1</v>
      </c>
      <c r="E215" s="161">
        <v>26256</v>
      </c>
      <c r="F215" s="161"/>
      <c r="G215" s="161">
        <v>17879</v>
      </c>
      <c r="H215" s="161">
        <v>2156</v>
      </c>
      <c r="I215" s="161"/>
      <c r="J215" s="161"/>
      <c r="K215" s="161"/>
      <c r="L215" s="161"/>
      <c r="M215" s="161"/>
      <c r="N215" s="88">
        <v>298187</v>
      </c>
      <c r="O215" s="88">
        <v>10827.1</v>
      </c>
      <c r="P215" s="23">
        <f t="shared" si="16"/>
        <v>4.291612941073413</v>
      </c>
      <c r="Q215" s="23">
        <f t="shared" si="15"/>
        <v>3.6309765348589975</v>
      </c>
    </row>
    <row r="216" spans="1:17" s="17" customFormat="1" ht="32.25" hidden="1">
      <c r="A216" s="71" t="s">
        <v>250</v>
      </c>
      <c r="B216" s="72" t="s">
        <v>198</v>
      </c>
      <c r="C216" s="67"/>
      <c r="D216" s="68"/>
      <c r="E216" s="15"/>
      <c r="F216" s="15"/>
      <c r="G216" s="15"/>
      <c r="H216" s="15"/>
      <c r="I216" s="15"/>
      <c r="J216" s="15"/>
      <c r="K216" s="15"/>
      <c r="L216" s="15"/>
      <c r="M216" s="15"/>
      <c r="N216" s="68"/>
      <c r="O216" s="68"/>
      <c r="P216" s="14" t="e">
        <f t="shared" si="16"/>
        <v>#DIV/0!</v>
      </c>
      <c r="Q216" s="14" t="e">
        <f t="shared" si="15"/>
        <v>#DIV/0!</v>
      </c>
    </row>
    <row r="217" spans="1:17" s="17" customFormat="1" ht="18.75" hidden="1">
      <c r="A217" s="71" t="s">
        <v>252</v>
      </c>
      <c r="B217" s="72" t="s">
        <v>253</v>
      </c>
      <c r="C217" s="67"/>
      <c r="D217" s="68"/>
      <c r="E217" s="15"/>
      <c r="F217" s="15"/>
      <c r="G217" s="15"/>
      <c r="H217" s="15"/>
      <c r="I217" s="15"/>
      <c r="J217" s="15"/>
      <c r="K217" s="15"/>
      <c r="L217" s="15"/>
      <c r="M217" s="15"/>
      <c r="N217" s="68"/>
      <c r="O217" s="68"/>
      <c r="P217" s="14" t="e">
        <f t="shared" si="16"/>
        <v>#DIV/0!</v>
      </c>
      <c r="Q217" s="14" t="e">
        <f t="shared" si="15"/>
        <v>#DIV/0!</v>
      </c>
    </row>
    <row r="218" spans="1:17" s="17" customFormat="1" ht="32.25" hidden="1">
      <c r="A218" s="71" t="s">
        <v>250</v>
      </c>
      <c r="B218" s="82" t="s">
        <v>254</v>
      </c>
      <c r="C218" s="67"/>
      <c r="D218" s="68"/>
      <c r="E218" s="15"/>
      <c r="F218" s="15"/>
      <c r="G218" s="15"/>
      <c r="H218" s="15"/>
      <c r="I218" s="15"/>
      <c r="J218" s="15"/>
      <c r="K218" s="15"/>
      <c r="L218" s="15"/>
      <c r="M218" s="15"/>
      <c r="N218" s="68"/>
      <c r="O218" s="68"/>
      <c r="P218" s="14" t="e">
        <f t="shared" si="16"/>
        <v>#DIV/0!</v>
      </c>
      <c r="Q218" s="14" t="e">
        <f t="shared" si="15"/>
        <v>#DIV/0!</v>
      </c>
    </row>
    <row r="219" spans="1:17" s="17" customFormat="1" ht="48" hidden="1">
      <c r="A219" s="71" t="s">
        <v>250</v>
      </c>
      <c r="B219" s="72" t="s">
        <v>255</v>
      </c>
      <c r="C219" s="67"/>
      <c r="D219" s="68"/>
      <c r="E219" s="15"/>
      <c r="F219" s="15"/>
      <c r="G219" s="15"/>
      <c r="H219" s="15"/>
      <c r="I219" s="15"/>
      <c r="J219" s="15"/>
      <c r="K219" s="15"/>
      <c r="L219" s="15"/>
      <c r="M219" s="15"/>
      <c r="N219" s="68"/>
      <c r="O219" s="68"/>
      <c r="P219" s="14" t="e">
        <f t="shared" si="16"/>
        <v>#DIV/0!</v>
      </c>
      <c r="Q219" s="14" t="e">
        <f t="shared" si="15"/>
        <v>#DIV/0!</v>
      </c>
    </row>
    <row r="220" spans="1:17" s="17" customFormat="1" ht="32.25" hidden="1">
      <c r="A220" s="71" t="s">
        <v>250</v>
      </c>
      <c r="B220" s="72" t="s">
        <v>209</v>
      </c>
      <c r="C220" s="67"/>
      <c r="D220" s="68"/>
      <c r="E220" s="15"/>
      <c r="F220" s="15"/>
      <c r="G220" s="15"/>
      <c r="H220" s="15"/>
      <c r="I220" s="15"/>
      <c r="J220" s="15"/>
      <c r="K220" s="15"/>
      <c r="L220" s="15"/>
      <c r="M220" s="15"/>
      <c r="N220" s="68"/>
      <c r="O220" s="68"/>
      <c r="P220" s="14" t="e">
        <f t="shared" si="16"/>
        <v>#DIV/0!</v>
      </c>
      <c r="Q220" s="14" t="e">
        <f t="shared" si="15"/>
        <v>#DIV/0!</v>
      </c>
    </row>
    <row r="221" spans="1:17" s="17" customFormat="1" ht="33" customHeight="1">
      <c r="A221" s="86" t="s">
        <v>256</v>
      </c>
      <c r="B221" s="76" t="s">
        <v>257</v>
      </c>
      <c r="C221" s="62">
        <f>SUM(C222:C227,C229)</f>
        <v>245114996.28</v>
      </c>
      <c r="D221" s="64">
        <f>SUM(D222:D227,D229)</f>
        <v>245115</v>
      </c>
      <c r="E221" s="15">
        <f>SUM(E222+E230)</f>
        <v>96552</v>
      </c>
      <c r="F221" s="15">
        <v>4585</v>
      </c>
      <c r="G221" s="15"/>
      <c r="H221" s="15"/>
      <c r="I221" s="15"/>
      <c r="J221" s="15"/>
      <c r="K221" s="15"/>
      <c r="L221" s="15"/>
      <c r="M221" s="15"/>
      <c r="N221" s="63">
        <f>SUM(N222:N227,N229)</f>
        <v>222881</v>
      </c>
      <c r="O221" s="64">
        <f>SUM(O222:O227,O229)</f>
        <v>24381.2</v>
      </c>
      <c r="P221" s="14">
        <f t="shared" si="16"/>
        <v>9.946841278583522</v>
      </c>
      <c r="Q221" s="14">
        <f t="shared" si="15"/>
        <v>10.939111005424419</v>
      </c>
    </row>
    <row r="222" spans="1:17" s="17" customFormat="1" ht="16.5" customHeight="1">
      <c r="A222" s="71" t="s">
        <v>258</v>
      </c>
      <c r="B222" s="66" t="s">
        <v>259</v>
      </c>
      <c r="C222" s="67">
        <v>172746595.28</v>
      </c>
      <c r="D222" s="88">
        <v>172746.6</v>
      </c>
      <c r="E222" s="161">
        <v>96552</v>
      </c>
      <c r="F222" s="161">
        <v>50</v>
      </c>
      <c r="G222" s="161"/>
      <c r="H222" s="161"/>
      <c r="I222" s="161"/>
      <c r="J222" s="161"/>
      <c r="K222" s="161"/>
      <c r="L222" s="161"/>
      <c r="M222" s="161"/>
      <c r="N222" s="88">
        <v>144442</v>
      </c>
      <c r="O222" s="88">
        <v>16210.8</v>
      </c>
      <c r="P222" s="23">
        <f t="shared" si="16"/>
        <v>9.384149963009401</v>
      </c>
      <c r="Q222" s="23">
        <f t="shared" si="15"/>
        <v>11.223051467024826</v>
      </c>
    </row>
    <row r="223" spans="1:17" s="17" customFormat="1" ht="18.75" hidden="1">
      <c r="A223" s="71" t="s">
        <v>258</v>
      </c>
      <c r="B223" s="66" t="s">
        <v>260</v>
      </c>
      <c r="C223" s="67"/>
      <c r="D223" s="88"/>
      <c r="E223" s="161"/>
      <c r="F223" s="161"/>
      <c r="G223" s="161"/>
      <c r="H223" s="161"/>
      <c r="I223" s="161"/>
      <c r="J223" s="161"/>
      <c r="K223" s="161"/>
      <c r="L223" s="161"/>
      <c r="M223" s="161"/>
      <c r="N223" s="88"/>
      <c r="O223" s="88"/>
      <c r="P223" s="23" t="e">
        <f t="shared" si="16"/>
        <v>#DIV/0!</v>
      </c>
      <c r="Q223" s="23" t="e">
        <f t="shared" si="15"/>
        <v>#DIV/0!</v>
      </c>
    </row>
    <row r="224" spans="1:17" s="17" customFormat="1" ht="18.75" hidden="1">
      <c r="A224" s="71" t="s">
        <v>261</v>
      </c>
      <c r="B224" s="66" t="s">
        <v>262</v>
      </c>
      <c r="C224" s="67"/>
      <c r="D224" s="88"/>
      <c r="E224" s="161"/>
      <c r="F224" s="161"/>
      <c r="G224" s="161"/>
      <c r="H224" s="161"/>
      <c r="I224" s="161"/>
      <c r="J224" s="161"/>
      <c r="K224" s="161"/>
      <c r="L224" s="161"/>
      <c r="M224" s="161"/>
      <c r="N224" s="88"/>
      <c r="O224" s="88"/>
      <c r="P224" s="23" t="e">
        <f t="shared" si="16"/>
        <v>#DIV/0!</v>
      </c>
      <c r="Q224" s="23" t="e">
        <f t="shared" si="15"/>
        <v>#DIV/0!</v>
      </c>
    </row>
    <row r="225" spans="1:17" s="17" customFormat="1" ht="18.75" hidden="1">
      <c r="A225" s="71" t="s">
        <v>261</v>
      </c>
      <c r="B225" s="66" t="s">
        <v>260</v>
      </c>
      <c r="C225" s="67"/>
      <c r="D225" s="88"/>
      <c r="E225" s="161"/>
      <c r="F225" s="161"/>
      <c r="G225" s="161"/>
      <c r="H225" s="161"/>
      <c r="I225" s="161"/>
      <c r="J225" s="161"/>
      <c r="K225" s="161"/>
      <c r="L225" s="161"/>
      <c r="M225" s="161"/>
      <c r="N225" s="88"/>
      <c r="O225" s="88"/>
      <c r="P225" s="23" t="e">
        <f t="shared" si="16"/>
        <v>#DIV/0!</v>
      </c>
      <c r="Q225" s="23" t="e">
        <f t="shared" si="15"/>
        <v>#DIV/0!</v>
      </c>
    </row>
    <row r="226" spans="1:17" s="17" customFormat="1" ht="0.75" customHeight="1" hidden="1">
      <c r="A226" s="71" t="s">
        <v>263</v>
      </c>
      <c r="B226" s="66" t="s">
        <v>264</v>
      </c>
      <c r="C226" s="67"/>
      <c r="D226" s="88"/>
      <c r="E226" s="161"/>
      <c r="F226" s="161"/>
      <c r="G226" s="161"/>
      <c r="H226" s="161"/>
      <c r="I226" s="161"/>
      <c r="J226" s="161"/>
      <c r="K226" s="161"/>
      <c r="L226" s="161"/>
      <c r="M226" s="161"/>
      <c r="N226" s="88"/>
      <c r="O226" s="88"/>
      <c r="P226" s="23"/>
      <c r="Q226" s="23"/>
    </row>
    <row r="227" spans="1:17" s="17" customFormat="1" ht="16.5" customHeight="1">
      <c r="A227" s="71" t="s">
        <v>265</v>
      </c>
      <c r="B227" s="66" t="s">
        <v>266</v>
      </c>
      <c r="C227" s="67">
        <v>10186000</v>
      </c>
      <c r="D227" s="88">
        <v>10186</v>
      </c>
      <c r="E227" s="161">
        <v>6722</v>
      </c>
      <c r="F227" s="161"/>
      <c r="G227" s="161"/>
      <c r="H227" s="161"/>
      <c r="I227" s="161"/>
      <c r="J227" s="161"/>
      <c r="K227" s="161"/>
      <c r="L227" s="161"/>
      <c r="M227" s="161"/>
      <c r="N227" s="88">
        <v>12401</v>
      </c>
      <c r="O227" s="88">
        <v>681.4</v>
      </c>
      <c r="P227" s="23">
        <f t="shared" si="16"/>
        <v>6.689573924995091</v>
      </c>
      <c r="Q227" s="23">
        <f t="shared" si="15"/>
        <v>5.494718167889686</v>
      </c>
    </row>
    <row r="228" spans="1:17" s="17" customFormat="1" ht="18.75" hidden="1">
      <c r="A228" s="71" t="s">
        <v>265</v>
      </c>
      <c r="B228" s="72" t="s">
        <v>267</v>
      </c>
      <c r="C228" s="67"/>
      <c r="D228" s="88"/>
      <c r="E228" s="161"/>
      <c r="F228" s="161"/>
      <c r="G228" s="161"/>
      <c r="H228" s="161"/>
      <c r="I228" s="161"/>
      <c r="J228" s="161"/>
      <c r="K228" s="161"/>
      <c r="L228" s="161"/>
      <c r="M228" s="161"/>
      <c r="N228" s="88"/>
      <c r="O228" s="88"/>
      <c r="P228" s="23" t="e">
        <f t="shared" si="16"/>
        <v>#DIV/0!</v>
      </c>
      <c r="Q228" s="23" t="e">
        <f t="shared" si="15"/>
        <v>#DIV/0!</v>
      </c>
    </row>
    <row r="229" spans="1:17" s="17" customFormat="1" ht="33.75" customHeight="1">
      <c r="A229" s="71" t="s">
        <v>268</v>
      </c>
      <c r="B229" s="66" t="s">
        <v>269</v>
      </c>
      <c r="C229" s="67">
        <v>62182401</v>
      </c>
      <c r="D229" s="88">
        <v>62182.4</v>
      </c>
      <c r="E229" s="161">
        <v>6500</v>
      </c>
      <c r="F229" s="161">
        <v>4535</v>
      </c>
      <c r="G229" s="161"/>
      <c r="H229" s="161">
        <v>2050</v>
      </c>
      <c r="I229" s="161">
        <v>59175</v>
      </c>
      <c r="J229" s="161"/>
      <c r="K229" s="161"/>
      <c r="L229" s="161"/>
      <c r="M229" s="161"/>
      <c r="N229" s="88">
        <v>66038</v>
      </c>
      <c r="O229" s="88">
        <v>7489</v>
      </c>
      <c r="P229" s="23">
        <f t="shared" si="16"/>
        <v>12.0436007616303</v>
      </c>
      <c r="Q229" s="23">
        <f t="shared" si="15"/>
        <v>11.340440352524304</v>
      </c>
    </row>
    <row r="230" spans="1:17" s="17" customFormat="1" ht="48" hidden="1">
      <c r="A230" s="71" t="s">
        <v>268</v>
      </c>
      <c r="B230" s="72" t="s">
        <v>270</v>
      </c>
      <c r="C230" s="67"/>
      <c r="D230" s="68"/>
      <c r="E230" s="15"/>
      <c r="F230" s="15"/>
      <c r="G230" s="15"/>
      <c r="H230" s="15"/>
      <c r="I230" s="15"/>
      <c r="J230" s="15"/>
      <c r="K230" s="15"/>
      <c r="L230" s="15"/>
      <c r="M230" s="15"/>
      <c r="N230" s="68"/>
      <c r="O230" s="68"/>
      <c r="P230" s="14" t="e">
        <f t="shared" si="16"/>
        <v>#DIV/0!</v>
      </c>
      <c r="Q230" s="14" t="e">
        <f t="shared" si="15"/>
        <v>#DIV/0!</v>
      </c>
    </row>
    <row r="231" spans="1:17" s="17" customFormat="1" ht="79.5" hidden="1">
      <c r="A231" s="71" t="s">
        <v>268</v>
      </c>
      <c r="B231" s="72" t="s">
        <v>271</v>
      </c>
      <c r="C231" s="67"/>
      <c r="D231" s="68"/>
      <c r="E231" s="15"/>
      <c r="F231" s="15"/>
      <c r="G231" s="15"/>
      <c r="H231" s="15"/>
      <c r="I231" s="15"/>
      <c r="J231" s="15"/>
      <c r="K231" s="15"/>
      <c r="L231" s="15"/>
      <c r="M231" s="15"/>
      <c r="N231" s="68"/>
      <c r="O231" s="68"/>
      <c r="P231" s="14" t="e">
        <f t="shared" si="16"/>
        <v>#DIV/0!</v>
      </c>
      <c r="Q231" s="14" t="e">
        <f t="shared" si="15"/>
        <v>#DIV/0!</v>
      </c>
    </row>
    <row r="232" spans="1:17" s="17" customFormat="1" ht="32.25" hidden="1">
      <c r="A232" s="71" t="s">
        <v>268</v>
      </c>
      <c r="B232" s="72" t="s">
        <v>272</v>
      </c>
      <c r="C232" s="67"/>
      <c r="D232" s="68"/>
      <c r="E232" s="15"/>
      <c r="F232" s="15"/>
      <c r="G232" s="15"/>
      <c r="H232" s="15"/>
      <c r="I232" s="15"/>
      <c r="J232" s="15"/>
      <c r="K232" s="15"/>
      <c r="L232" s="15"/>
      <c r="M232" s="15"/>
      <c r="N232" s="68"/>
      <c r="O232" s="68"/>
      <c r="P232" s="14" t="e">
        <f t="shared" si="16"/>
        <v>#DIV/0!</v>
      </c>
      <c r="Q232" s="14" t="e">
        <f t="shared" si="15"/>
        <v>#DIV/0!</v>
      </c>
    </row>
    <row r="233" spans="1:17" s="17" customFormat="1" ht="32.25" hidden="1">
      <c r="A233" s="71" t="s">
        <v>268</v>
      </c>
      <c r="B233" s="72" t="s">
        <v>273</v>
      </c>
      <c r="C233" s="67"/>
      <c r="D233" s="68"/>
      <c r="E233" s="15"/>
      <c r="F233" s="15"/>
      <c r="G233" s="15"/>
      <c r="H233" s="15"/>
      <c r="I233" s="15"/>
      <c r="J233" s="15"/>
      <c r="K233" s="15"/>
      <c r="L233" s="15"/>
      <c r="M233" s="15"/>
      <c r="N233" s="68"/>
      <c r="O233" s="68"/>
      <c r="P233" s="14" t="e">
        <f t="shared" si="16"/>
        <v>#DIV/0!</v>
      </c>
      <c r="Q233" s="14" t="e">
        <f t="shared" si="15"/>
        <v>#DIV/0!</v>
      </c>
    </row>
    <row r="234" spans="1:17" s="17" customFormat="1" ht="32.25" hidden="1">
      <c r="A234" s="71" t="s">
        <v>268</v>
      </c>
      <c r="B234" s="72" t="s">
        <v>198</v>
      </c>
      <c r="C234" s="67"/>
      <c r="D234" s="68"/>
      <c r="E234" s="15"/>
      <c r="F234" s="15"/>
      <c r="G234" s="15"/>
      <c r="H234" s="15"/>
      <c r="I234" s="15"/>
      <c r="J234" s="15"/>
      <c r="K234" s="15"/>
      <c r="L234" s="15"/>
      <c r="M234" s="15"/>
      <c r="N234" s="68"/>
      <c r="O234" s="68"/>
      <c r="P234" s="14" t="e">
        <f t="shared" si="16"/>
        <v>#DIV/0!</v>
      </c>
      <c r="Q234" s="14" t="e">
        <f t="shared" si="15"/>
        <v>#DIV/0!</v>
      </c>
    </row>
    <row r="235" spans="1:17" s="17" customFormat="1" ht="32.25">
      <c r="A235" s="60" t="s">
        <v>274</v>
      </c>
      <c r="B235" s="146" t="s">
        <v>368</v>
      </c>
      <c r="C235" s="148">
        <f>C236+C238+C239+C240+C241</f>
        <v>1545815736.29</v>
      </c>
      <c r="D235" s="148">
        <f>D236+D238+D239+D240+D241</f>
        <v>1545815.6999999997</v>
      </c>
      <c r="E235" s="15">
        <f>SUM(E236+E238+E239)</f>
        <v>412872</v>
      </c>
      <c r="F235" s="15">
        <v>200</v>
      </c>
      <c r="G235" s="15"/>
      <c r="H235" s="15"/>
      <c r="I235" s="15"/>
      <c r="J235" s="15"/>
      <c r="K235" s="15"/>
      <c r="L235" s="15"/>
      <c r="M235" s="15"/>
      <c r="N235" s="64">
        <f>SUM(N236:N239)</f>
        <v>491537</v>
      </c>
      <c r="O235" s="148">
        <f>O236+O238+O239+O240+O241</f>
        <v>127094.1</v>
      </c>
      <c r="P235" s="14">
        <f t="shared" si="16"/>
        <v>8.221814541021937</v>
      </c>
      <c r="Q235" s="14">
        <f aca="true" t="shared" si="17" ref="Q235:Q292">O235/N235*100</f>
        <v>25.856466552873947</v>
      </c>
    </row>
    <row r="236" spans="1:17" s="17" customFormat="1" ht="18.75">
      <c r="A236" s="71" t="s">
        <v>275</v>
      </c>
      <c r="B236" s="142" t="s">
        <v>362</v>
      </c>
      <c r="C236" s="147">
        <v>642167228.69</v>
      </c>
      <c r="D236" s="88">
        <v>642167.2</v>
      </c>
      <c r="E236" s="161">
        <v>349663</v>
      </c>
      <c r="F236" s="161">
        <v>200</v>
      </c>
      <c r="G236" s="161"/>
      <c r="H236" s="161"/>
      <c r="I236" s="161"/>
      <c r="J236" s="161"/>
      <c r="K236" s="161"/>
      <c r="L236" s="161"/>
      <c r="M236" s="161"/>
      <c r="N236" s="88">
        <v>284293</v>
      </c>
      <c r="O236" s="88">
        <v>61412.1</v>
      </c>
      <c r="P236" s="23">
        <f t="shared" si="16"/>
        <v>9.563257045828562</v>
      </c>
      <c r="Q236" s="23">
        <f t="shared" si="17"/>
        <v>21.601692619937882</v>
      </c>
    </row>
    <row r="237" spans="1:17" s="17" customFormat="1" ht="18.75" hidden="1">
      <c r="A237" s="71" t="s">
        <v>275</v>
      </c>
      <c r="B237" s="66" t="s">
        <v>276</v>
      </c>
      <c r="C237" s="67"/>
      <c r="D237" s="88"/>
      <c r="E237" s="161"/>
      <c r="F237" s="161"/>
      <c r="G237" s="161"/>
      <c r="H237" s="161"/>
      <c r="I237" s="161"/>
      <c r="J237" s="161"/>
      <c r="K237" s="161"/>
      <c r="L237" s="161"/>
      <c r="M237" s="161"/>
      <c r="N237" s="88"/>
      <c r="O237" s="88"/>
      <c r="P237" s="23" t="e">
        <f t="shared" si="16"/>
        <v>#DIV/0!</v>
      </c>
      <c r="Q237" s="23" t="e">
        <f t="shared" si="17"/>
        <v>#DIV/0!</v>
      </c>
    </row>
    <row r="238" spans="1:17" s="17" customFormat="1" ht="18" customHeight="1">
      <c r="A238" s="71" t="s">
        <v>277</v>
      </c>
      <c r="B238" s="142" t="s">
        <v>363</v>
      </c>
      <c r="C238" s="147">
        <v>491537472.43</v>
      </c>
      <c r="D238" s="88">
        <v>491537.5</v>
      </c>
      <c r="E238" s="161">
        <v>33359</v>
      </c>
      <c r="F238" s="161"/>
      <c r="G238" s="161"/>
      <c r="H238" s="161"/>
      <c r="I238" s="161"/>
      <c r="J238" s="161"/>
      <c r="K238" s="161"/>
      <c r="L238" s="161"/>
      <c r="M238" s="161"/>
      <c r="N238" s="88">
        <v>6584</v>
      </c>
      <c r="O238" s="88">
        <v>32498.4</v>
      </c>
      <c r="P238" s="23">
        <f t="shared" si="16"/>
        <v>6.611581008570049</v>
      </c>
      <c r="Q238" s="23">
        <f t="shared" si="17"/>
        <v>493.5965978128797</v>
      </c>
    </row>
    <row r="239" spans="1:17" s="17" customFormat="1" ht="33" customHeight="1">
      <c r="A239" s="71" t="s">
        <v>278</v>
      </c>
      <c r="B239" s="142" t="s">
        <v>364</v>
      </c>
      <c r="C239" s="147">
        <v>159770907.07</v>
      </c>
      <c r="D239" s="88">
        <v>159770.9</v>
      </c>
      <c r="E239" s="161">
        <v>29850</v>
      </c>
      <c r="F239" s="161"/>
      <c r="G239" s="161">
        <v>5774</v>
      </c>
      <c r="H239" s="161"/>
      <c r="I239" s="161"/>
      <c r="J239" s="161"/>
      <c r="K239" s="161"/>
      <c r="L239" s="161"/>
      <c r="M239" s="161"/>
      <c r="N239" s="88">
        <v>200660</v>
      </c>
      <c r="O239" s="88">
        <v>19054.1</v>
      </c>
      <c r="P239" s="23">
        <f t="shared" si="16"/>
        <v>11.925888882143118</v>
      </c>
      <c r="Q239" s="23">
        <f t="shared" si="17"/>
        <v>9.495714143327021</v>
      </c>
    </row>
    <row r="240" spans="1:17" s="17" customFormat="1" ht="22.5" customHeight="1">
      <c r="A240" s="71" t="s">
        <v>365</v>
      </c>
      <c r="B240" s="142" t="s">
        <v>366</v>
      </c>
      <c r="C240" s="147">
        <v>82003711.61</v>
      </c>
      <c r="D240" s="88">
        <v>82003.7</v>
      </c>
      <c r="E240" s="161"/>
      <c r="F240" s="161"/>
      <c r="G240" s="161"/>
      <c r="H240" s="161"/>
      <c r="I240" s="161"/>
      <c r="J240" s="161"/>
      <c r="K240" s="161"/>
      <c r="L240" s="161"/>
      <c r="M240" s="161"/>
      <c r="N240" s="88"/>
      <c r="O240" s="88">
        <v>545.4</v>
      </c>
      <c r="P240" s="23">
        <f t="shared" si="16"/>
        <v>0.6650919409733951</v>
      </c>
      <c r="Q240" s="23"/>
    </row>
    <row r="241" spans="1:17" s="17" customFormat="1" ht="19.5" customHeight="1">
      <c r="A241" s="71" t="s">
        <v>367</v>
      </c>
      <c r="B241" s="66" t="s">
        <v>279</v>
      </c>
      <c r="C241" s="147">
        <v>170336416.49</v>
      </c>
      <c r="D241" s="88">
        <v>170336.4</v>
      </c>
      <c r="E241" s="161"/>
      <c r="F241" s="161"/>
      <c r="G241" s="161"/>
      <c r="H241" s="161"/>
      <c r="I241" s="161"/>
      <c r="J241" s="161"/>
      <c r="K241" s="161"/>
      <c r="L241" s="161"/>
      <c r="M241" s="161"/>
      <c r="N241" s="88"/>
      <c r="O241" s="88">
        <v>13584.1</v>
      </c>
      <c r="P241" s="23">
        <f t="shared" si="16"/>
        <v>7.974866205931322</v>
      </c>
      <c r="Q241" s="23"/>
    </row>
    <row r="242" spans="1:17" s="17" customFormat="1" ht="18.75">
      <c r="A242" s="60" t="s">
        <v>280</v>
      </c>
      <c r="B242" s="61" t="s">
        <v>281</v>
      </c>
      <c r="C242" s="62">
        <f>C243+C244+C245+C253+C265+C252</f>
        <v>864178496.53</v>
      </c>
      <c r="D242" s="64">
        <f>D243+D244+D245+D253+D265+D252</f>
        <v>864178.5000000001</v>
      </c>
      <c r="E242" s="87">
        <f>E243+E244+E245+E253+E265+E252</f>
        <v>487742</v>
      </c>
      <c r="F242" s="15">
        <v>90</v>
      </c>
      <c r="G242" s="15"/>
      <c r="H242" s="15"/>
      <c r="I242" s="15"/>
      <c r="J242" s="15"/>
      <c r="K242" s="15"/>
      <c r="L242" s="15"/>
      <c r="M242" s="15"/>
      <c r="N242" s="64">
        <f>N243+N244+N245+N253+N265+N252</f>
        <v>830497</v>
      </c>
      <c r="O242" s="64">
        <f>O243+O244+O245+O253+O265+O252</f>
        <v>112125.2</v>
      </c>
      <c r="P242" s="14">
        <f t="shared" si="16"/>
        <v>12.974773151611615</v>
      </c>
      <c r="Q242" s="14">
        <f t="shared" si="17"/>
        <v>13.50097592164692</v>
      </c>
    </row>
    <row r="243" spans="1:17" s="17" customFormat="1" ht="21" customHeight="1">
      <c r="A243" s="71" t="s">
        <v>282</v>
      </c>
      <c r="B243" s="66" t="s">
        <v>283</v>
      </c>
      <c r="C243" s="67">
        <v>14830000</v>
      </c>
      <c r="D243" s="88">
        <v>14830</v>
      </c>
      <c r="E243" s="161">
        <v>10493</v>
      </c>
      <c r="F243" s="161"/>
      <c r="G243" s="161"/>
      <c r="H243" s="161"/>
      <c r="I243" s="161"/>
      <c r="J243" s="161"/>
      <c r="K243" s="161"/>
      <c r="L243" s="161"/>
      <c r="M243" s="161"/>
      <c r="N243" s="88">
        <v>12986</v>
      </c>
      <c r="O243" s="88">
        <v>2204.5</v>
      </c>
      <c r="P243" s="23">
        <f t="shared" si="16"/>
        <v>14.865138233310857</v>
      </c>
      <c r="Q243" s="23">
        <f t="shared" si="17"/>
        <v>16.97597412598183</v>
      </c>
    </row>
    <row r="244" spans="1:17" s="17" customFormat="1" ht="18.75">
      <c r="A244" s="71" t="s">
        <v>284</v>
      </c>
      <c r="B244" s="79" t="s">
        <v>285</v>
      </c>
      <c r="C244" s="67">
        <v>113053805.61</v>
      </c>
      <c r="D244" s="88">
        <v>113053.8</v>
      </c>
      <c r="E244" s="161">
        <v>57890</v>
      </c>
      <c r="F244" s="161"/>
      <c r="G244" s="161"/>
      <c r="H244" s="161"/>
      <c r="I244" s="161"/>
      <c r="J244" s="161"/>
      <c r="K244" s="161"/>
      <c r="L244" s="161"/>
      <c r="M244" s="161"/>
      <c r="N244" s="88">
        <v>119543</v>
      </c>
      <c r="O244" s="88">
        <v>13133.2</v>
      </c>
      <c r="P244" s="23">
        <f t="shared" si="16"/>
        <v>11.616770068763723</v>
      </c>
      <c r="Q244" s="23">
        <f t="shared" si="17"/>
        <v>10.986172339660207</v>
      </c>
    </row>
    <row r="245" spans="1:17" s="17" customFormat="1" ht="18.75" customHeight="1">
      <c r="A245" s="71" t="s">
        <v>286</v>
      </c>
      <c r="B245" s="66" t="s">
        <v>287</v>
      </c>
      <c r="C245" s="67">
        <v>666790288</v>
      </c>
      <c r="D245" s="88">
        <v>666790.3</v>
      </c>
      <c r="E245" s="162">
        <v>365248</v>
      </c>
      <c r="F245" s="161"/>
      <c r="G245" s="161"/>
      <c r="H245" s="161"/>
      <c r="I245" s="161"/>
      <c r="J245" s="161"/>
      <c r="K245" s="161"/>
      <c r="L245" s="161"/>
      <c r="M245" s="161"/>
      <c r="N245" s="88">
        <v>645017</v>
      </c>
      <c r="O245" s="88">
        <v>84708.5</v>
      </c>
      <c r="P245" s="23">
        <f t="shared" si="16"/>
        <v>12.703919058210653</v>
      </c>
      <c r="Q245" s="23">
        <f t="shared" si="17"/>
        <v>13.132754640575364</v>
      </c>
    </row>
    <row r="246" spans="1:17" s="17" customFormat="1" ht="48" hidden="1">
      <c r="A246" s="71" t="s">
        <v>286</v>
      </c>
      <c r="B246" s="72" t="s">
        <v>288</v>
      </c>
      <c r="C246" s="67"/>
      <c r="D246" s="88"/>
      <c r="E246" s="161"/>
      <c r="F246" s="161"/>
      <c r="G246" s="161"/>
      <c r="H246" s="161"/>
      <c r="I246" s="161"/>
      <c r="J246" s="161"/>
      <c r="K246" s="161"/>
      <c r="L246" s="161"/>
      <c r="M246" s="161"/>
      <c r="N246" s="88"/>
      <c r="O246" s="88"/>
      <c r="P246" s="23" t="e">
        <f t="shared" si="16"/>
        <v>#DIV/0!</v>
      </c>
      <c r="Q246" s="23" t="e">
        <f t="shared" si="17"/>
        <v>#DIV/0!</v>
      </c>
    </row>
    <row r="247" spans="1:17" s="17" customFormat="1" ht="48" hidden="1">
      <c r="A247" s="71" t="s">
        <v>286</v>
      </c>
      <c r="B247" s="72" t="s">
        <v>289</v>
      </c>
      <c r="C247" s="67"/>
      <c r="D247" s="88"/>
      <c r="E247" s="161"/>
      <c r="F247" s="161"/>
      <c r="G247" s="161"/>
      <c r="H247" s="161"/>
      <c r="I247" s="161"/>
      <c r="J247" s="161"/>
      <c r="K247" s="161"/>
      <c r="L247" s="161"/>
      <c r="M247" s="161"/>
      <c r="N247" s="88"/>
      <c r="O247" s="88"/>
      <c r="P247" s="23" t="e">
        <f t="shared" si="16"/>
        <v>#DIV/0!</v>
      </c>
      <c r="Q247" s="23" t="e">
        <f t="shared" si="17"/>
        <v>#DIV/0!</v>
      </c>
    </row>
    <row r="248" spans="1:17" s="17" customFormat="1" ht="48" hidden="1">
      <c r="A248" s="71" t="s">
        <v>286</v>
      </c>
      <c r="B248" s="72" t="s">
        <v>290</v>
      </c>
      <c r="C248" s="67"/>
      <c r="D248" s="88"/>
      <c r="E248" s="161"/>
      <c r="F248" s="161"/>
      <c r="G248" s="161"/>
      <c r="H248" s="161"/>
      <c r="I248" s="161"/>
      <c r="J248" s="161"/>
      <c r="K248" s="161"/>
      <c r="L248" s="161"/>
      <c r="M248" s="161"/>
      <c r="N248" s="88"/>
      <c r="O248" s="88"/>
      <c r="P248" s="23" t="e">
        <f t="shared" si="16"/>
        <v>#DIV/0!</v>
      </c>
      <c r="Q248" s="23" t="e">
        <f t="shared" si="17"/>
        <v>#DIV/0!</v>
      </c>
    </row>
    <row r="249" spans="1:17" s="17" customFormat="1" ht="32.25" hidden="1">
      <c r="A249" s="71" t="s">
        <v>286</v>
      </c>
      <c r="B249" s="72" t="s">
        <v>291</v>
      </c>
      <c r="C249" s="67"/>
      <c r="D249" s="88"/>
      <c r="E249" s="161"/>
      <c r="F249" s="161"/>
      <c r="G249" s="161"/>
      <c r="H249" s="161"/>
      <c r="I249" s="161"/>
      <c r="J249" s="161"/>
      <c r="K249" s="161"/>
      <c r="L249" s="161"/>
      <c r="M249" s="161"/>
      <c r="N249" s="88"/>
      <c r="O249" s="88"/>
      <c r="P249" s="23" t="e">
        <f t="shared" si="16"/>
        <v>#DIV/0!</v>
      </c>
      <c r="Q249" s="23" t="e">
        <f t="shared" si="17"/>
        <v>#DIV/0!</v>
      </c>
    </row>
    <row r="250" spans="1:17" s="17" customFormat="1" ht="48" hidden="1">
      <c r="A250" s="71" t="s">
        <v>286</v>
      </c>
      <c r="B250" s="72" t="s">
        <v>292</v>
      </c>
      <c r="C250" s="67"/>
      <c r="D250" s="88"/>
      <c r="E250" s="161"/>
      <c r="F250" s="161"/>
      <c r="G250" s="161"/>
      <c r="H250" s="161"/>
      <c r="I250" s="161"/>
      <c r="J250" s="161"/>
      <c r="K250" s="161"/>
      <c r="L250" s="161"/>
      <c r="M250" s="161"/>
      <c r="N250" s="88"/>
      <c r="O250" s="88"/>
      <c r="P250" s="23" t="e">
        <f t="shared" si="16"/>
        <v>#DIV/0!</v>
      </c>
      <c r="Q250" s="23" t="e">
        <f t="shared" si="17"/>
        <v>#DIV/0!</v>
      </c>
    </row>
    <row r="251" spans="1:17" s="17" customFormat="1" ht="18.75" hidden="1">
      <c r="A251" s="71"/>
      <c r="B251" s="72"/>
      <c r="C251" s="67"/>
      <c r="D251" s="88"/>
      <c r="E251" s="161"/>
      <c r="F251" s="161"/>
      <c r="G251" s="161"/>
      <c r="H251" s="161"/>
      <c r="I251" s="161"/>
      <c r="J251" s="161"/>
      <c r="K251" s="161"/>
      <c r="L251" s="161"/>
      <c r="M251" s="161"/>
      <c r="N251" s="88"/>
      <c r="O251" s="88"/>
      <c r="P251" s="23" t="e">
        <f t="shared" si="16"/>
        <v>#DIV/0!</v>
      </c>
      <c r="Q251" s="23" t="e">
        <f t="shared" si="17"/>
        <v>#DIV/0!</v>
      </c>
    </row>
    <row r="252" spans="1:17" s="17" customFormat="1" ht="18.75">
      <c r="A252" s="89" t="s">
        <v>293</v>
      </c>
      <c r="B252" s="145" t="s">
        <v>369</v>
      </c>
      <c r="C252" s="90">
        <v>52571100</v>
      </c>
      <c r="D252" s="163">
        <v>52571.1</v>
      </c>
      <c r="E252" s="161">
        <v>31668</v>
      </c>
      <c r="F252" s="161"/>
      <c r="G252" s="161"/>
      <c r="H252" s="161"/>
      <c r="I252" s="161"/>
      <c r="J252" s="161"/>
      <c r="K252" s="161"/>
      <c r="L252" s="161"/>
      <c r="M252" s="161"/>
      <c r="N252" s="163">
        <v>45503</v>
      </c>
      <c r="O252" s="163">
        <v>10627.2</v>
      </c>
      <c r="P252" s="91">
        <f t="shared" si="16"/>
        <v>20.214908951876602</v>
      </c>
      <c r="Q252" s="91">
        <f t="shared" si="17"/>
        <v>23.354943630090325</v>
      </c>
    </row>
    <row r="253" spans="1:17" s="17" customFormat="1" ht="18.75" customHeight="1">
      <c r="A253" s="71" t="s">
        <v>294</v>
      </c>
      <c r="B253" s="66" t="s">
        <v>295</v>
      </c>
      <c r="C253" s="67">
        <v>16933302.92</v>
      </c>
      <c r="D253" s="88">
        <v>16933.3</v>
      </c>
      <c r="E253" s="164">
        <v>22443</v>
      </c>
      <c r="F253" s="164">
        <v>90</v>
      </c>
      <c r="G253" s="164">
        <v>31155</v>
      </c>
      <c r="H253" s="164"/>
      <c r="I253" s="164"/>
      <c r="J253" s="164"/>
      <c r="K253" s="164"/>
      <c r="L253" s="164"/>
      <c r="M253" s="164"/>
      <c r="N253" s="88">
        <v>7448</v>
      </c>
      <c r="O253" s="88">
        <v>1451.8</v>
      </c>
      <c r="P253" s="23">
        <f t="shared" si="16"/>
        <v>8.573638924486072</v>
      </c>
      <c r="Q253" s="23">
        <f t="shared" si="17"/>
        <v>19.492481203007518</v>
      </c>
    </row>
    <row r="254" spans="1:17" s="17" customFormat="1" ht="32.25" hidden="1">
      <c r="A254" s="71" t="s">
        <v>294</v>
      </c>
      <c r="B254" s="72" t="s">
        <v>198</v>
      </c>
      <c r="C254" s="69"/>
      <c r="D254" s="70"/>
      <c r="E254" s="18"/>
      <c r="F254" s="18"/>
      <c r="G254" s="18"/>
      <c r="H254" s="18"/>
      <c r="I254" s="18"/>
      <c r="J254" s="18"/>
      <c r="K254" s="18"/>
      <c r="L254" s="18"/>
      <c r="M254" s="18"/>
      <c r="N254" s="70"/>
      <c r="O254" s="70"/>
      <c r="P254" s="14" t="e">
        <f t="shared" si="16"/>
        <v>#DIV/0!</v>
      </c>
      <c r="Q254" s="14" t="e">
        <f t="shared" si="17"/>
        <v>#DIV/0!</v>
      </c>
    </row>
    <row r="255" spans="1:17" s="17" customFormat="1" ht="48" hidden="1">
      <c r="A255" s="71" t="s">
        <v>286</v>
      </c>
      <c r="B255" s="72" t="s">
        <v>296</v>
      </c>
      <c r="C255" s="69"/>
      <c r="D255" s="70"/>
      <c r="E255" s="18"/>
      <c r="F255" s="18"/>
      <c r="G255" s="18"/>
      <c r="H255" s="18"/>
      <c r="I255" s="18"/>
      <c r="J255" s="18"/>
      <c r="K255" s="18"/>
      <c r="L255" s="18"/>
      <c r="M255" s="18"/>
      <c r="N255" s="70"/>
      <c r="O255" s="70"/>
      <c r="P255" s="14" t="e">
        <f t="shared" si="16"/>
        <v>#DIV/0!</v>
      </c>
      <c r="Q255" s="14" t="e">
        <f t="shared" si="17"/>
        <v>#DIV/0!</v>
      </c>
    </row>
    <row r="256" spans="1:17" s="17" customFormat="1" ht="79.5" hidden="1">
      <c r="A256" s="71" t="s">
        <v>286</v>
      </c>
      <c r="B256" s="72" t="s">
        <v>297</v>
      </c>
      <c r="C256" s="69"/>
      <c r="D256" s="70"/>
      <c r="E256" s="18"/>
      <c r="F256" s="18"/>
      <c r="G256" s="18"/>
      <c r="H256" s="18"/>
      <c r="I256" s="18"/>
      <c r="J256" s="18"/>
      <c r="K256" s="18"/>
      <c r="L256" s="18"/>
      <c r="M256" s="18"/>
      <c r="N256" s="70"/>
      <c r="O256" s="70"/>
      <c r="P256" s="14" t="e">
        <f t="shared" si="16"/>
        <v>#DIV/0!</v>
      </c>
      <c r="Q256" s="14" t="e">
        <f t="shared" si="17"/>
        <v>#DIV/0!</v>
      </c>
    </row>
    <row r="257" spans="1:17" s="17" customFormat="1" ht="48" hidden="1">
      <c r="A257" s="71" t="s">
        <v>286</v>
      </c>
      <c r="B257" s="72" t="s">
        <v>298</v>
      </c>
      <c r="C257" s="69"/>
      <c r="D257" s="70"/>
      <c r="E257" s="18"/>
      <c r="F257" s="18"/>
      <c r="G257" s="18"/>
      <c r="H257" s="18"/>
      <c r="I257" s="18"/>
      <c r="J257" s="18"/>
      <c r="K257" s="18"/>
      <c r="L257" s="18"/>
      <c r="M257" s="18"/>
      <c r="N257" s="70"/>
      <c r="O257" s="70"/>
      <c r="P257" s="14" t="e">
        <f t="shared" si="16"/>
        <v>#DIV/0!</v>
      </c>
      <c r="Q257" s="14" t="e">
        <f t="shared" si="17"/>
        <v>#DIV/0!</v>
      </c>
    </row>
    <row r="258" spans="1:17" s="17" customFormat="1" ht="32.25" hidden="1">
      <c r="A258" s="71" t="s">
        <v>286</v>
      </c>
      <c r="B258" s="72" t="s">
        <v>299</v>
      </c>
      <c r="C258" s="69"/>
      <c r="D258" s="70"/>
      <c r="E258" s="18"/>
      <c r="F258" s="18"/>
      <c r="G258" s="18"/>
      <c r="H258" s="18"/>
      <c r="I258" s="18"/>
      <c r="J258" s="18"/>
      <c r="K258" s="18"/>
      <c r="L258" s="18"/>
      <c r="M258" s="18"/>
      <c r="N258" s="70"/>
      <c r="O258" s="70"/>
      <c r="P258" s="14" t="e">
        <f t="shared" si="16"/>
        <v>#DIV/0!</v>
      </c>
      <c r="Q258" s="14" t="e">
        <f t="shared" si="17"/>
        <v>#DIV/0!</v>
      </c>
    </row>
    <row r="259" spans="1:17" s="17" customFormat="1" ht="0.75" customHeight="1" hidden="1">
      <c r="A259" s="18"/>
      <c r="B259" s="18"/>
      <c r="C259" s="20">
        <v>58070</v>
      </c>
      <c r="D259" s="19">
        <v>58070</v>
      </c>
      <c r="E259" s="18"/>
      <c r="F259" s="18"/>
      <c r="G259" s="18"/>
      <c r="H259" s="18"/>
      <c r="I259" s="18"/>
      <c r="J259" s="18"/>
      <c r="K259" s="18"/>
      <c r="L259" s="18"/>
      <c r="M259" s="18"/>
      <c r="N259" s="19"/>
      <c r="O259" s="19"/>
      <c r="P259" s="14">
        <f t="shared" si="16"/>
        <v>0</v>
      </c>
      <c r="Q259" s="14" t="e">
        <f t="shared" si="17"/>
        <v>#DIV/0!</v>
      </c>
    </row>
    <row r="260" spans="1:17" s="17" customFormat="1" ht="18.75" hidden="1">
      <c r="A260" s="71" t="s">
        <v>294</v>
      </c>
      <c r="B260" s="72"/>
      <c r="C260" s="69"/>
      <c r="D260" s="70"/>
      <c r="E260" s="18"/>
      <c r="F260" s="18"/>
      <c r="G260" s="18"/>
      <c r="H260" s="18"/>
      <c r="I260" s="18"/>
      <c r="J260" s="18"/>
      <c r="K260" s="18"/>
      <c r="L260" s="18"/>
      <c r="M260" s="18"/>
      <c r="N260" s="70"/>
      <c r="O260" s="70"/>
      <c r="P260" s="14" t="e">
        <f t="shared" si="16"/>
        <v>#DIV/0!</v>
      </c>
      <c r="Q260" s="14" t="e">
        <f t="shared" si="17"/>
        <v>#DIV/0!</v>
      </c>
    </row>
    <row r="261" spans="1:17" s="17" customFormat="1" ht="48" hidden="1">
      <c r="A261" s="71" t="s">
        <v>286</v>
      </c>
      <c r="B261" s="72" t="s">
        <v>300</v>
      </c>
      <c r="C261" s="69"/>
      <c r="D261" s="70"/>
      <c r="E261" s="18"/>
      <c r="F261" s="18"/>
      <c r="G261" s="18"/>
      <c r="H261" s="18"/>
      <c r="I261" s="18"/>
      <c r="J261" s="18"/>
      <c r="K261" s="18"/>
      <c r="L261" s="18"/>
      <c r="M261" s="18"/>
      <c r="N261" s="70"/>
      <c r="O261" s="70"/>
      <c r="P261" s="14" t="e">
        <f t="shared" si="16"/>
        <v>#DIV/0!</v>
      </c>
      <c r="Q261" s="14" t="e">
        <f t="shared" si="17"/>
        <v>#DIV/0!</v>
      </c>
    </row>
    <row r="262" spans="1:17" s="17" customFormat="1" ht="32.25" hidden="1">
      <c r="A262" s="71" t="s">
        <v>294</v>
      </c>
      <c r="B262" s="72" t="s">
        <v>301</v>
      </c>
      <c r="C262" s="69"/>
      <c r="D262" s="70"/>
      <c r="E262" s="18"/>
      <c r="F262" s="18"/>
      <c r="G262" s="18"/>
      <c r="H262" s="18"/>
      <c r="I262" s="18"/>
      <c r="J262" s="18"/>
      <c r="K262" s="18"/>
      <c r="L262" s="18"/>
      <c r="M262" s="18"/>
      <c r="N262" s="70"/>
      <c r="O262" s="70"/>
      <c r="P262" s="14" t="e">
        <f t="shared" si="16"/>
        <v>#DIV/0!</v>
      </c>
      <c r="Q262" s="14" t="e">
        <f t="shared" si="17"/>
        <v>#DIV/0!</v>
      </c>
    </row>
    <row r="263" spans="1:17" s="17" customFormat="1" ht="32.25" hidden="1">
      <c r="A263" s="71" t="s">
        <v>294</v>
      </c>
      <c r="B263" s="72" t="s">
        <v>272</v>
      </c>
      <c r="C263" s="69"/>
      <c r="D263" s="70"/>
      <c r="E263" s="18"/>
      <c r="F263" s="18"/>
      <c r="G263" s="18"/>
      <c r="H263" s="18"/>
      <c r="I263" s="18"/>
      <c r="J263" s="18"/>
      <c r="K263" s="18"/>
      <c r="L263" s="18"/>
      <c r="M263" s="18"/>
      <c r="N263" s="70"/>
      <c r="O263" s="70"/>
      <c r="P263" s="14" t="e">
        <f t="shared" si="16"/>
        <v>#DIV/0!</v>
      </c>
      <c r="Q263" s="14" t="e">
        <f t="shared" si="17"/>
        <v>#DIV/0!</v>
      </c>
    </row>
    <row r="264" spans="1:17" s="17" customFormat="1" ht="18.75" hidden="1">
      <c r="A264" s="71" t="s">
        <v>294</v>
      </c>
      <c r="B264" s="72" t="s">
        <v>302</v>
      </c>
      <c r="C264" s="69"/>
      <c r="D264" s="70"/>
      <c r="E264" s="18"/>
      <c r="F264" s="18"/>
      <c r="G264" s="18"/>
      <c r="H264" s="18"/>
      <c r="I264" s="18"/>
      <c r="J264" s="18"/>
      <c r="K264" s="18"/>
      <c r="L264" s="18"/>
      <c r="M264" s="18"/>
      <c r="N264" s="70"/>
      <c r="O264" s="70"/>
      <c r="P264" s="14" t="e">
        <f t="shared" si="16"/>
        <v>#DIV/0!</v>
      </c>
      <c r="Q264" s="14" t="e">
        <f t="shared" si="17"/>
        <v>#DIV/0!</v>
      </c>
    </row>
    <row r="265" spans="1:17" s="17" customFormat="1" ht="32.25" hidden="1">
      <c r="A265" s="71" t="s">
        <v>294</v>
      </c>
      <c r="B265" s="72" t="s">
        <v>303</v>
      </c>
      <c r="C265" s="69"/>
      <c r="D265" s="70"/>
      <c r="E265" s="18"/>
      <c r="F265" s="18"/>
      <c r="G265" s="18"/>
      <c r="H265" s="18"/>
      <c r="I265" s="18"/>
      <c r="J265" s="18"/>
      <c r="K265" s="18"/>
      <c r="L265" s="18"/>
      <c r="M265" s="18"/>
      <c r="N265" s="70"/>
      <c r="O265" s="70"/>
      <c r="P265" s="14" t="e">
        <f t="shared" si="16"/>
        <v>#DIV/0!</v>
      </c>
      <c r="Q265" s="14" t="e">
        <f t="shared" si="17"/>
        <v>#DIV/0!</v>
      </c>
    </row>
    <row r="266" spans="1:17" s="17" customFormat="1" ht="32.25" hidden="1">
      <c r="A266" s="71" t="s">
        <v>294</v>
      </c>
      <c r="B266" s="72" t="s">
        <v>304</v>
      </c>
      <c r="C266" s="69"/>
      <c r="D266" s="70"/>
      <c r="E266" s="18"/>
      <c r="F266" s="18"/>
      <c r="G266" s="18"/>
      <c r="H266" s="18"/>
      <c r="I266" s="18"/>
      <c r="J266" s="18"/>
      <c r="K266" s="18"/>
      <c r="L266" s="18"/>
      <c r="M266" s="18"/>
      <c r="N266" s="70"/>
      <c r="O266" s="70"/>
      <c r="P266" s="14" t="e">
        <f t="shared" si="16"/>
        <v>#DIV/0!</v>
      </c>
      <c r="Q266" s="14" t="e">
        <f t="shared" si="17"/>
        <v>#DIV/0!</v>
      </c>
    </row>
    <row r="267" spans="1:17" s="17" customFormat="1" ht="48" hidden="1">
      <c r="A267" s="71" t="s">
        <v>294</v>
      </c>
      <c r="B267" s="72" t="s">
        <v>305</v>
      </c>
      <c r="C267" s="69"/>
      <c r="D267" s="70"/>
      <c r="E267" s="18"/>
      <c r="F267" s="18"/>
      <c r="G267" s="18"/>
      <c r="H267" s="18"/>
      <c r="I267" s="18"/>
      <c r="J267" s="18"/>
      <c r="K267" s="18"/>
      <c r="L267" s="18"/>
      <c r="M267" s="18"/>
      <c r="N267" s="70"/>
      <c r="O267" s="70"/>
      <c r="P267" s="14" t="e">
        <f t="shared" si="16"/>
        <v>#DIV/0!</v>
      </c>
      <c r="Q267" s="14" t="e">
        <f t="shared" si="17"/>
        <v>#DIV/0!</v>
      </c>
    </row>
    <row r="268" spans="1:17" s="17" customFormat="1" ht="32.25" hidden="1">
      <c r="A268" s="71" t="s">
        <v>294</v>
      </c>
      <c r="B268" s="72" t="s">
        <v>209</v>
      </c>
      <c r="C268" s="69"/>
      <c r="D268" s="70"/>
      <c r="E268" s="18"/>
      <c r="F268" s="18"/>
      <c r="G268" s="18"/>
      <c r="H268" s="18"/>
      <c r="I268" s="18"/>
      <c r="J268" s="18"/>
      <c r="K268" s="18"/>
      <c r="L268" s="18"/>
      <c r="M268" s="18"/>
      <c r="N268" s="70"/>
      <c r="O268" s="70"/>
      <c r="P268" s="14" t="e">
        <f t="shared" si="16"/>
        <v>#DIV/0!</v>
      </c>
      <c r="Q268" s="14" t="e">
        <f t="shared" si="17"/>
        <v>#DIV/0!</v>
      </c>
    </row>
    <row r="269" spans="1:17" s="17" customFormat="1" ht="21" customHeight="1" hidden="1">
      <c r="A269" s="92" t="s">
        <v>306</v>
      </c>
      <c r="B269" s="93" t="s">
        <v>307</v>
      </c>
      <c r="C269" s="94"/>
      <c r="D269" s="95"/>
      <c r="E269" s="96"/>
      <c r="F269" s="96"/>
      <c r="G269" s="96"/>
      <c r="H269" s="96"/>
      <c r="I269" s="96"/>
      <c r="J269" s="96"/>
      <c r="K269" s="96"/>
      <c r="L269" s="96"/>
      <c r="M269" s="96"/>
      <c r="N269" s="95"/>
      <c r="O269" s="95"/>
      <c r="P269" s="91" t="e">
        <f t="shared" si="16"/>
        <v>#DIV/0!</v>
      </c>
      <c r="Q269" s="91" t="e">
        <f t="shared" si="17"/>
        <v>#DIV/0!</v>
      </c>
    </row>
    <row r="270" spans="1:17" s="17" customFormat="1" ht="21" customHeight="1">
      <c r="A270" s="97" t="s">
        <v>306</v>
      </c>
      <c r="B270" s="98" t="s">
        <v>307</v>
      </c>
      <c r="C270" s="99">
        <f>C271</f>
        <v>5755000</v>
      </c>
      <c r="D270" s="168">
        <f>D271</f>
        <v>5755</v>
      </c>
      <c r="E270" s="101"/>
      <c r="F270" s="101"/>
      <c r="G270" s="101"/>
      <c r="H270" s="101"/>
      <c r="I270" s="101"/>
      <c r="J270" s="101"/>
      <c r="K270" s="101"/>
      <c r="L270" s="101"/>
      <c r="M270" s="101"/>
      <c r="N270" s="100">
        <f>N271</f>
        <v>7000</v>
      </c>
      <c r="O270" s="165">
        <f>O271</f>
        <v>0</v>
      </c>
      <c r="P270" s="30">
        <f t="shared" si="16"/>
        <v>0</v>
      </c>
      <c r="Q270" s="30">
        <f t="shared" si="17"/>
        <v>0</v>
      </c>
    </row>
    <row r="271" spans="1:17" s="17" customFormat="1" ht="33" customHeight="1">
      <c r="A271" s="97" t="s">
        <v>308</v>
      </c>
      <c r="B271" s="102" t="s">
        <v>309</v>
      </c>
      <c r="C271" s="103">
        <v>5755000</v>
      </c>
      <c r="D271" s="166">
        <v>5755</v>
      </c>
      <c r="E271" s="167"/>
      <c r="F271" s="167"/>
      <c r="G271" s="167"/>
      <c r="H271" s="167"/>
      <c r="I271" s="167"/>
      <c r="J271" s="167"/>
      <c r="K271" s="167"/>
      <c r="L271" s="167"/>
      <c r="M271" s="167"/>
      <c r="N271" s="166">
        <v>7000</v>
      </c>
      <c r="O271" s="166"/>
      <c r="P271" s="23">
        <f t="shared" si="16"/>
        <v>0</v>
      </c>
      <c r="Q271" s="23">
        <f t="shared" si="17"/>
        <v>0</v>
      </c>
    </row>
    <row r="272" spans="1:17" s="17" customFormat="1" ht="19.5" thickBot="1">
      <c r="A272" s="105"/>
      <c r="B272" s="106" t="s">
        <v>310</v>
      </c>
      <c r="C272" s="107">
        <f>SUM(C110+C132+C141+C148+C193+C200+C204+C221+C235+C242+C269+C270)</f>
        <v>9183909956.67</v>
      </c>
      <c r="D272" s="169">
        <f>SUM(D110+D132+D141+D148+D193+D200+D204+D221+D235+D242+D269+D270)</f>
        <v>9183910</v>
      </c>
      <c r="E272" s="109">
        <f>SUM(E110+E132+E141+E148+E193+E200+E204+E221+E235+E242)</f>
        <v>3339619</v>
      </c>
      <c r="F272" s="110">
        <f>SUM(F110+F132+F141+F148+F193+F200+F204+F221+F235+F242)</f>
        <v>5555</v>
      </c>
      <c r="G272" s="110">
        <f>SUM(G110+G132+G141+G148+G193+G200+G204+G221+G235+G242)</f>
        <v>53099</v>
      </c>
      <c r="H272" s="110">
        <f>SUM(H110+H132+H141+H148+H193+H200+H204+H221+H235+H242)</f>
        <v>49828</v>
      </c>
      <c r="I272" s="111"/>
      <c r="J272" s="111"/>
      <c r="K272" s="111"/>
      <c r="L272" s="111"/>
      <c r="M272" s="111"/>
      <c r="N272" s="108">
        <f>SUM(N110+N132+N141+N148+N193+N200+N204+N221+N235+N242+N269+N270)</f>
        <v>9017496</v>
      </c>
      <c r="O272" s="169">
        <f>SUM(O110+O132+O141+O148+O193+O200+O204+O221+O235+O242+O269+O270)</f>
        <v>913153.5999999997</v>
      </c>
      <c r="P272" s="112">
        <f t="shared" si="16"/>
        <v>9.942972002121097</v>
      </c>
      <c r="Q272" s="113">
        <f t="shared" si="17"/>
        <v>10.126465262640535</v>
      </c>
    </row>
    <row r="273" spans="1:17" s="17" customFormat="1" ht="15.75" customHeight="1">
      <c r="A273" s="114"/>
      <c r="B273" s="115" t="s">
        <v>311</v>
      </c>
      <c r="C273" s="116">
        <f>C81-C272</f>
        <v>-1043168171.8800001</v>
      </c>
      <c r="D273" s="170">
        <f>D81-D272</f>
        <v>-1043168.2000000002</v>
      </c>
      <c r="E273" s="118"/>
      <c r="F273" s="118"/>
      <c r="G273" s="118"/>
      <c r="H273" s="118"/>
      <c r="I273" s="15"/>
      <c r="J273" s="15"/>
      <c r="K273" s="15"/>
      <c r="L273" s="15"/>
      <c r="M273" s="15"/>
      <c r="N273" s="117">
        <f>N81-N272</f>
        <v>-1302171</v>
      </c>
      <c r="O273" s="170">
        <f>O81-O272</f>
        <v>67278.00000000012</v>
      </c>
      <c r="P273" s="119"/>
      <c r="Q273" s="119"/>
    </row>
    <row r="274" spans="1:17" s="17" customFormat="1" ht="27.75" customHeight="1">
      <c r="A274" s="9" t="s">
        <v>312</v>
      </c>
      <c r="B274" s="120" t="s">
        <v>313</v>
      </c>
      <c r="C274" s="121"/>
      <c r="D274" s="122"/>
      <c r="E274" s="15"/>
      <c r="F274" s="15"/>
      <c r="G274" s="15"/>
      <c r="H274" s="15"/>
      <c r="I274" s="15"/>
      <c r="J274" s="15"/>
      <c r="K274" s="15"/>
      <c r="L274" s="15"/>
      <c r="M274" s="15"/>
      <c r="N274" s="122"/>
      <c r="O274" s="122"/>
      <c r="P274" s="14"/>
      <c r="Q274" s="14"/>
    </row>
    <row r="275" spans="1:17" s="17" customFormat="1" ht="66.75" customHeight="1" hidden="1">
      <c r="A275" s="104" t="s">
        <v>314</v>
      </c>
      <c r="B275" s="123" t="s">
        <v>315</v>
      </c>
      <c r="C275" s="124">
        <f aca="true" t="shared" si="18" ref="C275:O275">C276-C286</f>
        <v>1204849000</v>
      </c>
      <c r="D275" s="125">
        <f t="shared" si="18"/>
        <v>1284849</v>
      </c>
      <c r="E275" s="125">
        <f t="shared" si="18"/>
        <v>0</v>
      </c>
      <c r="F275" s="125">
        <f t="shared" si="18"/>
        <v>0</v>
      </c>
      <c r="G275" s="125">
        <f t="shared" si="18"/>
        <v>0</v>
      </c>
      <c r="H275" s="125">
        <f t="shared" si="18"/>
        <v>0</v>
      </c>
      <c r="I275" s="125">
        <f t="shared" si="18"/>
        <v>0</v>
      </c>
      <c r="J275" s="125">
        <f t="shared" si="18"/>
        <v>0</v>
      </c>
      <c r="K275" s="125">
        <f t="shared" si="18"/>
        <v>0</v>
      </c>
      <c r="L275" s="125">
        <f t="shared" si="18"/>
        <v>0</v>
      </c>
      <c r="M275" s="125">
        <f t="shared" si="18"/>
        <v>0</v>
      </c>
      <c r="N275" s="125">
        <f t="shared" si="18"/>
        <v>424975</v>
      </c>
      <c r="O275" s="125">
        <f t="shared" si="18"/>
        <v>0</v>
      </c>
      <c r="P275" s="14"/>
      <c r="Q275" s="14"/>
    </row>
    <row r="276" spans="1:17" s="17" customFormat="1" ht="66" customHeight="1" hidden="1">
      <c r="A276" s="104" t="s">
        <v>316</v>
      </c>
      <c r="B276" s="123" t="s">
        <v>317</v>
      </c>
      <c r="C276" s="124">
        <f>C280+C277</f>
        <v>1284849000</v>
      </c>
      <c r="D276" s="125">
        <f>D280+D277</f>
        <v>1364849</v>
      </c>
      <c r="E276" s="125">
        <f aca="true" t="shared" si="19" ref="E276:M276">E280</f>
        <v>0</v>
      </c>
      <c r="F276" s="125">
        <f t="shared" si="19"/>
        <v>0</v>
      </c>
      <c r="G276" s="125">
        <f t="shared" si="19"/>
        <v>0</v>
      </c>
      <c r="H276" s="125">
        <f t="shared" si="19"/>
        <v>0</v>
      </c>
      <c r="I276" s="125">
        <f t="shared" si="19"/>
        <v>0</v>
      </c>
      <c r="J276" s="125">
        <f t="shared" si="19"/>
        <v>0</v>
      </c>
      <c r="K276" s="125">
        <f t="shared" si="19"/>
        <v>0</v>
      </c>
      <c r="L276" s="125">
        <f t="shared" si="19"/>
        <v>0</v>
      </c>
      <c r="M276" s="125">
        <f t="shared" si="19"/>
        <v>0</v>
      </c>
      <c r="N276" s="125">
        <f>N280+N277</f>
        <v>1178175</v>
      </c>
      <c r="O276" s="125">
        <f>O280</f>
        <v>0</v>
      </c>
      <c r="P276" s="14"/>
      <c r="Q276" s="14"/>
    </row>
    <row r="277" spans="1:17" s="17" customFormat="1" ht="50.25" customHeight="1" hidden="1">
      <c r="A277" s="104" t="s">
        <v>318</v>
      </c>
      <c r="B277" s="123" t="s">
        <v>319</v>
      </c>
      <c r="C277" s="124"/>
      <c r="D277" s="125">
        <v>80000</v>
      </c>
      <c r="E277" s="126"/>
      <c r="F277" s="126"/>
      <c r="G277" s="126"/>
      <c r="H277" s="126"/>
      <c r="I277" s="126"/>
      <c r="J277" s="126"/>
      <c r="K277" s="126"/>
      <c r="L277" s="126"/>
      <c r="M277" s="126"/>
      <c r="N277" s="125">
        <v>80000</v>
      </c>
      <c r="O277" s="125"/>
      <c r="P277" s="14"/>
      <c r="Q277" s="14"/>
    </row>
    <row r="278" spans="1:17" s="17" customFormat="1" ht="32.25">
      <c r="A278" s="133" t="s">
        <v>403</v>
      </c>
      <c r="B278" s="134" t="s">
        <v>345</v>
      </c>
      <c r="C278" s="139">
        <f>C280-C284</f>
        <v>504849000</v>
      </c>
      <c r="D278" s="173">
        <f>D280-D284</f>
        <v>504849</v>
      </c>
      <c r="E278" s="126"/>
      <c r="F278" s="126"/>
      <c r="G278" s="126"/>
      <c r="H278" s="126"/>
      <c r="I278" s="126"/>
      <c r="J278" s="126"/>
      <c r="K278" s="126"/>
      <c r="L278" s="126"/>
      <c r="M278" s="126"/>
      <c r="N278" s="125">
        <v>80000</v>
      </c>
      <c r="O278" s="173">
        <f>O280-O284</f>
        <v>-90000</v>
      </c>
      <c r="P278" s="14"/>
      <c r="Q278" s="14"/>
    </row>
    <row r="279" spans="1:17" s="17" customFormat="1" ht="18.75">
      <c r="A279" s="133"/>
      <c r="B279" s="152" t="s">
        <v>375</v>
      </c>
      <c r="C279" s="151">
        <f>C280+C281</f>
        <v>1364849000</v>
      </c>
      <c r="D279" s="151">
        <f>D280+D281</f>
        <v>1364849</v>
      </c>
      <c r="E279" s="126"/>
      <c r="F279" s="126"/>
      <c r="G279" s="126"/>
      <c r="H279" s="126"/>
      <c r="I279" s="126"/>
      <c r="J279" s="126"/>
      <c r="K279" s="126"/>
      <c r="L279" s="126"/>
      <c r="M279" s="126"/>
      <c r="N279" s="125"/>
      <c r="O279" s="125"/>
      <c r="P279" s="14"/>
      <c r="Q279" s="14"/>
    </row>
    <row r="280" spans="1:17" s="17" customFormat="1" ht="30.75">
      <c r="A280" s="133" t="s">
        <v>404</v>
      </c>
      <c r="B280" s="137" t="s">
        <v>345</v>
      </c>
      <c r="C280" s="135">
        <v>1284849000</v>
      </c>
      <c r="D280" s="174">
        <v>1284849</v>
      </c>
      <c r="E280" s="15"/>
      <c r="F280" s="15"/>
      <c r="G280" s="15"/>
      <c r="H280" s="15"/>
      <c r="I280" s="15"/>
      <c r="J280" s="15"/>
      <c r="K280" s="15"/>
      <c r="L280" s="15"/>
      <c r="M280" s="15"/>
      <c r="N280" s="125">
        <v>1098175</v>
      </c>
      <c r="O280" s="140"/>
      <c r="P280" s="14"/>
      <c r="Q280" s="14"/>
    </row>
    <row r="281" spans="1:17" s="17" customFormat="1" ht="45.75">
      <c r="A281" s="133" t="s">
        <v>406</v>
      </c>
      <c r="B281" s="137" t="s">
        <v>407</v>
      </c>
      <c r="C281" s="135">
        <v>80000000</v>
      </c>
      <c r="D281" s="174">
        <v>80000</v>
      </c>
      <c r="E281" s="15"/>
      <c r="F281" s="15"/>
      <c r="G281" s="15"/>
      <c r="H281" s="15"/>
      <c r="I281" s="15"/>
      <c r="J281" s="15"/>
      <c r="K281" s="15"/>
      <c r="L281" s="15"/>
      <c r="M281" s="15"/>
      <c r="N281" s="125"/>
      <c r="O281" s="125"/>
      <c r="P281" s="14"/>
      <c r="Q281" s="14"/>
    </row>
    <row r="282" spans="1:17" s="17" customFormat="1" ht="32.25">
      <c r="A282" s="133" t="s">
        <v>405</v>
      </c>
      <c r="B282" s="134" t="s">
        <v>343</v>
      </c>
      <c r="C282" s="135">
        <v>80000000</v>
      </c>
      <c r="D282" s="174">
        <v>80000</v>
      </c>
      <c r="E282" s="15"/>
      <c r="F282" s="15"/>
      <c r="G282" s="15"/>
      <c r="H282" s="15"/>
      <c r="I282" s="15"/>
      <c r="J282" s="15"/>
      <c r="K282" s="15"/>
      <c r="L282" s="15"/>
      <c r="M282" s="15"/>
      <c r="N282" s="125"/>
      <c r="O282" s="125"/>
      <c r="P282" s="14"/>
      <c r="Q282" s="14"/>
    </row>
    <row r="283" spans="1:17" s="17" customFormat="1" ht="18.75">
      <c r="A283" s="136"/>
      <c r="B283" s="149" t="s">
        <v>374</v>
      </c>
      <c r="C283" s="150">
        <f>C284+C286</f>
        <v>860000000</v>
      </c>
      <c r="D283" s="150">
        <f>D284+D286</f>
        <v>860000</v>
      </c>
      <c r="E283" s="15"/>
      <c r="F283" s="15"/>
      <c r="G283" s="15"/>
      <c r="H283" s="15"/>
      <c r="I283" s="15"/>
      <c r="J283" s="15"/>
      <c r="K283" s="15"/>
      <c r="L283" s="15"/>
      <c r="M283" s="15"/>
      <c r="N283" s="125"/>
      <c r="O283" s="150">
        <f>O284+O286</f>
        <v>90000</v>
      </c>
      <c r="P283" s="14"/>
      <c r="Q283" s="14"/>
    </row>
    <row r="284" spans="1:17" s="17" customFormat="1" ht="30.75">
      <c r="A284" s="136" t="s">
        <v>408</v>
      </c>
      <c r="B284" s="137" t="s">
        <v>346</v>
      </c>
      <c r="C284" s="135">
        <v>780000000</v>
      </c>
      <c r="D284" s="174">
        <v>780000</v>
      </c>
      <c r="E284" s="15"/>
      <c r="F284" s="15"/>
      <c r="G284" s="15"/>
      <c r="H284" s="15"/>
      <c r="I284" s="15"/>
      <c r="J284" s="15"/>
      <c r="K284" s="15"/>
      <c r="L284" s="15"/>
      <c r="M284" s="15"/>
      <c r="N284" s="125">
        <v>1098175</v>
      </c>
      <c r="O284" s="140">
        <v>90000</v>
      </c>
      <c r="P284" s="14"/>
      <c r="Q284" s="14"/>
    </row>
    <row r="285" spans="1:17" s="17" customFormat="1" ht="18.75" hidden="1">
      <c r="A285" s="133"/>
      <c r="B285" s="134"/>
      <c r="C285" s="135"/>
      <c r="D285" s="174"/>
      <c r="E285" s="15"/>
      <c r="F285" s="15"/>
      <c r="G285" s="15"/>
      <c r="H285" s="15"/>
      <c r="I285" s="15"/>
      <c r="J285" s="15"/>
      <c r="K285" s="15"/>
      <c r="L285" s="15"/>
      <c r="M285" s="15"/>
      <c r="N285" s="125"/>
      <c r="O285" s="125"/>
      <c r="P285" s="14"/>
      <c r="Q285" s="14"/>
    </row>
    <row r="286" spans="1:17" s="17" customFormat="1" ht="48">
      <c r="A286" s="133" t="s">
        <v>410</v>
      </c>
      <c r="B286" s="134" t="s">
        <v>409</v>
      </c>
      <c r="C286" s="135">
        <f>C287</f>
        <v>80000000</v>
      </c>
      <c r="D286" s="174">
        <v>80000</v>
      </c>
      <c r="E286" s="125">
        <f aca="true" t="shared" si="20" ref="E286:M286">E291</f>
        <v>0</v>
      </c>
      <c r="F286" s="125">
        <f t="shared" si="20"/>
        <v>0</v>
      </c>
      <c r="G286" s="125">
        <f t="shared" si="20"/>
        <v>0</v>
      </c>
      <c r="H286" s="125">
        <f t="shared" si="20"/>
        <v>0</v>
      </c>
      <c r="I286" s="125">
        <f t="shared" si="20"/>
        <v>0</v>
      </c>
      <c r="J286" s="125">
        <f t="shared" si="20"/>
        <v>0</v>
      </c>
      <c r="K286" s="125">
        <f t="shared" si="20"/>
        <v>0</v>
      </c>
      <c r="L286" s="125">
        <f t="shared" si="20"/>
        <v>0</v>
      </c>
      <c r="M286" s="125">
        <f t="shared" si="20"/>
        <v>0</v>
      </c>
      <c r="N286" s="125">
        <f>N291+N287</f>
        <v>753200</v>
      </c>
      <c r="O286" s="125"/>
      <c r="P286" s="14"/>
      <c r="Q286" s="14"/>
    </row>
    <row r="287" spans="1:17" s="17" customFormat="1" ht="32.25">
      <c r="A287" s="133" t="s">
        <v>411</v>
      </c>
      <c r="B287" s="134" t="s">
        <v>344</v>
      </c>
      <c r="C287" s="135">
        <v>80000000</v>
      </c>
      <c r="D287" s="174">
        <v>80000</v>
      </c>
      <c r="E287" s="125"/>
      <c r="F287" s="126"/>
      <c r="G287" s="126"/>
      <c r="H287" s="126"/>
      <c r="I287" s="126"/>
      <c r="J287" s="126"/>
      <c r="K287" s="126"/>
      <c r="L287" s="126"/>
      <c r="M287" s="126"/>
      <c r="N287" s="124">
        <v>80000</v>
      </c>
      <c r="O287" s="125"/>
      <c r="P287" s="14"/>
      <c r="Q287" s="14"/>
    </row>
    <row r="288" spans="1:17" s="17" customFormat="1" ht="32.25">
      <c r="A288" s="133" t="s">
        <v>412</v>
      </c>
      <c r="B288" s="134" t="s">
        <v>421</v>
      </c>
      <c r="C288" s="135">
        <f>C290+C291</f>
        <v>362650000</v>
      </c>
      <c r="D288" s="174">
        <f>D290+D291</f>
        <v>362650</v>
      </c>
      <c r="E288" s="125"/>
      <c r="F288" s="126"/>
      <c r="G288" s="126"/>
      <c r="H288" s="126"/>
      <c r="I288" s="126"/>
      <c r="J288" s="126"/>
      <c r="K288" s="126"/>
      <c r="L288" s="126"/>
      <c r="M288" s="126"/>
      <c r="N288" s="124"/>
      <c r="O288" s="125"/>
      <c r="P288" s="14"/>
      <c r="Q288" s="14"/>
    </row>
    <row r="289" spans="1:17" s="17" customFormat="1" ht="90.75">
      <c r="A289" s="133" t="s">
        <v>422</v>
      </c>
      <c r="B289" s="137" t="s">
        <v>342</v>
      </c>
      <c r="C289" s="138">
        <f>C290+C291</f>
        <v>362650000</v>
      </c>
      <c r="D289" s="175">
        <f>D290+D291</f>
        <v>362650</v>
      </c>
      <c r="E289" s="125"/>
      <c r="F289" s="126"/>
      <c r="G289" s="126"/>
      <c r="H289" s="126"/>
      <c r="I289" s="126"/>
      <c r="J289" s="126"/>
      <c r="K289" s="126"/>
      <c r="L289" s="126"/>
      <c r="M289" s="126"/>
      <c r="N289" s="124"/>
      <c r="O289" s="125"/>
      <c r="P289" s="14"/>
      <c r="Q289" s="14"/>
    </row>
    <row r="290" spans="1:17" s="17" customFormat="1" ht="90.75" hidden="1">
      <c r="A290" s="136" t="s">
        <v>413</v>
      </c>
      <c r="B290" s="137" t="s">
        <v>342</v>
      </c>
      <c r="C290" s="138">
        <v>329581000</v>
      </c>
      <c r="D290" s="175">
        <v>329581</v>
      </c>
      <c r="E290" s="125"/>
      <c r="F290" s="126"/>
      <c r="G290" s="126"/>
      <c r="H290" s="126"/>
      <c r="I290" s="126"/>
      <c r="J290" s="126"/>
      <c r="K290" s="126"/>
      <c r="L290" s="126"/>
      <c r="M290" s="126"/>
      <c r="N290" s="124">
        <v>80000</v>
      </c>
      <c r="O290" s="125"/>
      <c r="P290" s="14"/>
      <c r="Q290" s="14"/>
    </row>
    <row r="291" spans="1:17" s="17" customFormat="1" ht="111" hidden="1">
      <c r="A291" s="133" t="s">
        <v>413</v>
      </c>
      <c r="B291" s="134" t="s">
        <v>341</v>
      </c>
      <c r="C291" s="135">
        <v>33069000</v>
      </c>
      <c r="D291" s="174">
        <v>33069</v>
      </c>
      <c r="E291" s="15"/>
      <c r="F291" s="15"/>
      <c r="G291" s="15"/>
      <c r="H291" s="15"/>
      <c r="I291" s="15"/>
      <c r="J291" s="15"/>
      <c r="K291" s="15"/>
      <c r="L291" s="15"/>
      <c r="M291" s="15"/>
      <c r="N291" s="125">
        <v>673200</v>
      </c>
      <c r="O291" s="125"/>
      <c r="P291" s="14"/>
      <c r="Q291" s="14"/>
    </row>
    <row r="292" spans="1:17" s="17" customFormat="1" ht="32.25">
      <c r="A292" s="133" t="s">
        <v>420</v>
      </c>
      <c r="B292" s="134" t="s">
        <v>340</v>
      </c>
      <c r="C292" s="135">
        <f>C293</f>
        <v>362650000</v>
      </c>
      <c r="D292" s="174">
        <f>D293</f>
        <v>362650</v>
      </c>
      <c r="E292" s="15"/>
      <c r="F292" s="15"/>
      <c r="G292" s="15"/>
      <c r="H292" s="15"/>
      <c r="I292" s="15"/>
      <c r="J292" s="15"/>
      <c r="K292" s="15"/>
      <c r="L292" s="15"/>
      <c r="M292" s="15"/>
      <c r="N292" s="125"/>
      <c r="O292" s="125"/>
      <c r="P292" s="14"/>
      <c r="Q292" s="14" t="e">
        <f t="shared" si="17"/>
        <v>#DIV/0!</v>
      </c>
    </row>
    <row r="293" spans="1:17" s="17" customFormat="1" ht="114.75" customHeight="1">
      <c r="A293" s="133" t="s">
        <v>419</v>
      </c>
      <c r="B293" s="134" t="s">
        <v>339</v>
      </c>
      <c r="C293" s="135">
        <v>362650000</v>
      </c>
      <c r="D293" s="174">
        <v>362650</v>
      </c>
      <c r="E293" s="15"/>
      <c r="F293" s="15"/>
      <c r="G293" s="15"/>
      <c r="H293" s="15"/>
      <c r="I293" s="15"/>
      <c r="J293" s="15"/>
      <c r="K293" s="15"/>
      <c r="L293" s="15"/>
      <c r="M293" s="15"/>
      <c r="N293" s="125">
        <v>673200</v>
      </c>
      <c r="O293" s="125"/>
      <c r="P293" s="14"/>
      <c r="Q293" s="14"/>
    </row>
    <row r="294" spans="1:17" s="17" customFormat="1" ht="36" customHeight="1" hidden="1">
      <c r="A294" s="104" t="s">
        <v>320</v>
      </c>
      <c r="B294" s="127" t="s">
        <v>321</v>
      </c>
      <c r="C294" s="124"/>
      <c r="D294" s="125"/>
      <c r="E294" s="15"/>
      <c r="F294" s="15"/>
      <c r="G294" s="15"/>
      <c r="H294" s="15"/>
      <c r="I294" s="15"/>
      <c r="J294" s="15"/>
      <c r="K294" s="15"/>
      <c r="L294" s="15"/>
      <c r="M294" s="15"/>
      <c r="N294" s="125">
        <v>15000</v>
      </c>
      <c r="O294" s="125"/>
      <c r="P294" s="14"/>
      <c r="Q294" s="14"/>
    </row>
    <row r="295" spans="1:17" s="17" customFormat="1" ht="32.25" customHeight="1" hidden="1">
      <c r="A295" s="104" t="s">
        <v>322</v>
      </c>
      <c r="B295" s="127" t="s">
        <v>323</v>
      </c>
      <c r="C295" s="124"/>
      <c r="D295" s="125"/>
      <c r="E295" s="15"/>
      <c r="F295" s="15"/>
      <c r="G295" s="15"/>
      <c r="H295" s="15"/>
      <c r="I295" s="15"/>
      <c r="J295" s="15"/>
      <c r="K295" s="15"/>
      <c r="L295" s="15"/>
      <c r="M295" s="15"/>
      <c r="N295" s="125">
        <v>44500</v>
      </c>
      <c r="O295" s="125"/>
      <c r="P295" s="14"/>
      <c r="Q295" s="14"/>
    </row>
    <row r="296" spans="1:17" s="17" customFormat="1" ht="22.5" customHeight="1">
      <c r="A296" s="104" t="s">
        <v>414</v>
      </c>
      <c r="B296" s="127" t="s">
        <v>324</v>
      </c>
      <c r="C296" s="124">
        <f>C298-C297</f>
        <v>538319171.8799992</v>
      </c>
      <c r="D296" s="171">
        <f>D298-D297</f>
        <v>538319.1999999993</v>
      </c>
      <c r="E296" s="125"/>
      <c r="F296" s="125"/>
      <c r="G296" s="125"/>
      <c r="H296" s="125"/>
      <c r="I296" s="125"/>
      <c r="J296" s="125"/>
      <c r="K296" s="125"/>
      <c r="L296" s="125"/>
      <c r="M296" s="125"/>
      <c r="N296" s="125">
        <f>N298-N297</f>
        <v>737696</v>
      </c>
      <c r="O296" s="171">
        <f>O298-O297</f>
        <v>22722</v>
      </c>
      <c r="P296" s="14"/>
      <c r="Q296" s="14"/>
    </row>
    <row r="297" spans="1:17" s="17" customFormat="1" ht="31.5" customHeight="1">
      <c r="A297" s="104" t="s">
        <v>418</v>
      </c>
      <c r="B297" s="127" t="s">
        <v>415</v>
      </c>
      <c r="C297" s="124">
        <f>C81+C280+C294+C295-C293</f>
        <v>9062940784.79</v>
      </c>
      <c r="D297" s="171">
        <f>D81+D280+D294+D295-D293</f>
        <v>9062940.8</v>
      </c>
      <c r="E297" s="125">
        <f aca="true" t="shared" si="21" ref="E297:M297">E81+E280+E294+E295-E130</f>
        <v>0</v>
      </c>
      <c r="F297" s="125">
        <f t="shared" si="21"/>
        <v>0</v>
      </c>
      <c r="G297" s="125">
        <f t="shared" si="21"/>
        <v>0</v>
      </c>
      <c r="H297" s="125">
        <f t="shared" si="21"/>
        <v>0</v>
      </c>
      <c r="I297" s="125">
        <f t="shared" si="21"/>
        <v>0</v>
      </c>
      <c r="J297" s="125">
        <f t="shared" si="21"/>
        <v>0</v>
      </c>
      <c r="K297" s="125">
        <f t="shared" si="21"/>
        <v>0</v>
      </c>
      <c r="L297" s="125">
        <f t="shared" si="21"/>
        <v>0</v>
      </c>
      <c r="M297" s="125">
        <f t="shared" si="21"/>
        <v>0</v>
      </c>
      <c r="N297" s="125">
        <f>N81+N276+N294+N295</f>
        <v>8953000</v>
      </c>
      <c r="O297" s="171">
        <v>1069158.3</v>
      </c>
      <c r="P297" s="14"/>
      <c r="Q297" s="14"/>
    </row>
    <row r="298" spans="1:17" s="17" customFormat="1" ht="34.5" customHeight="1">
      <c r="A298" s="104" t="s">
        <v>417</v>
      </c>
      <c r="B298" s="127" t="s">
        <v>416</v>
      </c>
      <c r="C298" s="124">
        <f>C272+C284+C129-C288</f>
        <v>9601259956.67</v>
      </c>
      <c r="D298" s="171">
        <f>D272+D284+D129-D288</f>
        <v>9601260</v>
      </c>
      <c r="E298" s="125">
        <f aca="true" t="shared" si="22" ref="E298:M298">E272+E291+E129-E128</f>
        <v>3339619</v>
      </c>
      <c r="F298" s="125">
        <f t="shared" si="22"/>
        <v>5555</v>
      </c>
      <c r="G298" s="125">
        <f t="shared" si="22"/>
        <v>53099</v>
      </c>
      <c r="H298" s="125">
        <f t="shared" si="22"/>
        <v>49828</v>
      </c>
      <c r="I298" s="125">
        <f t="shared" si="22"/>
        <v>0</v>
      </c>
      <c r="J298" s="125">
        <f t="shared" si="22"/>
        <v>0</v>
      </c>
      <c r="K298" s="125">
        <f t="shared" si="22"/>
        <v>0</v>
      </c>
      <c r="L298" s="125">
        <f t="shared" si="22"/>
        <v>0</v>
      </c>
      <c r="M298" s="125">
        <f t="shared" si="22"/>
        <v>0</v>
      </c>
      <c r="N298" s="125">
        <f>N272+N291</f>
        <v>9690696</v>
      </c>
      <c r="O298" s="171">
        <v>1091880.3</v>
      </c>
      <c r="P298" s="14"/>
      <c r="Q298" s="14"/>
    </row>
    <row r="299" spans="1:17" s="17" customFormat="1" ht="18.75">
      <c r="A299" s="240" t="s">
        <v>325</v>
      </c>
      <c r="B299" s="240"/>
      <c r="C299" s="128">
        <f>C296+C279-C283</f>
        <v>1043168171.8799992</v>
      </c>
      <c r="D299" s="128">
        <f>D296+D279-D283</f>
        <v>1043168.1999999993</v>
      </c>
      <c r="E299" s="172">
        <f aca="true" t="shared" si="23" ref="E299:M299">E294+E292+E280-E291+E296+E295</f>
        <v>0</v>
      </c>
      <c r="F299" s="172">
        <f t="shared" si="23"/>
        <v>0</v>
      </c>
      <c r="G299" s="172">
        <f t="shared" si="23"/>
        <v>0</v>
      </c>
      <c r="H299" s="172">
        <f t="shared" si="23"/>
        <v>0</v>
      </c>
      <c r="I299" s="172">
        <f t="shared" si="23"/>
        <v>0</v>
      </c>
      <c r="J299" s="172">
        <f t="shared" si="23"/>
        <v>0</v>
      </c>
      <c r="K299" s="172">
        <f t="shared" si="23"/>
        <v>0</v>
      </c>
      <c r="L299" s="172">
        <f t="shared" si="23"/>
        <v>0</v>
      </c>
      <c r="M299" s="172">
        <f t="shared" si="23"/>
        <v>0</v>
      </c>
      <c r="N299" s="172">
        <f>N294+N292+N280-N291+N296+N295+N277</f>
        <v>1302171</v>
      </c>
      <c r="O299" s="172">
        <f>O294+O292+O280-O291+O296+O295-O284</f>
        <v>-67278</v>
      </c>
      <c r="P299" s="14"/>
      <c r="Q299" s="14"/>
    </row>
    <row r="300" s="17" customFormat="1" ht="18.75"/>
    <row r="301" spans="1:16" s="17" customFormat="1" ht="18.75">
      <c r="A301" s="129"/>
      <c r="B301" s="130"/>
      <c r="C301" s="130"/>
      <c r="D301" s="130"/>
      <c r="E301" s="130"/>
      <c r="F301" s="129"/>
      <c r="G301" s="129"/>
      <c r="H301" s="130"/>
      <c r="N301" s="129"/>
      <c r="P301" s="131"/>
    </row>
    <row r="302" s="17" customFormat="1" ht="18.75"/>
    <row r="303" s="17" customFormat="1" ht="18.75"/>
  </sheetData>
  <sheetProtection/>
  <mergeCells count="1">
    <mergeCell ref="A299:B299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9"/>
  <sheetViews>
    <sheetView zoomScalePageLayoutView="0" workbookViewId="0" topLeftCell="A297">
      <selection activeCell="B294" sqref="B294"/>
    </sheetView>
  </sheetViews>
  <sheetFormatPr defaultColWidth="9.140625" defaultRowHeight="12.75"/>
  <cols>
    <col min="1" max="1" width="28.7109375" style="0" customWidth="1"/>
    <col min="2" max="2" width="53.7109375" style="0" customWidth="1"/>
    <col min="3" max="3" width="19.140625" style="0" customWidth="1"/>
    <col min="4" max="4" width="21.57421875" style="0" customWidth="1"/>
    <col min="5" max="5" width="0.13671875" style="0" hidden="1" customWidth="1"/>
    <col min="6" max="13" width="9.140625" style="0" hidden="1" customWidth="1"/>
    <col min="14" max="14" width="14.57421875" style="0" hidden="1" customWidth="1"/>
    <col min="15" max="15" width="17.421875" style="0" customWidth="1"/>
    <col min="16" max="16" width="11.57421875" style="0" customWidth="1"/>
    <col min="17" max="17" width="7.8515625" style="0" hidden="1" customWidth="1"/>
  </cols>
  <sheetData>
    <row r="1" spans="1:14" ht="15.75">
      <c r="A1" s="1" t="s">
        <v>439</v>
      </c>
      <c r="B1" s="1"/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</row>
    <row r="3" spans="1:17" ht="94.5" customHeight="1">
      <c r="A3" s="4" t="s">
        <v>0</v>
      </c>
      <c r="B3" s="5" t="s">
        <v>1</v>
      </c>
      <c r="C3" s="6" t="s">
        <v>326</v>
      </c>
      <c r="D3" s="7" t="s">
        <v>326</v>
      </c>
      <c r="E3" s="3"/>
      <c r="F3" s="8"/>
      <c r="G3" s="3"/>
      <c r="H3" s="3"/>
      <c r="I3" s="3"/>
      <c r="J3" s="3"/>
      <c r="K3" s="3"/>
      <c r="L3" s="3"/>
      <c r="M3" s="3"/>
      <c r="N3" s="7" t="s">
        <v>2</v>
      </c>
      <c r="O3" s="4" t="s">
        <v>438</v>
      </c>
      <c r="P3" s="4" t="s">
        <v>3</v>
      </c>
      <c r="Q3" s="4" t="s">
        <v>4</v>
      </c>
    </row>
    <row r="4" spans="1:17" ht="33.75" customHeight="1">
      <c r="A4" s="9" t="s">
        <v>5</v>
      </c>
      <c r="B4" s="10" t="s">
        <v>6</v>
      </c>
      <c r="C4" s="6"/>
      <c r="D4" s="4"/>
      <c r="E4" s="3"/>
      <c r="F4" s="8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17" customFormat="1" ht="17.25" customHeight="1">
      <c r="A5" s="11"/>
      <c r="B5" s="12" t="s">
        <v>7</v>
      </c>
      <c r="C5" s="13">
        <f>C6+C8+C10+C14+C20+C21</f>
        <v>4066400000</v>
      </c>
      <c r="D5" s="45">
        <f>D6+D8+D10+D14+D20+D21</f>
        <v>4066400</v>
      </c>
      <c r="E5" s="179"/>
      <c r="F5" s="180"/>
      <c r="G5" s="179"/>
      <c r="H5" s="179"/>
      <c r="I5" s="179"/>
      <c r="J5" s="179"/>
      <c r="K5" s="179"/>
      <c r="L5" s="179"/>
      <c r="M5" s="179"/>
      <c r="N5" s="45">
        <f>N6+N8+N10+N14+N20+N21</f>
        <v>3694600</v>
      </c>
      <c r="O5" s="181">
        <f>O6+O8+O10+O14+O19+O20+O21</f>
        <v>795987.6</v>
      </c>
      <c r="P5" s="45">
        <f>O5/D5*100</f>
        <v>19.5747491638796</v>
      </c>
      <c r="Q5" s="14">
        <f>O5/N5*100</f>
        <v>21.544621880582472</v>
      </c>
    </row>
    <row r="6" spans="1:17" s="17" customFormat="1" ht="18" customHeight="1">
      <c r="A6" s="11" t="s">
        <v>8</v>
      </c>
      <c r="B6" s="11" t="s">
        <v>9</v>
      </c>
      <c r="C6" s="13">
        <f>C7</f>
        <v>1868800000</v>
      </c>
      <c r="D6" s="45">
        <f>D7</f>
        <v>1868800</v>
      </c>
      <c r="E6" s="179"/>
      <c r="F6" s="179"/>
      <c r="G6" s="179"/>
      <c r="H6" s="179"/>
      <c r="I6" s="179"/>
      <c r="J6" s="179"/>
      <c r="K6" s="179"/>
      <c r="L6" s="179"/>
      <c r="M6" s="179"/>
      <c r="N6" s="45">
        <f>N7</f>
        <v>1800000</v>
      </c>
      <c r="O6" s="181">
        <f>O7</f>
        <v>360760.8</v>
      </c>
      <c r="P6" s="45">
        <f>O6/D6*100</f>
        <v>19.30440924657534</v>
      </c>
      <c r="Q6" s="14">
        <f aca="true" t="shared" si="0" ref="Q6:Q103">O6/N6*100</f>
        <v>20.042266666666666</v>
      </c>
    </row>
    <row r="7" spans="1:17" s="17" customFormat="1" ht="20.25" customHeight="1">
      <c r="A7" s="18" t="s">
        <v>376</v>
      </c>
      <c r="B7" s="19" t="s">
        <v>10</v>
      </c>
      <c r="C7" s="20">
        <v>1868800000</v>
      </c>
      <c r="D7" s="182">
        <v>1868800</v>
      </c>
      <c r="E7" s="183"/>
      <c r="F7" s="179"/>
      <c r="G7" s="179"/>
      <c r="H7" s="179"/>
      <c r="I7" s="179"/>
      <c r="J7" s="179"/>
      <c r="K7" s="179"/>
      <c r="L7" s="179"/>
      <c r="M7" s="179"/>
      <c r="N7" s="182">
        <v>1800000</v>
      </c>
      <c r="O7" s="132">
        <v>360760.8</v>
      </c>
      <c r="P7" s="184">
        <f>O7/D7*100</f>
        <v>19.30440924657534</v>
      </c>
      <c r="Q7" s="23">
        <f t="shared" si="0"/>
        <v>20.042266666666666</v>
      </c>
    </row>
    <row r="8" spans="1:17" s="17" customFormat="1" ht="37.5" customHeight="1" hidden="1">
      <c r="A8" s="11" t="s">
        <v>11</v>
      </c>
      <c r="B8" s="24" t="s">
        <v>12</v>
      </c>
      <c r="C8" s="13">
        <f>C9</f>
        <v>0</v>
      </c>
      <c r="D8" s="45">
        <f>D9</f>
        <v>0</v>
      </c>
      <c r="E8" s="179"/>
      <c r="F8" s="179"/>
      <c r="G8" s="179"/>
      <c r="H8" s="179"/>
      <c r="I8" s="179"/>
      <c r="J8" s="179"/>
      <c r="K8" s="179"/>
      <c r="L8" s="179"/>
      <c r="M8" s="179"/>
      <c r="N8" s="45">
        <f>N9</f>
        <v>0</v>
      </c>
      <c r="O8" s="45">
        <f>O9</f>
        <v>0</v>
      </c>
      <c r="P8" s="45"/>
      <c r="Q8" s="14"/>
    </row>
    <row r="9" spans="1:17" s="17" customFormat="1" ht="20.25" customHeight="1" hidden="1">
      <c r="A9" s="18" t="s">
        <v>13</v>
      </c>
      <c r="B9" s="25" t="s">
        <v>14</v>
      </c>
      <c r="C9" s="20"/>
      <c r="D9" s="182"/>
      <c r="E9" s="179"/>
      <c r="F9" s="179"/>
      <c r="G9" s="179"/>
      <c r="H9" s="179"/>
      <c r="I9" s="179"/>
      <c r="J9" s="179"/>
      <c r="K9" s="179"/>
      <c r="L9" s="179"/>
      <c r="M9" s="179"/>
      <c r="N9" s="182"/>
      <c r="O9" s="182"/>
      <c r="P9" s="184"/>
      <c r="Q9" s="23"/>
    </row>
    <row r="10" spans="1:17" s="17" customFormat="1" ht="18.75">
      <c r="A10" s="11" t="s">
        <v>15</v>
      </c>
      <c r="B10" s="11" t="s">
        <v>16</v>
      </c>
      <c r="C10" s="13">
        <f>C11+C12+C13</f>
        <v>1850600000</v>
      </c>
      <c r="D10" s="45">
        <f>D11+D12+D13</f>
        <v>1850600</v>
      </c>
      <c r="E10" s="179"/>
      <c r="F10" s="179"/>
      <c r="G10" s="179"/>
      <c r="H10" s="179"/>
      <c r="I10" s="179"/>
      <c r="J10" s="179"/>
      <c r="K10" s="179"/>
      <c r="L10" s="179"/>
      <c r="M10" s="179"/>
      <c r="N10" s="45">
        <f>N11+N12+N13</f>
        <v>1620600</v>
      </c>
      <c r="O10" s="181">
        <f>O11+O12+O13</f>
        <v>384498</v>
      </c>
      <c r="P10" s="45">
        <f aca="true" t="shared" si="1" ref="P10:P18">O10/D10*100</f>
        <v>20.776937209553658</v>
      </c>
      <c r="Q10" s="14">
        <f t="shared" si="0"/>
        <v>23.725657164013327</v>
      </c>
    </row>
    <row r="11" spans="1:17" s="17" customFormat="1" ht="31.5">
      <c r="A11" s="18" t="s">
        <v>377</v>
      </c>
      <c r="B11" s="25" t="s">
        <v>17</v>
      </c>
      <c r="C11" s="20">
        <v>1480000000</v>
      </c>
      <c r="D11" s="182">
        <v>1480000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82">
        <v>1260000</v>
      </c>
      <c r="O11" s="132">
        <v>296239.4</v>
      </c>
      <c r="P11" s="184">
        <f t="shared" si="1"/>
        <v>20.016175675675676</v>
      </c>
      <c r="Q11" s="23">
        <f t="shared" si="0"/>
        <v>23.511063492063496</v>
      </c>
    </row>
    <row r="12" spans="1:17" s="17" customFormat="1" ht="31.5">
      <c r="A12" s="18" t="s">
        <v>378</v>
      </c>
      <c r="B12" s="25" t="s">
        <v>18</v>
      </c>
      <c r="C12" s="20">
        <v>370000000</v>
      </c>
      <c r="D12" s="182">
        <v>370000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82">
        <v>360000</v>
      </c>
      <c r="O12" s="132">
        <v>87977.5</v>
      </c>
      <c r="P12" s="184">
        <f t="shared" si="1"/>
        <v>23.7777027027027</v>
      </c>
      <c r="Q12" s="23">
        <f t="shared" si="0"/>
        <v>24.438194444444445</v>
      </c>
    </row>
    <row r="13" spans="1:17" s="17" customFormat="1" ht="16.5" customHeight="1">
      <c r="A13" s="18" t="s">
        <v>19</v>
      </c>
      <c r="B13" s="18" t="s">
        <v>20</v>
      </c>
      <c r="C13" s="20">
        <v>600000</v>
      </c>
      <c r="D13" s="182">
        <v>600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82">
        <v>600</v>
      </c>
      <c r="O13" s="132">
        <v>281.1</v>
      </c>
      <c r="P13" s="184">
        <f t="shared" si="1"/>
        <v>46.85</v>
      </c>
      <c r="Q13" s="23">
        <f t="shared" si="0"/>
        <v>46.85</v>
      </c>
    </row>
    <row r="14" spans="1:17" s="17" customFormat="1" ht="18.75">
      <c r="A14" s="11" t="s">
        <v>21</v>
      </c>
      <c r="B14" s="11" t="s">
        <v>22</v>
      </c>
      <c r="C14" s="13">
        <f>C16+C17+C18</f>
        <v>267000000</v>
      </c>
      <c r="D14" s="45">
        <f>D16+D17+D18</f>
        <v>267000</v>
      </c>
      <c r="E14" s="179"/>
      <c r="F14" s="179"/>
      <c r="G14" s="179"/>
      <c r="H14" s="179"/>
      <c r="I14" s="179"/>
      <c r="J14" s="179"/>
      <c r="K14" s="179"/>
      <c r="L14" s="179"/>
      <c r="M14" s="179"/>
      <c r="N14" s="45">
        <f>N16+N17+N18</f>
        <v>208000</v>
      </c>
      <c r="O14" s="181">
        <f>O16+O17+O18</f>
        <v>36226.7</v>
      </c>
      <c r="P14" s="45">
        <f t="shared" si="1"/>
        <v>13.568052434456929</v>
      </c>
      <c r="Q14" s="14">
        <f t="shared" si="0"/>
        <v>17.416682692307692</v>
      </c>
    </row>
    <row r="15" spans="1:17" s="17" customFormat="1" ht="18.75">
      <c r="A15" s="18" t="s">
        <v>379</v>
      </c>
      <c r="B15" s="26" t="s">
        <v>23</v>
      </c>
      <c r="C15" s="20">
        <f>C16</f>
        <v>27000000</v>
      </c>
      <c r="D15" s="147">
        <f>D16</f>
        <v>27000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82">
        <v>20000</v>
      </c>
      <c r="O15" s="132">
        <f>O16</f>
        <v>2192.5</v>
      </c>
      <c r="P15" s="184">
        <f>O15/D15*100</f>
        <v>8.12037037037037</v>
      </c>
      <c r="Q15" s="23">
        <f>O15/N15*100</f>
        <v>10.9625</v>
      </c>
    </row>
    <row r="16" spans="1:17" s="17" customFormat="1" ht="63">
      <c r="A16" s="18" t="s">
        <v>380</v>
      </c>
      <c r="B16" s="26" t="s">
        <v>24</v>
      </c>
      <c r="C16" s="20">
        <v>27000000</v>
      </c>
      <c r="D16" s="182">
        <v>27000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82">
        <v>20000</v>
      </c>
      <c r="O16" s="132">
        <v>2192.5</v>
      </c>
      <c r="P16" s="184">
        <f t="shared" si="1"/>
        <v>8.12037037037037</v>
      </c>
      <c r="Q16" s="23">
        <f t="shared" si="0"/>
        <v>10.9625</v>
      </c>
    </row>
    <row r="17" spans="1:17" s="17" customFormat="1" ht="18.75" hidden="1">
      <c r="A17" s="18" t="s">
        <v>25</v>
      </c>
      <c r="B17" s="18" t="s">
        <v>26</v>
      </c>
      <c r="C17" s="20"/>
      <c r="D17" s="182"/>
      <c r="E17" s="179"/>
      <c r="F17" s="179"/>
      <c r="G17" s="179"/>
      <c r="H17" s="179"/>
      <c r="I17" s="179"/>
      <c r="J17" s="179"/>
      <c r="K17" s="179"/>
      <c r="L17" s="179"/>
      <c r="M17" s="179"/>
      <c r="N17" s="182"/>
      <c r="O17" s="132"/>
      <c r="P17" s="184" t="e">
        <f t="shared" si="1"/>
        <v>#DIV/0!</v>
      </c>
      <c r="Q17" s="23" t="e">
        <f t="shared" si="0"/>
        <v>#DIV/0!</v>
      </c>
    </row>
    <row r="18" spans="1:17" s="17" customFormat="1" ht="18.75">
      <c r="A18" s="18" t="s">
        <v>382</v>
      </c>
      <c r="B18" s="27" t="s">
        <v>381</v>
      </c>
      <c r="C18" s="20">
        <v>240000000</v>
      </c>
      <c r="D18" s="182">
        <v>240000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82">
        <v>188000</v>
      </c>
      <c r="O18" s="132">
        <v>34034.2</v>
      </c>
      <c r="P18" s="184">
        <f t="shared" si="1"/>
        <v>14.180916666666665</v>
      </c>
      <c r="Q18" s="23">
        <f t="shared" si="0"/>
        <v>18.103297872340423</v>
      </c>
    </row>
    <row r="19" spans="1:17" s="17" customFormat="1" ht="32.25" hidden="1">
      <c r="A19" s="11" t="s">
        <v>27</v>
      </c>
      <c r="B19" s="28" t="s">
        <v>28</v>
      </c>
      <c r="C19" s="29"/>
      <c r="D19" s="185"/>
      <c r="E19" s="186"/>
      <c r="F19" s="186"/>
      <c r="G19" s="186"/>
      <c r="H19" s="186"/>
      <c r="I19" s="186"/>
      <c r="J19" s="186"/>
      <c r="K19" s="186"/>
      <c r="L19" s="186"/>
      <c r="M19" s="186"/>
      <c r="N19" s="185"/>
      <c r="O19" s="187"/>
      <c r="P19" s="185"/>
      <c r="Q19" s="30"/>
    </row>
    <row r="20" spans="1:17" s="17" customFormat="1" ht="18.75">
      <c r="A20" s="11" t="s">
        <v>29</v>
      </c>
      <c r="B20" s="11" t="s">
        <v>30</v>
      </c>
      <c r="C20" s="13">
        <v>75000000</v>
      </c>
      <c r="D20" s="45">
        <v>75000</v>
      </c>
      <c r="E20" s="179"/>
      <c r="F20" s="179"/>
      <c r="G20" s="179"/>
      <c r="H20" s="179"/>
      <c r="I20" s="179"/>
      <c r="J20" s="179"/>
      <c r="K20" s="179"/>
      <c r="L20" s="179"/>
      <c r="M20" s="179"/>
      <c r="N20" s="45">
        <v>61000</v>
      </c>
      <c r="O20" s="181">
        <v>16699.6</v>
      </c>
      <c r="P20" s="45">
        <f>O20/D20*100</f>
        <v>22.266133333333332</v>
      </c>
      <c r="Q20" s="14">
        <f t="shared" si="0"/>
        <v>27.37639344262295</v>
      </c>
    </row>
    <row r="21" spans="1:17" s="17" customFormat="1" ht="48">
      <c r="A21" s="11" t="s">
        <v>31</v>
      </c>
      <c r="B21" s="32" t="s">
        <v>32</v>
      </c>
      <c r="C21" s="13">
        <f aca="true" t="shared" si="2" ref="C21:N21">C22+C29+C24</f>
        <v>5000000</v>
      </c>
      <c r="D21" s="45">
        <f t="shared" si="2"/>
        <v>5000</v>
      </c>
      <c r="E21" s="44">
        <f t="shared" si="2"/>
        <v>0</v>
      </c>
      <c r="F21" s="44">
        <f t="shared" si="2"/>
        <v>0</v>
      </c>
      <c r="G21" s="44">
        <f t="shared" si="2"/>
        <v>0</v>
      </c>
      <c r="H21" s="44">
        <f t="shared" si="2"/>
        <v>0</v>
      </c>
      <c r="I21" s="44">
        <f t="shared" si="2"/>
        <v>0</v>
      </c>
      <c r="J21" s="44">
        <f t="shared" si="2"/>
        <v>0</v>
      </c>
      <c r="K21" s="44">
        <f t="shared" si="2"/>
        <v>0</v>
      </c>
      <c r="L21" s="44">
        <f t="shared" si="2"/>
        <v>0</v>
      </c>
      <c r="M21" s="44">
        <f t="shared" si="2"/>
        <v>0</v>
      </c>
      <c r="N21" s="45">
        <f t="shared" si="2"/>
        <v>5000</v>
      </c>
      <c r="O21" s="181">
        <f>O23+O24+O28+O29</f>
        <v>-2197.4999999999995</v>
      </c>
      <c r="P21" s="45">
        <f>O21/D21*100</f>
        <v>-43.94999999999999</v>
      </c>
      <c r="Q21" s="14">
        <f t="shared" si="0"/>
        <v>-43.94999999999999</v>
      </c>
    </row>
    <row r="22" spans="1:17" s="17" customFormat="1" ht="48" customHeight="1" hidden="1">
      <c r="A22" s="18" t="s">
        <v>33</v>
      </c>
      <c r="B22" s="33" t="s">
        <v>34</v>
      </c>
      <c r="C22" s="20"/>
      <c r="D22" s="182"/>
      <c r="E22" s="179"/>
      <c r="F22" s="179"/>
      <c r="G22" s="179"/>
      <c r="H22" s="179"/>
      <c r="I22" s="179"/>
      <c r="J22" s="179"/>
      <c r="K22" s="179"/>
      <c r="L22" s="179"/>
      <c r="M22" s="179"/>
      <c r="N22" s="182"/>
      <c r="O22" s="182"/>
      <c r="P22" s="184" t="e">
        <f>O22/D22*100</f>
        <v>#DIV/0!</v>
      </c>
      <c r="Q22" s="23" t="e">
        <f t="shared" si="0"/>
        <v>#DIV/0!</v>
      </c>
    </row>
    <row r="23" spans="1:17" s="17" customFormat="1" ht="18.75">
      <c r="A23" s="18" t="s">
        <v>427</v>
      </c>
      <c r="B23" s="33" t="s">
        <v>426</v>
      </c>
      <c r="C23" s="20"/>
      <c r="D23" s="182"/>
      <c r="E23" s="179"/>
      <c r="F23" s="179"/>
      <c r="G23" s="179"/>
      <c r="H23" s="179"/>
      <c r="I23" s="179"/>
      <c r="J23" s="179"/>
      <c r="K23" s="179"/>
      <c r="L23" s="179"/>
      <c r="M23" s="179"/>
      <c r="N23" s="182"/>
      <c r="O23" s="132">
        <v>-3.6</v>
      </c>
      <c r="P23" s="184"/>
      <c r="Q23" s="23"/>
    </row>
    <row r="24" spans="1:17" s="17" customFormat="1" ht="17.25" customHeight="1">
      <c r="A24" s="18" t="s">
        <v>37</v>
      </c>
      <c r="B24" s="34" t="s">
        <v>38</v>
      </c>
      <c r="C24" s="20">
        <f>+C26+C27</f>
        <v>5000000</v>
      </c>
      <c r="D24" s="147">
        <f>+D26+D27</f>
        <v>5000</v>
      </c>
      <c r="E24" s="147">
        <f aca="true" t="shared" si="3" ref="E24:M24">+E26+E27</f>
        <v>0</v>
      </c>
      <c r="F24" s="147">
        <f t="shared" si="3"/>
        <v>0</v>
      </c>
      <c r="G24" s="147">
        <f t="shared" si="3"/>
        <v>0</v>
      </c>
      <c r="H24" s="147">
        <f t="shared" si="3"/>
        <v>0</v>
      </c>
      <c r="I24" s="147">
        <f t="shared" si="3"/>
        <v>0</v>
      </c>
      <c r="J24" s="147">
        <f t="shared" si="3"/>
        <v>0</v>
      </c>
      <c r="K24" s="147">
        <f t="shared" si="3"/>
        <v>0</v>
      </c>
      <c r="L24" s="147">
        <f t="shared" si="3"/>
        <v>0</v>
      </c>
      <c r="M24" s="147">
        <f t="shared" si="3"/>
        <v>0</v>
      </c>
      <c r="N24" s="147">
        <f>+N26+N27</f>
        <v>5000</v>
      </c>
      <c r="O24" s="132">
        <f>O27+O26</f>
        <v>-2245.2</v>
      </c>
      <c r="P24" s="184">
        <f>O24/D24*100</f>
        <v>-44.903999999999996</v>
      </c>
      <c r="Q24" s="23">
        <f t="shared" si="0"/>
        <v>-44.903999999999996</v>
      </c>
    </row>
    <row r="25" spans="1:17" s="17" customFormat="1" ht="17.25" customHeight="1">
      <c r="A25" s="18" t="s">
        <v>37</v>
      </c>
      <c r="B25" s="34" t="s">
        <v>38</v>
      </c>
      <c r="C25" s="20">
        <v>5000000</v>
      </c>
      <c r="D25" s="182">
        <f>D26+D27</f>
        <v>5000</v>
      </c>
      <c r="E25" s="188"/>
      <c r="F25" s="188"/>
      <c r="G25" s="188"/>
      <c r="H25" s="188"/>
      <c r="I25" s="188"/>
      <c r="J25" s="188"/>
      <c r="K25" s="188"/>
      <c r="L25" s="188"/>
      <c r="M25" s="188"/>
      <c r="N25" s="182">
        <f>N26+N27</f>
        <v>5000</v>
      </c>
      <c r="O25" s="132">
        <f>O26+O27</f>
        <v>-2245.2</v>
      </c>
      <c r="P25" s="184">
        <f>O25/D25*100</f>
        <v>-44.903999999999996</v>
      </c>
      <c r="Q25" s="23">
        <f t="shared" si="0"/>
        <v>-44.903999999999996</v>
      </c>
    </row>
    <row r="26" spans="1:17" s="17" customFormat="1" ht="18" customHeight="1">
      <c r="A26" s="18" t="s">
        <v>383</v>
      </c>
      <c r="B26" s="34" t="s">
        <v>39</v>
      </c>
      <c r="C26" s="20">
        <v>4000000</v>
      </c>
      <c r="D26" s="182">
        <v>4000</v>
      </c>
      <c r="E26" s="179"/>
      <c r="F26" s="179"/>
      <c r="G26" s="179"/>
      <c r="H26" s="179"/>
      <c r="I26" s="179"/>
      <c r="J26" s="179"/>
      <c r="K26" s="179"/>
      <c r="L26" s="179"/>
      <c r="M26" s="179"/>
      <c r="N26" s="182">
        <v>4000</v>
      </c>
      <c r="O26" s="132">
        <v>-1944.2</v>
      </c>
      <c r="P26" s="184">
        <f>O26/D26*100</f>
        <v>-48.605000000000004</v>
      </c>
      <c r="Q26" s="23">
        <f t="shared" si="0"/>
        <v>-48.605000000000004</v>
      </c>
    </row>
    <row r="27" spans="1:17" s="17" customFormat="1" ht="48">
      <c r="A27" s="18" t="s">
        <v>384</v>
      </c>
      <c r="B27" s="34" t="s">
        <v>40</v>
      </c>
      <c r="C27" s="20">
        <v>1000000</v>
      </c>
      <c r="D27" s="182">
        <v>1000</v>
      </c>
      <c r="E27" s="179"/>
      <c r="F27" s="179"/>
      <c r="G27" s="179"/>
      <c r="H27" s="179"/>
      <c r="I27" s="179"/>
      <c r="J27" s="179"/>
      <c r="K27" s="179"/>
      <c r="L27" s="179"/>
      <c r="M27" s="179"/>
      <c r="N27" s="182">
        <v>1000</v>
      </c>
      <c r="O27" s="132">
        <v>-301</v>
      </c>
      <c r="P27" s="184">
        <f>O27/D27*100</f>
        <v>-30.099999999999998</v>
      </c>
      <c r="Q27" s="23">
        <f t="shared" si="0"/>
        <v>-30.099999999999998</v>
      </c>
    </row>
    <row r="28" spans="1:17" s="17" customFormat="1" ht="32.25" customHeight="1">
      <c r="A28" s="18" t="s">
        <v>41</v>
      </c>
      <c r="B28" s="34" t="s">
        <v>42</v>
      </c>
      <c r="C28" s="20"/>
      <c r="D28" s="182"/>
      <c r="E28" s="179"/>
      <c r="F28" s="179"/>
      <c r="G28" s="179"/>
      <c r="H28" s="179"/>
      <c r="I28" s="179"/>
      <c r="J28" s="179"/>
      <c r="K28" s="179"/>
      <c r="L28" s="179"/>
      <c r="M28" s="179"/>
      <c r="N28" s="182"/>
      <c r="O28" s="132">
        <v>24.5</v>
      </c>
      <c r="P28" s="184"/>
      <c r="Q28" s="23"/>
    </row>
    <row r="29" spans="1:17" s="17" customFormat="1" ht="32.25">
      <c r="A29" s="18" t="s">
        <v>43</v>
      </c>
      <c r="B29" s="34" t="s">
        <v>44</v>
      </c>
      <c r="C29" s="20"/>
      <c r="D29" s="182"/>
      <c r="E29" s="179"/>
      <c r="F29" s="179"/>
      <c r="G29" s="179"/>
      <c r="H29" s="179"/>
      <c r="I29" s="179"/>
      <c r="J29" s="179"/>
      <c r="K29" s="179"/>
      <c r="L29" s="179"/>
      <c r="M29" s="179"/>
      <c r="N29" s="182"/>
      <c r="O29" s="132">
        <v>26.8</v>
      </c>
      <c r="P29" s="184"/>
      <c r="Q29" s="23"/>
    </row>
    <row r="30" spans="1:17" s="17" customFormat="1" ht="21" customHeight="1">
      <c r="A30" s="11"/>
      <c r="B30" s="12" t="s">
        <v>45</v>
      </c>
      <c r="C30" s="13">
        <f>C31+C59+C60+C49+C51+C52+C61</f>
        <v>1064300000</v>
      </c>
      <c r="D30" s="45">
        <f>D31+D59+D60+D49+D51+D52+D61</f>
        <v>1064300</v>
      </c>
      <c r="E30" s="179"/>
      <c r="F30" s="179"/>
      <c r="G30" s="179"/>
      <c r="H30" s="179"/>
      <c r="I30" s="179"/>
      <c r="J30" s="179"/>
      <c r="K30" s="179"/>
      <c r="L30" s="179"/>
      <c r="M30" s="179"/>
      <c r="N30" s="45">
        <f>N31+N48+N50+N52+N59+N60+N61</f>
        <v>970289</v>
      </c>
      <c r="O30" s="181">
        <f>O31+O48+O50+O52+O59+O60+O61+O62+O63</f>
        <v>129690.9</v>
      </c>
      <c r="P30" s="45">
        <f>O30/D30*100</f>
        <v>12.185558583106266</v>
      </c>
      <c r="Q30" s="14">
        <f t="shared" si="0"/>
        <v>13.366213571420474</v>
      </c>
    </row>
    <row r="31" spans="1:17" s="17" customFormat="1" ht="47.25">
      <c r="A31" s="11" t="s">
        <v>46</v>
      </c>
      <c r="B31" s="24" t="s">
        <v>47</v>
      </c>
      <c r="C31" s="13">
        <f>C34+C44+C47+C33</f>
        <v>724430000</v>
      </c>
      <c r="D31" s="44">
        <f>D34+D44+D47+D33</f>
        <v>724430</v>
      </c>
      <c r="E31" s="179"/>
      <c r="F31" s="179"/>
      <c r="G31" s="179"/>
      <c r="H31" s="179"/>
      <c r="I31" s="179"/>
      <c r="J31" s="179"/>
      <c r="K31" s="179"/>
      <c r="L31" s="179"/>
      <c r="M31" s="179"/>
      <c r="N31" s="44">
        <f>N34+N44+N47+N33</f>
        <v>290947</v>
      </c>
      <c r="O31" s="181">
        <f>O34+O44+O47+O33+O45</f>
        <v>96478.90000000001</v>
      </c>
      <c r="P31" s="45">
        <f>O31/D31*100</f>
        <v>13.317905111604988</v>
      </c>
      <c r="Q31" s="14">
        <f t="shared" si="0"/>
        <v>33.16030067331851</v>
      </c>
    </row>
    <row r="32" spans="1:17" s="17" customFormat="1" ht="33.75" customHeight="1" hidden="1">
      <c r="A32" s="36" t="s">
        <v>48</v>
      </c>
      <c r="B32" s="37" t="s">
        <v>49</v>
      </c>
      <c r="C32" s="13"/>
      <c r="D32" s="45"/>
      <c r="E32" s="179"/>
      <c r="F32" s="179"/>
      <c r="G32" s="179"/>
      <c r="H32" s="179"/>
      <c r="I32" s="179"/>
      <c r="J32" s="179"/>
      <c r="K32" s="179"/>
      <c r="L32" s="179"/>
      <c r="M32" s="179"/>
      <c r="N32" s="45"/>
      <c r="O32" s="184"/>
      <c r="P32" s="45"/>
      <c r="Q32" s="14"/>
    </row>
    <row r="33" spans="1:17" s="17" customFormat="1" ht="63.75" customHeight="1" hidden="1">
      <c r="A33" s="36" t="s">
        <v>48</v>
      </c>
      <c r="B33" s="37" t="s">
        <v>50</v>
      </c>
      <c r="C33" s="13"/>
      <c r="D33" s="45"/>
      <c r="E33" s="179"/>
      <c r="F33" s="179"/>
      <c r="G33" s="179"/>
      <c r="H33" s="179"/>
      <c r="I33" s="179"/>
      <c r="J33" s="179"/>
      <c r="K33" s="179"/>
      <c r="L33" s="179"/>
      <c r="M33" s="179"/>
      <c r="N33" s="45"/>
      <c r="O33" s="184"/>
      <c r="P33" s="45"/>
      <c r="Q33" s="14"/>
    </row>
    <row r="34" spans="1:17" s="17" customFormat="1" ht="110.25">
      <c r="A34" s="18" t="s">
        <v>51</v>
      </c>
      <c r="B34" s="37" t="s">
        <v>336</v>
      </c>
      <c r="C34" s="132">
        <f>C38+C40</f>
        <v>570930000</v>
      </c>
      <c r="D34" s="132">
        <f>D38+D40</f>
        <v>570930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47">
        <f>N35+N41+N42</f>
        <v>37747</v>
      </c>
      <c r="O34" s="132">
        <f>O38+O40+O39</f>
        <v>53593.6</v>
      </c>
      <c r="P34" s="184">
        <f aca="true" t="shared" si="4" ref="P34:P41">O34/D34*100</f>
        <v>9.387070218765874</v>
      </c>
      <c r="Q34" s="23">
        <f t="shared" si="0"/>
        <v>141.9810845895038</v>
      </c>
    </row>
    <row r="35" spans="1:17" s="17" customFormat="1" ht="94.5" customHeight="1" hidden="1">
      <c r="A35" s="18" t="s">
        <v>52</v>
      </c>
      <c r="B35" s="33" t="s">
        <v>53</v>
      </c>
      <c r="C35" s="20">
        <f>C36</f>
        <v>0</v>
      </c>
      <c r="D35" s="182">
        <f>D36</f>
        <v>0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82">
        <f>N36</f>
        <v>0</v>
      </c>
      <c r="O35" s="182">
        <f>O36</f>
        <v>0</v>
      </c>
      <c r="P35" s="184" t="e">
        <f t="shared" si="4"/>
        <v>#DIV/0!</v>
      </c>
      <c r="Q35" s="23" t="e">
        <f t="shared" si="0"/>
        <v>#DIV/0!</v>
      </c>
    </row>
    <row r="36" spans="1:17" s="17" customFormat="1" ht="96.75" customHeight="1" hidden="1">
      <c r="A36" s="18" t="s">
        <v>54</v>
      </c>
      <c r="B36" s="38" t="s">
        <v>55</v>
      </c>
      <c r="C36" s="20"/>
      <c r="D36" s="182"/>
      <c r="E36" s="179"/>
      <c r="F36" s="179"/>
      <c r="G36" s="179"/>
      <c r="H36" s="179"/>
      <c r="I36" s="179"/>
      <c r="J36" s="179"/>
      <c r="K36" s="179"/>
      <c r="L36" s="179"/>
      <c r="M36" s="179"/>
      <c r="N36" s="182"/>
      <c r="O36" s="182"/>
      <c r="P36" s="184" t="e">
        <f t="shared" si="4"/>
        <v>#DIV/0!</v>
      </c>
      <c r="Q36" s="23" t="e">
        <f t="shared" si="0"/>
        <v>#DIV/0!</v>
      </c>
    </row>
    <row r="37" spans="1:17" s="17" customFormat="1" ht="111" customHeight="1" hidden="1">
      <c r="A37" s="18" t="s">
        <v>56</v>
      </c>
      <c r="B37" s="38" t="s">
        <v>57</v>
      </c>
      <c r="C37" s="20"/>
      <c r="D37" s="182"/>
      <c r="E37" s="179"/>
      <c r="F37" s="179"/>
      <c r="G37" s="179"/>
      <c r="H37" s="179"/>
      <c r="I37" s="179"/>
      <c r="J37" s="179"/>
      <c r="K37" s="179"/>
      <c r="L37" s="179"/>
      <c r="M37" s="179"/>
      <c r="N37" s="182"/>
      <c r="O37" s="182"/>
      <c r="P37" s="184" t="e">
        <f t="shared" si="4"/>
        <v>#DIV/0!</v>
      </c>
      <c r="Q37" s="23" t="e">
        <f>O37/N37*100</f>
        <v>#DIV/0!</v>
      </c>
    </row>
    <row r="38" spans="1:17" s="17" customFormat="1" ht="95.25">
      <c r="A38" s="18" t="s">
        <v>385</v>
      </c>
      <c r="B38" s="33" t="s">
        <v>335</v>
      </c>
      <c r="C38" s="132">
        <v>540000000</v>
      </c>
      <c r="D38" s="182">
        <v>540000</v>
      </c>
      <c r="E38" s="179"/>
      <c r="F38" s="179"/>
      <c r="G38" s="179"/>
      <c r="H38" s="179"/>
      <c r="I38" s="179"/>
      <c r="J38" s="179"/>
      <c r="K38" s="179"/>
      <c r="L38" s="179"/>
      <c r="M38" s="179"/>
      <c r="N38" s="182">
        <v>447250</v>
      </c>
      <c r="O38" s="132">
        <v>44538.9</v>
      </c>
      <c r="P38" s="184">
        <f t="shared" si="4"/>
        <v>8.247944444444446</v>
      </c>
      <c r="Q38" s="23"/>
    </row>
    <row r="39" spans="1:17" s="17" customFormat="1" ht="142.5">
      <c r="A39" s="18" t="s">
        <v>395</v>
      </c>
      <c r="B39" s="33" t="s">
        <v>397</v>
      </c>
      <c r="C39" s="132"/>
      <c r="D39" s="182"/>
      <c r="E39" s="179"/>
      <c r="F39" s="179"/>
      <c r="G39" s="179"/>
      <c r="H39" s="179"/>
      <c r="I39" s="179"/>
      <c r="J39" s="179"/>
      <c r="K39" s="179"/>
      <c r="L39" s="179"/>
      <c r="M39" s="179"/>
      <c r="N39" s="182"/>
      <c r="O39" s="132">
        <v>0.2</v>
      </c>
      <c r="P39" s="184"/>
      <c r="Q39" s="23"/>
    </row>
    <row r="40" spans="1:17" s="17" customFormat="1" ht="78.75">
      <c r="A40" s="18" t="s">
        <v>396</v>
      </c>
      <c r="B40" s="25" t="s">
        <v>333</v>
      </c>
      <c r="C40" s="132">
        <f>C41</f>
        <v>30930000</v>
      </c>
      <c r="D40" s="132">
        <f>D41</f>
        <v>30930</v>
      </c>
      <c r="E40" s="179"/>
      <c r="F40" s="179"/>
      <c r="G40" s="179"/>
      <c r="H40" s="179"/>
      <c r="I40" s="179"/>
      <c r="J40" s="179"/>
      <c r="K40" s="179"/>
      <c r="L40" s="179"/>
      <c r="M40" s="179"/>
      <c r="N40" s="182">
        <v>37747</v>
      </c>
      <c r="O40" s="132">
        <f>O41</f>
        <v>9054.5</v>
      </c>
      <c r="P40" s="184">
        <f t="shared" si="4"/>
        <v>29.274167474943418</v>
      </c>
      <c r="Q40" s="23">
        <f>O40/N40*100</f>
        <v>23.987336741992742</v>
      </c>
    </row>
    <row r="41" spans="1:17" s="17" customFormat="1" ht="78.75">
      <c r="A41" s="18" t="s">
        <v>60</v>
      </c>
      <c r="B41" s="25" t="s">
        <v>334</v>
      </c>
      <c r="C41" s="132">
        <v>30930000</v>
      </c>
      <c r="D41" s="132">
        <v>30930</v>
      </c>
      <c r="E41" s="179"/>
      <c r="F41" s="179"/>
      <c r="G41" s="179"/>
      <c r="H41" s="179"/>
      <c r="I41" s="179"/>
      <c r="J41" s="179"/>
      <c r="K41" s="179"/>
      <c r="L41" s="179"/>
      <c r="M41" s="179"/>
      <c r="N41" s="182">
        <v>37747</v>
      </c>
      <c r="O41" s="132">
        <v>9054.5</v>
      </c>
      <c r="P41" s="184">
        <f t="shared" si="4"/>
        <v>29.274167474943418</v>
      </c>
      <c r="Q41" s="23">
        <f t="shared" si="0"/>
        <v>23.987336741992742</v>
      </c>
    </row>
    <row r="42" spans="1:17" s="17" customFormat="1" ht="28.5" customHeight="1" hidden="1">
      <c r="A42" s="18" t="s">
        <v>58</v>
      </c>
      <c r="B42" s="33" t="s">
        <v>59</v>
      </c>
      <c r="C42" s="20"/>
      <c r="D42" s="182"/>
      <c r="E42" s="179"/>
      <c r="F42" s="179"/>
      <c r="G42" s="179"/>
      <c r="H42" s="179"/>
      <c r="I42" s="179"/>
      <c r="J42" s="179"/>
      <c r="K42" s="179"/>
      <c r="L42" s="179"/>
      <c r="M42" s="179"/>
      <c r="N42" s="182"/>
      <c r="O42" s="182"/>
      <c r="P42" s="184"/>
      <c r="Q42" s="23"/>
    </row>
    <row r="43" spans="1:17" s="17" customFormat="1" ht="60.75" customHeight="1" hidden="1">
      <c r="A43" s="18" t="s">
        <v>60</v>
      </c>
      <c r="B43" s="33" t="s">
        <v>59</v>
      </c>
      <c r="C43" s="20">
        <v>37436065.98</v>
      </c>
      <c r="D43" s="182">
        <v>37436</v>
      </c>
      <c r="E43" s="179"/>
      <c r="F43" s="179"/>
      <c r="G43" s="179"/>
      <c r="H43" s="179"/>
      <c r="I43" s="179"/>
      <c r="J43" s="179"/>
      <c r="K43" s="179"/>
      <c r="L43" s="179"/>
      <c r="M43" s="179"/>
      <c r="N43" s="182">
        <v>31041</v>
      </c>
      <c r="O43" s="182">
        <v>13425</v>
      </c>
      <c r="P43" s="184">
        <v>26</v>
      </c>
      <c r="Q43" s="23">
        <v>83</v>
      </c>
    </row>
    <row r="44" spans="1:17" s="17" customFormat="1" ht="63">
      <c r="A44" s="18" t="s">
        <v>428</v>
      </c>
      <c r="B44" s="25" t="s">
        <v>332</v>
      </c>
      <c r="C44" s="20">
        <v>7000000</v>
      </c>
      <c r="D44" s="182">
        <v>7000</v>
      </c>
      <c r="E44" s="179"/>
      <c r="F44" s="179"/>
      <c r="G44" s="179"/>
      <c r="H44" s="179"/>
      <c r="I44" s="179"/>
      <c r="J44" s="179"/>
      <c r="K44" s="179"/>
      <c r="L44" s="179"/>
      <c r="M44" s="179"/>
      <c r="N44" s="182">
        <v>5600</v>
      </c>
      <c r="O44" s="132">
        <v>363.3</v>
      </c>
      <c r="P44" s="184">
        <f aca="true" t="shared" si="5" ref="P44:P60">O44/D44*100</f>
        <v>5.19</v>
      </c>
      <c r="Q44" s="23">
        <f t="shared" si="0"/>
        <v>6.4875</v>
      </c>
    </row>
    <row r="45" spans="1:17" s="17" customFormat="1" ht="94.5">
      <c r="A45" s="18" t="s">
        <v>429</v>
      </c>
      <c r="B45" s="25" t="s">
        <v>430</v>
      </c>
      <c r="C45" s="20"/>
      <c r="D45" s="182"/>
      <c r="E45" s="179"/>
      <c r="F45" s="179"/>
      <c r="G45" s="179"/>
      <c r="H45" s="179"/>
      <c r="I45" s="179"/>
      <c r="J45" s="179"/>
      <c r="K45" s="179"/>
      <c r="L45" s="179"/>
      <c r="M45" s="179"/>
      <c r="N45" s="182"/>
      <c r="O45" s="132">
        <v>2.2</v>
      </c>
      <c r="P45" s="184"/>
      <c r="Q45" s="23"/>
    </row>
    <row r="46" spans="1:17" s="17" customFormat="1" ht="94.5">
      <c r="A46" s="18" t="s">
        <v>328</v>
      </c>
      <c r="B46" s="37" t="s">
        <v>329</v>
      </c>
      <c r="C46" s="20">
        <f>C47</f>
        <v>146500000</v>
      </c>
      <c r="D46" s="147">
        <f>D47</f>
        <v>146500</v>
      </c>
      <c r="E46" s="179"/>
      <c r="F46" s="179"/>
      <c r="G46" s="179"/>
      <c r="H46" s="179"/>
      <c r="I46" s="179"/>
      <c r="J46" s="179"/>
      <c r="K46" s="179"/>
      <c r="L46" s="179"/>
      <c r="M46" s="179"/>
      <c r="N46" s="182">
        <f>N47</f>
        <v>247600</v>
      </c>
      <c r="O46" s="132">
        <f>O47</f>
        <v>42519.8</v>
      </c>
      <c r="P46" s="184">
        <f t="shared" si="5"/>
        <v>29.023754266211604</v>
      </c>
      <c r="Q46" s="23">
        <f>O46/N46*100</f>
        <v>17.172778675282714</v>
      </c>
    </row>
    <row r="47" spans="1:17" s="17" customFormat="1" ht="94.5">
      <c r="A47" s="18" t="s">
        <v>330</v>
      </c>
      <c r="B47" s="37" t="s">
        <v>331</v>
      </c>
      <c r="C47" s="132">
        <v>146500000</v>
      </c>
      <c r="D47" s="132">
        <v>146500</v>
      </c>
      <c r="E47" s="179"/>
      <c r="F47" s="179"/>
      <c r="G47" s="179"/>
      <c r="H47" s="179"/>
      <c r="I47" s="179"/>
      <c r="J47" s="179"/>
      <c r="K47" s="179"/>
      <c r="L47" s="179"/>
      <c r="M47" s="179"/>
      <c r="N47" s="182">
        <v>247600</v>
      </c>
      <c r="O47" s="132">
        <v>42519.8</v>
      </c>
      <c r="P47" s="184">
        <f t="shared" si="5"/>
        <v>29.023754266211604</v>
      </c>
      <c r="Q47" s="23">
        <f t="shared" si="0"/>
        <v>17.172778675282714</v>
      </c>
    </row>
    <row r="48" spans="1:17" s="17" customFormat="1" ht="31.5">
      <c r="A48" s="11" t="s">
        <v>61</v>
      </c>
      <c r="B48" s="24" t="s">
        <v>62</v>
      </c>
      <c r="C48" s="13">
        <f>C49</f>
        <v>12000000</v>
      </c>
      <c r="D48" s="45">
        <f aca="true" t="shared" si="6" ref="D48:O48">D49</f>
        <v>12000</v>
      </c>
      <c r="E48" s="45">
        <f t="shared" si="6"/>
        <v>0</v>
      </c>
      <c r="F48" s="45">
        <f t="shared" si="6"/>
        <v>0</v>
      </c>
      <c r="G48" s="45">
        <f t="shared" si="6"/>
        <v>0</v>
      </c>
      <c r="H48" s="45">
        <f t="shared" si="6"/>
        <v>0</v>
      </c>
      <c r="I48" s="45">
        <f t="shared" si="6"/>
        <v>0</v>
      </c>
      <c r="J48" s="45">
        <f t="shared" si="6"/>
        <v>0</v>
      </c>
      <c r="K48" s="45">
        <f t="shared" si="6"/>
        <v>0</v>
      </c>
      <c r="L48" s="45">
        <f t="shared" si="6"/>
        <v>0</v>
      </c>
      <c r="M48" s="45">
        <f t="shared" si="6"/>
        <v>0</v>
      </c>
      <c r="N48" s="45">
        <f>N49</f>
        <v>23000</v>
      </c>
      <c r="O48" s="181">
        <f t="shared" si="6"/>
        <v>5312</v>
      </c>
      <c r="P48" s="45">
        <f t="shared" si="5"/>
        <v>44.266666666666666</v>
      </c>
      <c r="Q48" s="14">
        <f t="shared" si="0"/>
        <v>23.09565217391304</v>
      </c>
    </row>
    <row r="49" spans="1:17" s="17" customFormat="1" ht="31.5">
      <c r="A49" s="18" t="s">
        <v>63</v>
      </c>
      <c r="B49" s="25" t="s">
        <v>64</v>
      </c>
      <c r="C49" s="20">
        <v>12000000</v>
      </c>
      <c r="D49" s="182">
        <v>12000</v>
      </c>
      <c r="E49" s="179"/>
      <c r="F49" s="179"/>
      <c r="G49" s="179"/>
      <c r="H49" s="179"/>
      <c r="I49" s="179"/>
      <c r="J49" s="179"/>
      <c r="K49" s="179"/>
      <c r="L49" s="179"/>
      <c r="M49" s="179"/>
      <c r="N49" s="182">
        <v>23000</v>
      </c>
      <c r="O49" s="132">
        <v>5312</v>
      </c>
      <c r="P49" s="184">
        <f t="shared" si="5"/>
        <v>44.266666666666666</v>
      </c>
      <c r="Q49" s="23">
        <f t="shared" si="0"/>
        <v>23.09565217391304</v>
      </c>
    </row>
    <row r="50" spans="1:17" s="17" customFormat="1" ht="31.5">
      <c r="A50" s="11" t="s">
        <v>65</v>
      </c>
      <c r="B50" s="39" t="s">
        <v>66</v>
      </c>
      <c r="C50" s="29">
        <f>C51</f>
        <v>10000000</v>
      </c>
      <c r="D50" s="185">
        <f>D51</f>
        <v>10000</v>
      </c>
      <c r="E50" s="186"/>
      <c r="F50" s="186"/>
      <c r="G50" s="186"/>
      <c r="H50" s="186"/>
      <c r="I50" s="186"/>
      <c r="J50" s="186"/>
      <c r="K50" s="186"/>
      <c r="L50" s="186"/>
      <c r="M50" s="186"/>
      <c r="N50" s="185">
        <f>N51</f>
        <v>34000</v>
      </c>
      <c r="O50" s="187">
        <f>O51</f>
        <v>4196.2</v>
      </c>
      <c r="P50" s="45">
        <f t="shared" si="5"/>
        <v>41.961999999999996</v>
      </c>
      <c r="Q50" s="14">
        <f>O50/D50*100</f>
        <v>41.961999999999996</v>
      </c>
    </row>
    <row r="51" spans="1:17" s="17" customFormat="1" ht="47.25">
      <c r="A51" s="36" t="s">
        <v>67</v>
      </c>
      <c r="B51" s="37" t="s">
        <v>68</v>
      </c>
      <c r="C51" s="40">
        <v>10000000</v>
      </c>
      <c r="D51" s="184">
        <v>10000</v>
      </c>
      <c r="E51" s="186"/>
      <c r="F51" s="186"/>
      <c r="G51" s="186"/>
      <c r="H51" s="186"/>
      <c r="I51" s="186"/>
      <c r="J51" s="186"/>
      <c r="K51" s="186"/>
      <c r="L51" s="186"/>
      <c r="M51" s="186"/>
      <c r="N51" s="184">
        <v>34000</v>
      </c>
      <c r="O51" s="189">
        <v>4196.2</v>
      </c>
      <c r="P51" s="45">
        <f t="shared" si="5"/>
        <v>41.961999999999996</v>
      </c>
      <c r="Q51" s="14">
        <f>O51/D51*100</f>
        <v>41.961999999999996</v>
      </c>
    </row>
    <row r="52" spans="1:17" s="17" customFormat="1" ht="32.25">
      <c r="A52" s="11" t="s">
        <v>69</v>
      </c>
      <c r="B52" s="32" t="s">
        <v>70</v>
      </c>
      <c r="C52" s="13">
        <f>C53+C56+C58</f>
        <v>252870000</v>
      </c>
      <c r="D52" s="45">
        <f>D53+D56+D58</f>
        <v>252870</v>
      </c>
      <c r="E52" s="179"/>
      <c r="F52" s="179"/>
      <c r="G52" s="179"/>
      <c r="H52" s="179"/>
      <c r="I52" s="179"/>
      <c r="J52" s="179"/>
      <c r="K52" s="179"/>
      <c r="L52" s="179"/>
      <c r="M52" s="179"/>
      <c r="N52" s="45">
        <f>N53+N56</f>
        <v>562730</v>
      </c>
      <c r="O52" s="181">
        <f>O55+O58</f>
        <v>31967.8</v>
      </c>
      <c r="P52" s="184">
        <f t="shared" si="5"/>
        <v>12.641989955313008</v>
      </c>
      <c r="Q52" s="14">
        <f t="shared" si="0"/>
        <v>5.680841611429993</v>
      </c>
    </row>
    <row r="53" spans="1:17" s="17" customFormat="1" ht="18.75">
      <c r="A53" s="36" t="s">
        <v>389</v>
      </c>
      <c r="B53" s="34" t="s">
        <v>388</v>
      </c>
      <c r="C53" s="40">
        <f>C54</f>
        <v>970000</v>
      </c>
      <c r="D53" s="184">
        <f>D54</f>
        <v>970</v>
      </c>
      <c r="E53" s="190"/>
      <c r="F53" s="190"/>
      <c r="G53" s="190"/>
      <c r="H53" s="190"/>
      <c r="I53" s="190"/>
      <c r="J53" s="190"/>
      <c r="K53" s="190"/>
      <c r="L53" s="190"/>
      <c r="M53" s="190"/>
      <c r="N53" s="184">
        <v>1500</v>
      </c>
      <c r="O53" s="184"/>
      <c r="P53" s="45"/>
      <c r="Q53" s="14">
        <f>O53/N53*100</f>
        <v>0</v>
      </c>
    </row>
    <row r="54" spans="1:17" s="17" customFormat="1" ht="32.25">
      <c r="A54" s="36" t="s">
        <v>391</v>
      </c>
      <c r="B54" s="34" t="s">
        <v>392</v>
      </c>
      <c r="C54" s="40">
        <v>970000</v>
      </c>
      <c r="D54" s="184">
        <v>970</v>
      </c>
      <c r="E54" s="190"/>
      <c r="F54" s="190"/>
      <c r="G54" s="190"/>
      <c r="H54" s="190"/>
      <c r="I54" s="190"/>
      <c r="J54" s="190"/>
      <c r="K54" s="190"/>
      <c r="L54" s="190"/>
      <c r="M54" s="190"/>
      <c r="N54" s="184"/>
      <c r="O54" s="184"/>
      <c r="P54" s="45"/>
      <c r="Q54" s="14"/>
    </row>
    <row r="55" spans="1:17" s="17" customFormat="1" ht="95.25">
      <c r="A55" s="36" t="s">
        <v>431</v>
      </c>
      <c r="B55" s="34" t="s">
        <v>390</v>
      </c>
      <c r="C55" s="40">
        <f>C56</f>
        <v>206900000</v>
      </c>
      <c r="D55" s="189">
        <f>D56</f>
        <v>206900</v>
      </c>
      <c r="E55" s="190"/>
      <c r="F55" s="190"/>
      <c r="G55" s="190"/>
      <c r="H55" s="190"/>
      <c r="I55" s="190"/>
      <c r="J55" s="190"/>
      <c r="K55" s="190"/>
      <c r="L55" s="190"/>
      <c r="M55" s="190"/>
      <c r="N55" s="184"/>
      <c r="O55" s="191">
        <f>O56+O57</f>
        <v>22387.3</v>
      </c>
      <c r="P55" s="45">
        <f t="shared" si="5"/>
        <v>10.820347994200096</v>
      </c>
      <c r="Q55" s="14"/>
    </row>
    <row r="56" spans="1:17" s="17" customFormat="1" ht="95.25">
      <c r="A56" s="36" t="s">
        <v>387</v>
      </c>
      <c r="B56" s="34" t="s">
        <v>390</v>
      </c>
      <c r="C56" s="40">
        <v>206900000</v>
      </c>
      <c r="D56" s="184">
        <v>206900</v>
      </c>
      <c r="E56" s="179"/>
      <c r="F56" s="179"/>
      <c r="G56" s="179"/>
      <c r="H56" s="179"/>
      <c r="I56" s="179"/>
      <c r="J56" s="179"/>
      <c r="K56" s="179"/>
      <c r="L56" s="179"/>
      <c r="M56" s="179"/>
      <c r="N56" s="184">
        <v>561230</v>
      </c>
      <c r="O56" s="189">
        <v>22360</v>
      </c>
      <c r="P56" s="45">
        <f t="shared" si="5"/>
        <v>10.807153214113098</v>
      </c>
      <c r="Q56" s="14">
        <f>O56/D56*100</f>
        <v>10.807153214113098</v>
      </c>
    </row>
    <row r="57" spans="1:17" s="17" customFormat="1" ht="111">
      <c r="A57" s="36" t="s">
        <v>393</v>
      </c>
      <c r="B57" s="34" t="s">
        <v>394</v>
      </c>
      <c r="C57" s="40"/>
      <c r="D57" s="184"/>
      <c r="E57" s="179"/>
      <c r="F57" s="179"/>
      <c r="G57" s="179"/>
      <c r="H57" s="179"/>
      <c r="I57" s="179"/>
      <c r="J57" s="179"/>
      <c r="K57" s="179"/>
      <c r="L57" s="179"/>
      <c r="M57" s="179"/>
      <c r="N57" s="184"/>
      <c r="O57" s="189">
        <v>27.3</v>
      </c>
      <c r="P57" s="45"/>
      <c r="Q57" s="14"/>
    </row>
    <row r="58" spans="1:17" s="17" customFormat="1" ht="63.75">
      <c r="A58" s="18" t="s">
        <v>337</v>
      </c>
      <c r="B58" s="33" t="s">
        <v>338</v>
      </c>
      <c r="C58" s="132">
        <v>45000000</v>
      </c>
      <c r="D58" s="184">
        <v>45000</v>
      </c>
      <c r="E58" s="179"/>
      <c r="F58" s="179"/>
      <c r="G58" s="179"/>
      <c r="H58" s="179"/>
      <c r="I58" s="179"/>
      <c r="J58" s="179"/>
      <c r="K58" s="179"/>
      <c r="L58" s="179"/>
      <c r="M58" s="179"/>
      <c r="N58" s="184"/>
      <c r="O58" s="189">
        <v>9580.5</v>
      </c>
      <c r="P58" s="45"/>
      <c r="Q58" s="14"/>
    </row>
    <row r="59" spans="1:17" s="17" customFormat="1" ht="24" customHeight="1">
      <c r="A59" s="11" t="s">
        <v>71</v>
      </c>
      <c r="B59" s="32" t="s">
        <v>72</v>
      </c>
      <c r="C59" s="13">
        <v>10000000</v>
      </c>
      <c r="D59" s="45">
        <v>10000</v>
      </c>
      <c r="E59" s="179"/>
      <c r="F59" s="179"/>
      <c r="G59" s="179"/>
      <c r="H59" s="179"/>
      <c r="I59" s="179"/>
      <c r="J59" s="179"/>
      <c r="K59" s="179"/>
      <c r="L59" s="179"/>
      <c r="M59" s="179"/>
      <c r="N59" s="45">
        <v>7400</v>
      </c>
      <c r="O59" s="181">
        <v>3089</v>
      </c>
      <c r="P59" s="45">
        <f t="shared" si="5"/>
        <v>30.89</v>
      </c>
      <c r="Q59" s="14">
        <f t="shared" si="0"/>
        <v>41.74324324324324</v>
      </c>
    </row>
    <row r="60" spans="1:17" s="17" customFormat="1" ht="18.75">
      <c r="A60" s="11" t="s">
        <v>73</v>
      </c>
      <c r="B60" s="32" t="s">
        <v>74</v>
      </c>
      <c r="C60" s="13">
        <v>55000000</v>
      </c>
      <c r="D60" s="45">
        <v>55000</v>
      </c>
      <c r="E60" s="179"/>
      <c r="F60" s="179"/>
      <c r="G60" s="179"/>
      <c r="H60" s="179"/>
      <c r="I60" s="179"/>
      <c r="J60" s="179"/>
      <c r="K60" s="179"/>
      <c r="L60" s="179"/>
      <c r="M60" s="179"/>
      <c r="N60" s="45">
        <v>52212</v>
      </c>
      <c r="O60" s="181">
        <v>16198.8</v>
      </c>
      <c r="P60" s="45">
        <f t="shared" si="5"/>
        <v>29.45236363636364</v>
      </c>
      <c r="Q60" s="14">
        <f t="shared" si="0"/>
        <v>31.025051712250058</v>
      </c>
    </row>
    <row r="61" spans="1:17" s="17" customFormat="1" ht="21.75" customHeight="1">
      <c r="A61" s="11" t="s">
        <v>75</v>
      </c>
      <c r="B61" s="32" t="s">
        <v>76</v>
      </c>
      <c r="C61" s="13"/>
      <c r="D61" s="45"/>
      <c r="E61" s="179"/>
      <c r="F61" s="179"/>
      <c r="G61" s="179"/>
      <c r="H61" s="179"/>
      <c r="I61" s="179"/>
      <c r="J61" s="179"/>
      <c r="K61" s="179"/>
      <c r="L61" s="179"/>
      <c r="M61" s="179"/>
      <c r="N61" s="45"/>
      <c r="O61" s="181">
        <v>1321</v>
      </c>
      <c r="P61" s="45"/>
      <c r="Q61" s="14"/>
    </row>
    <row r="62" spans="1:17" s="17" customFormat="1" ht="48">
      <c r="A62" s="11" t="s">
        <v>77</v>
      </c>
      <c r="B62" s="32" t="s">
        <v>78</v>
      </c>
      <c r="C62" s="13"/>
      <c r="D62" s="45"/>
      <c r="E62" s="179"/>
      <c r="F62" s="179"/>
      <c r="G62" s="179"/>
      <c r="H62" s="179"/>
      <c r="I62" s="179"/>
      <c r="J62" s="179"/>
      <c r="K62" s="179"/>
      <c r="L62" s="179"/>
      <c r="M62" s="179"/>
      <c r="N62" s="45"/>
      <c r="O62" s="181">
        <v>828.1</v>
      </c>
      <c r="P62" s="45"/>
      <c r="Q62" s="14"/>
    </row>
    <row r="63" spans="1:17" s="17" customFormat="1" ht="32.25">
      <c r="A63" s="11" t="s">
        <v>79</v>
      </c>
      <c r="B63" s="32" t="s">
        <v>80</v>
      </c>
      <c r="C63" s="13"/>
      <c r="D63" s="45"/>
      <c r="E63" s="179"/>
      <c r="F63" s="179"/>
      <c r="G63" s="179"/>
      <c r="H63" s="179"/>
      <c r="I63" s="179"/>
      <c r="J63" s="179"/>
      <c r="K63" s="179"/>
      <c r="L63" s="179"/>
      <c r="M63" s="179"/>
      <c r="N63" s="45"/>
      <c r="O63" s="181">
        <v>-29700.9</v>
      </c>
      <c r="P63" s="45"/>
      <c r="Q63" s="14"/>
    </row>
    <row r="64" spans="1:17" s="17" customFormat="1" ht="34.5" customHeight="1" hidden="1">
      <c r="A64" s="11" t="s">
        <v>79</v>
      </c>
      <c r="B64" s="32" t="s">
        <v>80</v>
      </c>
      <c r="C64" s="13"/>
      <c r="D64" s="45"/>
      <c r="E64" s="179"/>
      <c r="F64" s="179"/>
      <c r="G64" s="179"/>
      <c r="H64" s="179"/>
      <c r="I64" s="179"/>
      <c r="J64" s="179"/>
      <c r="K64" s="179"/>
      <c r="L64" s="179"/>
      <c r="M64" s="179"/>
      <c r="N64" s="45"/>
      <c r="O64" s="45"/>
      <c r="P64" s="45"/>
      <c r="Q64" s="14"/>
    </row>
    <row r="65" spans="1:17" s="17" customFormat="1" ht="20.25" customHeight="1">
      <c r="A65" s="18"/>
      <c r="B65" s="42" t="s">
        <v>81</v>
      </c>
      <c r="C65" s="13">
        <f>C30+C5</f>
        <v>5130700000</v>
      </c>
      <c r="D65" s="45">
        <f>D30+D5</f>
        <v>5130700</v>
      </c>
      <c r="E65" s="179"/>
      <c r="F65" s="179"/>
      <c r="G65" s="179"/>
      <c r="H65" s="179"/>
      <c r="I65" s="179"/>
      <c r="J65" s="179"/>
      <c r="K65" s="179"/>
      <c r="L65" s="179"/>
      <c r="M65" s="179"/>
      <c r="N65" s="45">
        <f>N30+N5</f>
        <v>4664889</v>
      </c>
      <c r="O65" s="181">
        <f>O30+O5</f>
        <v>925678.5</v>
      </c>
      <c r="P65" s="45">
        <f>O65/D65*100</f>
        <v>18.041953339700235</v>
      </c>
      <c r="Q65" s="14">
        <f t="shared" si="0"/>
        <v>19.843526823467826</v>
      </c>
    </row>
    <row r="66" spans="1:17" s="17" customFormat="1" ht="18.75">
      <c r="A66" s="11" t="s">
        <v>82</v>
      </c>
      <c r="B66" s="32" t="s">
        <v>398</v>
      </c>
      <c r="C66" s="13">
        <f>C67+C68+C69+C70+C71</f>
        <v>1926122440.72</v>
      </c>
      <c r="D66" s="181">
        <f>D67+D68+D69+D70+D71</f>
        <v>1926122.4</v>
      </c>
      <c r="E66" s="179"/>
      <c r="F66" s="179"/>
      <c r="G66" s="179"/>
      <c r="H66" s="179"/>
      <c r="I66" s="179"/>
      <c r="J66" s="179"/>
      <c r="K66" s="179"/>
      <c r="L66" s="179"/>
      <c r="M66" s="179"/>
      <c r="N66" s="45">
        <f>N68+N69+N76+N75</f>
        <v>2983019</v>
      </c>
      <c r="O66" s="181">
        <f>O68+O69+O70+O67</f>
        <v>468160.3</v>
      </c>
      <c r="P66" s="45">
        <f>O66/D66*100</f>
        <v>24.30584369923739</v>
      </c>
      <c r="Q66" s="14">
        <f t="shared" si="0"/>
        <v>15.69417760999846</v>
      </c>
    </row>
    <row r="67" spans="1:17" s="17" customFormat="1" ht="37.5" customHeight="1">
      <c r="A67" s="11" t="s">
        <v>83</v>
      </c>
      <c r="B67" s="32" t="s">
        <v>84</v>
      </c>
      <c r="C67" s="13">
        <v>3607000</v>
      </c>
      <c r="D67" s="181">
        <v>3607</v>
      </c>
      <c r="E67" s="179"/>
      <c r="F67" s="179"/>
      <c r="G67" s="179"/>
      <c r="H67" s="179"/>
      <c r="I67" s="179"/>
      <c r="J67" s="179"/>
      <c r="K67" s="179"/>
      <c r="L67" s="179"/>
      <c r="M67" s="179"/>
      <c r="N67" s="45"/>
      <c r="O67" s="181">
        <v>3607</v>
      </c>
      <c r="P67" s="45"/>
      <c r="Q67" s="14"/>
    </row>
    <row r="68" spans="1:17" s="17" customFormat="1" ht="35.25" customHeight="1">
      <c r="A68" s="11" t="s">
        <v>399</v>
      </c>
      <c r="B68" s="32" t="s">
        <v>86</v>
      </c>
      <c r="C68" s="13">
        <v>1608694304.72</v>
      </c>
      <c r="D68" s="181">
        <v>1608694.3</v>
      </c>
      <c r="E68" s="183"/>
      <c r="F68" s="183"/>
      <c r="G68" s="183"/>
      <c r="H68" s="183"/>
      <c r="I68" s="183"/>
      <c r="J68" s="183"/>
      <c r="K68" s="183"/>
      <c r="L68" s="183"/>
      <c r="M68" s="183"/>
      <c r="N68" s="45">
        <v>1528601</v>
      </c>
      <c r="O68" s="181">
        <v>411620.8</v>
      </c>
      <c r="P68" s="45">
        <f>O68/D68*100</f>
        <v>25.587260426048626</v>
      </c>
      <c r="Q68" s="14">
        <f t="shared" si="0"/>
        <v>26.92794260896074</v>
      </c>
    </row>
    <row r="69" spans="1:17" s="17" customFormat="1" ht="32.25">
      <c r="A69" s="11" t="s">
        <v>85</v>
      </c>
      <c r="B69" s="32" t="s">
        <v>88</v>
      </c>
      <c r="C69" s="13">
        <v>296340520</v>
      </c>
      <c r="D69" s="181">
        <v>296340.5</v>
      </c>
      <c r="E69" s="183"/>
      <c r="F69" s="183"/>
      <c r="G69" s="183"/>
      <c r="H69" s="183"/>
      <c r="I69" s="183"/>
      <c r="J69" s="183"/>
      <c r="K69" s="183"/>
      <c r="L69" s="183"/>
      <c r="M69" s="183"/>
      <c r="N69" s="45">
        <v>1444460</v>
      </c>
      <c r="O69" s="181">
        <v>46331.2</v>
      </c>
      <c r="P69" s="45">
        <f>O69/D69*100</f>
        <v>15.634447535858243</v>
      </c>
      <c r="Q69" s="14">
        <f t="shared" si="0"/>
        <v>3.2075100729684447</v>
      </c>
    </row>
    <row r="70" spans="1:17" s="17" customFormat="1" ht="111">
      <c r="A70" s="11" t="s">
        <v>433</v>
      </c>
      <c r="B70" s="32" t="s">
        <v>434</v>
      </c>
      <c r="C70" s="13">
        <v>17082200</v>
      </c>
      <c r="D70" s="181">
        <v>17082.2</v>
      </c>
      <c r="E70" s="179"/>
      <c r="F70" s="179"/>
      <c r="G70" s="179"/>
      <c r="H70" s="179"/>
      <c r="I70" s="179"/>
      <c r="J70" s="179"/>
      <c r="K70" s="179"/>
      <c r="L70" s="179"/>
      <c r="M70" s="179"/>
      <c r="N70" s="45"/>
      <c r="O70" s="181">
        <v>6601.3</v>
      </c>
      <c r="P70" s="45">
        <f>O70/D70*100</f>
        <v>38.644319818290384</v>
      </c>
      <c r="Q70" s="14"/>
    </row>
    <row r="71" spans="1:17" s="17" customFormat="1" ht="63.75">
      <c r="A71" s="11" t="s">
        <v>432</v>
      </c>
      <c r="B71" s="32" t="s">
        <v>436</v>
      </c>
      <c r="C71" s="13">
        <v>398416</v>
      </c>
      <c r="D71" s="181">
        <v>398.4</v>
      </c>
      <c r="E71" s="179"/>
      <c r="F71" s="179"/>
      <c r="G71" s="179"/>
      <c r="H71" s="179"/>
      <c r="I71" s="179"/>
      <c r="J71" s="179"/>
      <c r="K71" s="179"/>
      <c r="L71" s="179"/>
      <c r="M71" s="179"/>
      <c r="N71" s="45"/>
      <c r="O71" s="45"/>
      <c r="P71" s="45"/>
      <c r="Q71" s="14"/>
    </row>
    <row r="72" spans="1:17" s="17" customFormat="1" ht="18.75">
      <c r="A72" s="11" t="s">
        <v>401</v>
      </c>
      <c r="B72" s="43" t="s">
        <v>402</v>
      </c>
      <c r="C72" s="13"/>
      <c r="D72" s="45"/>
      <c r="E72" s="179"/>
      <c r="F72" s="179"/>
      <c r="G72" s="179"/>
      <c r="H72" s="179"/>
      <c r="I72" s="179"/>
      <c r="J72" s="179"/>
      <c r="K72" s="179"/>
      <c r="L72" s="179"/>
      <c r="M72" s="179"/>
      <c r="N72" s="45">
        <v>59503</v>
      </c>
      <c r="O72" s="181">
        <v>1210.4</v>
      </c>
      <c r="P72" s="45"/>
      <c r="Q72" s="14">
        <f aca="true" t="shared" si="7" ref="Q72:Q78">O72/N72*100</f>
        <v>2.0341831504293904</v>
      </c>
    </row>
    <row r="73" spans="1:17" s="17" customFormat="1" ht="19.5" customHeight="1" hidden="1">
      <c r="A73" s="11" t="s">
        <v>89</v>
      </c>
      <c r="B73" s="43" t="s">
        <v>90</v>
      </c>
      <c r="C73" s="13"/>
      <c r="D73" s="45"/>
      <c r="E73" s="179"/>
      <c r="F73" s="179"/>
      <c r="G73" s="179"/>
      <c r="H73" s="179"/>
      <c r="I73" s="179"/>
      <c r="J73" s="179"/>
      <c r="K73" s="179"/>
      <c r="L73" s="179"/>
      <c r="M73" s="179"/>
      <c r="N73" s="45"/>
      <c r="O73" s="45"/>
      <c r="P73" s="45" t="e">
        <f aca="true" t="shared" si="8" ref="P73:P78">O73/D73*100</f>
        <v>#DIV/0!</v>
      </c>
      <c r="Q73" s="14" t="e">
        <f t="shared" si="7"/>
        <v>#DIV/0!</v>
      </c>
    </row>
    <row r="74" spans="1:17" s="17" customFormat="1" ht="32.25" customHeight="1" hidden="1">
      <c r="A74" s="11" t="s">
        <v>91</v>
      </c>
      <c r="B74" s="43" t="s">
        <v>92</v>
      </c>
      <c r="C74" s="13"/>
      <c r="D74" s="45"/>
      <c r="E74" s="179"/>
      <c r="F74" s="179"/>
      <c r="G74" s="179"/>
      <c r="H74" s="179"/>
      <c r="I74" s="179"/>
      <c r="J74" s="179"/>
      <c r="K74" s="179"/>
      <c r="L74" s="179"/>
      <c r="M74" s="179"/>
      <c r="N74" s="45">
        <v>7914</v>
      </c>
      <c r="O74" s="45"/>
      <c r="P74" s="45" t="e">
        <f t="shared" si="8"/>
        <v>#DIV/0!</v>
      </c>
      <c r="Q74" s="14">
        <f t="shared" si="7"/>
        <v>0</v>
      </c>
    </row>
    <row r="75" spans="1:17" s="17" customFormat="1" ht="36" customHeight="1" hidden="1">
      <c r="A75" s="11" t="s">
        <v>83</v>
      </c>
      <c r="B75" s="43" t="s">
        <v>93</v>
      </c>
      <c r="C75" s="13"/>
      <c r="D75" s="45"/>
      <c r="E75" s="179"/>
      <c r="F75" s="179"/>
      <c r="G75" s="179"/>
      <c r="H75" s="179"/>
      <c r="I75" s="179"/>
      <c r="J75" s="179"/>
      <c r="K75" s="179"/>
      <c r="L75" s="179"/>
      <c r="M75" s="179"/>
      <c r="N75" s="45">
        <v>4623</v>
      </c>
      <c r="O75" s="45"/>
      <c r="P75" s="45" t="e">
        <f t="shared" si="8"/>
        <v>#DIV/0!</v>
      </c>
      <c r="Q75" s="14">
        <f t="shared" si="7"/>
        <v>0</v>
      </c>
    </row>
    <row r="76" spans="1:17" s="17" customFormat="1" ht="18.75" customHeight="1" hidden="1">
      <c r="A76" s="11" t="s">
        <v>94</v>
      </c>
      <c r="B76" s="32" t="s">
        <v>95</v>
      </c>
      <c r="C76" s="44"/>
      <c r="D76" s="45"/>
      <c r="E76" s="179"/>
      <c r="F76" s="179"/>
      <c r="G76" s="179"/>
      <c r="H76" s="179"/>
      <c r="I76" s="179"/>
      <c r="J76" s="179"/>
      <c r="K76" s="179"/>
      <c r="L76" s="179"/>
      <c r="M76" s="179"/>
      <c r="N76" s="45">
        <v>5335</v>
      </c>
      <c r="O76" s="45"/>
      <c r="P76" s="45" t="e">
        <f t="shared" si="8"/>
        <v>#DIV/0!</v>
      </c>
      <c r="Q76" s="14">
        <f t="shared" si="7"/>
        <v>0</v>
      </c>
    </row>
    <row r="77" spans="1:17" s="17" customFormat="1" ht="0.75" customHeight="1">
      <c r="A77" s="11" t="s">
        <v>96</v>
      </c>
      <c r="B77" s="32" t="s">
        <v>97</v>
      </c>
      <c r="C77" s="44"/>
      <c r="D77" s="45"/>
      <c r="E77" s="179"/>
      <c r="F77" s="179"/>
      <c r="G77" s="179"/>
      <c r="H77" s="179"/>
      <c r="I77" s="179"/>
      <c r="J77" s="179"/>
      <c r="K77" s="179"/>
      <c r="L77" s="179"/>
      <c r="M77" s="179"/>
      <c r="N77" s="45"/>
      <c r="O77" s="45"/>
      <c r="P77" s="45" t="e">
        <f t="shared" si="8"/>
        <v>#DIV/0!</v>
      </c>
      <c r="Q77" s="14" t="e">
        <f t="shared" si="7"/>
        <v>#DIV/0!</v>
      </c>
    </row>
    <row r="78" spans="1:17" s="17" customFormat="1" ht="32.25">
      <c r="A78" s="11" t="s">
        <v>98</v>
      </c>
      <c r="B78" s="32" t="s">
        <v>437</v>
      </c>
      <c r="C78" s="13">
        <v>1180858346.71</v>
      </c>
      <c r="D78" s="181">
        <v>1180858.4</v>
      </c>
      <c r="E78" s="179"/>
      <c r="F78" s="179"/>
      <c r="G78" s="179"/>
      <c r="H78" s="179"/>
      <c r="I78" s="179"/>
      <c r="J78" s="179"/>
      <c r="K78" s="179"/>
      <c r="L78" s="179"/>
      <c r="M78" s="179"/>
      <c r="N78" s="45"/>
      <c r="O78" s="181">
        <v>319010.8</v>
      </c>
      <c r="P78" s="45">
        <f t="shared" si="8"/>
        <v>27.015161174277967</v>
      </c>
      <c r="Q78" s="14" t="e">
        <f t="shared" si="7"/>
        <v>#DIV/0!</v>
      </c>
    </row>
    <row r="79" spans="1:17" s="17" customFormat="1" ht="29.25" customHeight="1" hidden="1">
      <c r="A79" s="11" t="s">
        <v>98</v>
      </c>
      <c r="B79" s="32" t="s">
        <v>100</v>
      </c>
      <c r="C79" s="13"/>
      <c r="D79" s="45"/>
      <c r="E79" s="179"/>
      <c r="F79" s="179"/>
      <c r="G79" s="179"/>
      <c r="H79" s="179"/>
      <c r="I79" s="179"/>
      <c r="J79" s="179"/>
      <c r="K79" s="179"/>
      <c r="L79" s="179"/>
      <c r="M79" s="179"/>
      <c r="N79" s="45"/>
      <c r="O79" s="45"/>
      <c r="P79" s="45"/>
      <c r="Q79" s="14"/>
    </row>
    <row r="80" spans="1:17" s="17" customFormat="1" ht="18.75">
      <c r="A80" s="11"/>
      <c r="B80" s="32"/>
      <c r="C80" s="13"/>
      <c r="D80" s="45"/>
      <c r="E80" s="179"/>
      <c r="F80" s="179"/>
      <c r="G80" s="179"/>
      <c r="H80" s="179"/>
      <c r="I80" s="179"/>
      <c r="J80" s="179"/>
      <c r="K80" s="179"/>
      <c r="L80" s="179"/>
      <c r="M80" s="179"/>
      <c r="N80" s="45"/>
      <c r="O80" s="45"/>
      <c r="P80" s="45"/>
      <c r="Q80" s="14"/>
    </row>
    <row r="81" spans="1:17" s="17" customFormat="1" ht="0.75" customHeight="1">
      <c r="A81" s="11"/>
      <c r="B81" s="32"/>
      <c r="C81" s="13"/>
      <c r="D81" s="45"/>
      <c r="E81" s="179"/>
      <c r="F81" s="179"/>
      <c r="G81" s="179"/>
      <c r="H81" s="179"/>
      <c r="I81" s="179"/>
      <c r="J81" s="179"/>
      <c r="K81" s="179"/>
      <c r="L81" s="179"/>
      <c r="M81" s="179"/>
      <c r="N81" s="45"/>
      <c r="O81" s="45"/>
      <c r="P81" s="45"/>
      <c r="Q81" s="14"/>
    </row>
    <row r="82" spans="1:17" s="17" customFormat="1" ht="21" customHeight="1">
      <c r="A82" s="18"/>
      <c r="B82" s="46" t="s">
        <v>101</v>
      </c>
      <c r="C82" s="13">
        <f>C65+C79+C66+C72+C78+C73+C77+C74</f>
        <v>8237680787.43</v>
      </c>
      <c r="D82" s="44">
        <f>D65+D79+D66+D72+D78+D73+D77+D74</f>
        <v>8237680.800000001</v>
      </c>
      <c r="E82" s="45">
        <f aca="true" t="shared" si="9" ref="E82:M82">E65+E79+E66+E67+E68+E69+E72+E76+E78</f>
        <v>0</v>
      </c>
      <c r="F82" s="45">
        <f t="shared" si="9"/>
        <v>0</v>
      </c>
      <c r="G82" s="45">
        <f t="shared" si="9"/>
        <v>0</v>
      </c>
      <c r="H82" s="45">
        <f t="shared" si="9"/>
        <v>0</v>
      </c>
      <c r="I82" s="45">
        <f t="shared" si="9"/>
        <v>0</v>
      </c>
      <c r="J82" s="45">
        <f t="shared" si="9"/>
        <v>0</v>
      </c>
      <c r="K82" s="45">
        <f t="shared" si="9"/>
        <v>0</v>
      </c>
      <c r="L82" s="45">
        <f t="shared" si="9"/>
        <v>0</v>
      </c>
      <c r="M82" s="45">
        <f t="shared" si="9"/>
        <v>0</v>
      </c>
      <c r="N82" s="45">
        <f>N65+N79+N66+N67+N72+N78+N73+N77+N70+N71+N74</f>
        <v>7715325</v>
      </c>
      <c r="O82" s="181">
        <f>O65+O66+O78+O72</f>
        <v>1714060</v>
      </c>
      <c r="P82" s="45">
        <f aca="true" t="shared" si="10" ref="P82:P145">O82/D82*100</f>
        <v>20.807555446916563</v>
      </c>
      <c r="Q82" s="14">
        <f t="shared" si="0"/>
        <v>22.216303266550664</v>
      </c>
    </row>
    <row r="83" spans="1:17" s="17" customFormat="1" ht="18.75" hidden="1">
      <c r="A83" s="47" t="s">
        <v>75</v>
      </c>
      <c r="B83" s="32" t="s">
        <v>76</v>
      </c>
      <c r="C83" s="13"/>
      <c r="D83" s="45"/>
      <c r="E83" s="179"/>
      <c r="F83" s="179"/>
      <c r="G83" s="179"/>
      <c r="H83" s="179"/>
      <c r="I83" s="179"/>
      <c r="J83" s="179"/>
      <c r="K83" s="179"/>
      <c r="L83" s="179"/>
      <c r="M83" s="179"/>
      <c r="N83" s="45"/>
      <c r="O83" s="45"/>
      <c r="P83" s="45" t="e">
        <f t="shared" si="10"/>
        <v>#DIV/0!</v>
      </c>
      <c r="Q83" s="14" t="e">
        <f t="shared" si="0"/>
        <v>#DIV/0!</v>
      </c>
    </row>
    <row r="84" spans="1:17" s="17" customFormat="1" ht="18.75" hidden="1">
      <c r="A84" s="12"/>
      <c r="B84" s="48"/>
      <c r="C84" s="49"/>
      <c r="D84" s="192"/>
      <c r="E84" s="179"/>
      <c r="F84" s="179"/>
      <c r="G84" s="179"/>
      <c r="H84" s="179"/>
      <c r="I84" s="179"/>
      <c r="J84" s="179"/>
      <c r="K84" s="179"/>
      <c r="L84" s="179"/>
      <c r="M84" s="179"/>
      <c r="N84" s="192"/>
      <c r="O84" s="192"/>
      <c r="P84" s="45" t="e">
        <f t="shared" si="10"/>
        <v>#DIV/0!</v>
      </c>
      <c r="Q84" s="14" t="e">
        <f t="shared" si="0"/>
        <v>#DIV/0!</v>
      </c>
    </row>
    <row r="85" spans="1:17" s="17" customFormat="1" ht="35.25" customHeight="1" hidden="1">
      <c r="A85" s="12"/>
      <c r="B85" s="51" t="s">
        <v>102</v>
      </c>
      <c r="C85" s="20">
        <v>116550</v>
      </c>
      <c r="D85" s="182">
        <v>116550</v>
      </c>
      <c r="E85" s="179"/>
      <c r="F85" s="183"/>
      <c r="G85" s="179"/>
      <c r="H85" s="179"/>
      <c r="I85" s="179"/>
      <c r="J85" s="179"/>
      <c r="K85" s="179"/>
      <c r="L85" s="179"/>
      <c r="M85" s="179"/>
      <c r="N85" s="182">
        <v>116550</v>
      </c>
      <c r="O85" s="182">
        <v>116550</v>
      </c>
      <c r="P85" s="45">
        <f t="shared" si="10"/>
        <v>100</v>
      </c>
      <c r="Q85" s="14">
        <f t="shared" si="0"/>
        <v>100</v>
      </c>
    </row>
    <row r="86" spans="1:17" s="17" customFormat="1" ht="69" customHeight="1" hidden="1">
      <c r="A86" s="47"/>
      <c r="B86" s="51" t="s">
        <v>103</v>
      </c>
      <c r="C86" s="20">
        <v>412354</v>
      </c>
      <c r="D86" s="182">
        <v>412354</v>
      </c>
      <c r="E86" s="179"/>
      <c r="F86" s="183"/>
      <c r="G86" s="179"/>
      <c r="H86" s="179"/>
      <c r="I86" s="179"/>
      <c r="J86" s="179"/>
      <c r="K86" s="179"/>
      <c r="L86" s="179"/>
      <c r="M86" s="179"/>
      <c r="N86" s="182">
        <v>412354</v>
      </c>
      <c r="O86" s="182">
        <v>412354</v>
      </c>
      <c r="P86" s="45">
        <f t="shared" si="10"/>
        <v>100</v>
      </c>
      <c r="Q86" s="14">
        <f t="shared" si="0"/>
        <v>100</v>
      </c>
    </row>
    <row r="87" spans="1:17" s="17" customFormat="1" ht="61.5" customHeight="1" hidden="1">
      <c r="A87" s="52"/>
      <c r="B87" s="51" t="s">
        <v>104</v>
      </c>
      <c r="C87" s="20">
        <v>17000</v>
      </c>
      <c r="D87" s="182">
        <v>17000</v>
      </c>
      <c r="E87" s="179"/>
      <c r="F87" s="179"/>
      <c r="G87" s="179"/>
      <c r="H87" s="179"/>
      <c r="I87" s="179"/>
      <c r="J87" s="179"/>
      <c r="K87" s="179"/>
      <c r="L87" s="179"/>
      <c r="M87" s="179"/>
      <c r="N87" s="182">
        <v>17000</v>
      </c>
      <c r="O87" s="182">
        <v>17000</v>
      </c>
      <c r="P87" s="45">
        <f t="shared" si="10"/>
        <v>100</v>
      </c>
      <c r="Q87" s="14">
        <f t="shared" si="0"/>
        <v>100</v>
      </c>
    </row>
    <row r="88" spans="1:17" s="17" customFormat="1" ht="45" customHeight="1" hidden="1">
      <c r="A88" s="52"/>
      <c r="B88" s="51" t="s">
        <v>105</v>
      </c>
      <c r="C88" s="20">
        <v>2766</v>
      </c>
      <c r="D88" s="182">
        <v>2766</v>
      </c>
      <c r="E88" s="179"/>
      <c r="F88" s="179"/>
      <c r="G88" s="179"/>
      <c r="H88" s="179"/>
      <c r="I88" s="179"/>
      <c r="J88" s="179"/>
      <c r="K88" s="179"/>
      <c r="L88" s="179"/>
      <c r="M88" s="179"/>
      <c r="N88" s="182">
        <v>2766</v>
      </c>
      <c r="O88" s="182">
        <v>2766</v>
      </c>
      <c r="P88" s="45">
        <f t="shared" si="10"/>
        <v>100</v>
      </c>
      <c r="Q88" s="14">
        <f t="shared" si="0"/>
        <v>100</v>
      </c>
    </row>
    <row r="89" spans="1:17" s="17" customFormat="1" ht="41.25" customHeight="1" hidden="1">
      <c r="A89" s="52"/>
      <c r="B89" s="51" t="s">
        <v>106</v>
      </c>
      <c r="C89" s="20">
        <v>133973</v>
      </c>
      <c r="D89" s="182">
        <v>133973</v>
      </c>
      <c r="E89" s="179"/>
      <c r="F89" s="179"/>
      <c r="G89" s="179"/>
      <c r="H89" s="179"/>
      <c r="I89" s="179"/>
      <c r="J89" s="179"/>
      <c r="K89" s="179"/>
      <c r="L89" s="179"/>
      <c r="M89" s="179"/>
      <c r="N89" s="182">
        <v>133973</v>
      </c>
      <c r="O89" s="182">
        <v>133973</v>
      </c>
      <c r="P89" s="45">
        <f t="shared" si="10"/>
        <v>100</v>
      </c>
      <c r="Q89" s="14">
        <f t="shared" si="0"/>
        <v>100</v>
      </c>
    </row>
    <row r="90" spans="1:17" s="17" customFormat="1" ht="41.25" customHeight="1" hidden="1">
      <c r="A90" s="52"/>
      <c r="B90" s="51" t="s">
        <v>107</v>
      </c>
      <c r="C90" s="20">
        <v>130884</v>
      </c>
      <c r="D90" s="182">
        <v>130884</v>
      </c>
      <c r="E90" s="179"/>
      <c r="F90" s="179"/>
      <c r="G90" s="179"/>
      <c r="H90" s="179"/>
      <c r="I90" s="179"/>
      <c r="J90" s="179"/>
      <c r="K90" s="179"/>
      <c r="L90" s="179"/>
      <c r="M90" s="179"/>
      <c r="N90" s="182">
        <v>130884</v>
      </c>
      <c r="O90" s="182">
        <v>130884</v>
      </c>
      <c r="P90" s="45">
        <f t="shared" si="10"/>
        <v>100</v>
      </c>
      <c r="Q90" s="14">
        <f t="shared" si="0"/>
        <v>100</v>
      </c>
    </row>
    <row r="91" spans="1:17" s="17" customFormat="1" ht="16.5" customHeight="1" hidden="1">
      <c r="A91" s="52"/>
      <c r="B91" s="53" t="s">
        <v>108</v>
      </c>
      <c r="C91" s="20"/>
      <c r="D91" s="182"/>
      <c r="E91" s="179"/>
      <c r="F91" s="179"/>
      <c r="G91" s="179"/>
      <c r="H91" s="179"/>
      <c r="I91" s="179"/>
      <c r="J91" s="179"/>
      <c r="K91" s="179"/>
      <c r="L91" s="179"/>
      <c r="M91" s="179"/>
      <c r="N91" s="182"/>
      <c r="O91" s="182"/>
      <c r="P91" s="45" t="e">
        <f t="shared" si="10"/>
        <v>#DIV/0!</v>
      </c>
      <c r="Q91" s="14" t="e">
        <f t="shared" si="0"/>
        <v>#DIV/0!</v>
      </c>
    </row>
    <row r="92" spans="1:17" s="17" customFormat="1" ht="17.25" customHeight="1" hidden="1">
      <c r="A92" s="52"/>
      <c r="B92" s="54" t="s">
        <v>109</v>
      </c>
      <c r="C92" s="20"/>
      <c r="D92" s="182"/>
      <c r="E92" s="179"/>
      <c r="F92" s="179"/>
      <c r="G92" s="179"/>
      <c r="H92" s="179"/>
      <c r="I92" s="179"/>
      <c r="J92" s="179"/>
      <c r="K92" s="179"/>
      <c r="L92" s="179"/>
      <c r="M92" s="179"/>
      <c r="N92" s="182"/>
      <c r="O92" s="182"/>
      <c r="P92" s="45" t="e">
        <f t="shared" si="10"/>
        <v>#DIV/0!</v>
      </c>
      <c r="Q92" s="14" t="e">
        <f t="shared" si="0"/>
        <v>#DIV/0!</v>
      </c>
    </row>
    <row r="93" spans="1:17" s="17" customFormat="1" ht="33.75" customHeight="1" hidden="1">
      <c r="A93" s="52"/>
      <c r="B93" s="51" t="s">
        <v>110</v>
      </c>
      <c r="C93" s="20">
        <v>18305</v>
      </c>
      <c r="D93" s="182">
        <v>18305</v>
      </c>
      <c r="E93" s="179"/>
      <c r="F93" s="179"/>
      <c r="G93" s="179"/>
      <c r="H93" s="179"/>
      <c r="I93" s="179"/>
      <c r="J93" s="179"/>
      <c r="K93" s="179"/>
      <c r="L93" s="179"/>
      <c r="M93" s="179"/>
      <c r="N93" s="182">
        <v>18305</v>
      </c>
      <c r="O93" s="182">
        <v>18305</v>
      </c>
      <c r="P93" s="45">
        <f t="shared" si="10"/>
        <v>100</v>
      </c>
      <c r="Q93" s="14">
        <f t="shared" si="0"/>
        <v>100</v>
      </c>
    </row>
    <row r="94" spans="1:17" s="17" customFormat="1" ht="41.25" customHeight="1" hidden="1">
      <c r="A94" s="52"/>
      <c r="B94" s="51" t="s">
        <v>111</v>
      </c>
      <c r="C94" s="20">
        <v>155166</v>
      </c>
      <c r="D94" s="182">
        <v>155166</v>
      </c>
      <c r="E94" s="179"/>
      <c r="F94" s="179"/>
      <c r="G94" s="179"/>
      <c r="H94" s="179"/>
      <c r="I94" s="179"/>
      <c r="J94" s="179"/>
      <c r="K94" s="179"/>
      <c r="L94" s="179"/>
      <c r="M94" s="179"/>
      <c r="N94" s="182">
        <v>155166</v>
      </c>
      <c r="O94" s="182">
        <v>155166</v>
      </c>
      <c r="P94" s="45">
        <f t="shared" si="10"/>
        <v>100</v>
      </c>
      <c r="Q94" s="14">
        <f t="shared" si="0"/>
        <v>100</v>
      </c>
    </row>
    <row r="95" spans="1:17" s="17" customFormat="1" ht="25.5" customHeight="1" hidden="1">
      <c r="A95" s="52"/>
      <c r="B95" s="53" t="s">
        <v>112</v>
      </c>
      <c r="C95" s="20"/>
      <c r="D95" s="182"/>
      <c r="E95" s="179"/>
      <c r="F95" s="179"/>
      <c r="G95" s="179"/>
      <c r="H95" s="179"/>
      <c r="I95" s="179"/>
      <c r="J95" s="179"/>
      <c r="K95" s="179"/>
      <c r="L95" s="179"/>
      <c r="M95" s="179"/>
      <c r="N95" s="182"/>
      <c r="O95" s="182"/>
      <c r="P95" s="45" t="e">
        <f t="shared" si="10"/>
        <v>#DIV/0!</v>
      </c>
      <c r="Q95" s="14" t="e">
        <f t="shared" si="0"/>
        <v>#DIV/0!</v>
      </c>
    </row>
    <row r="96" spans="1:17" s="17" customFormat="1" ht="15" customHeight="1" hidden="1">
      <c r="A96" s="52"/>
      <c r="B96" s="53" t="s">
        <v>113</v>
      </c>
      <c r="C96" s="20"/>
      <c r="D96" s="182"/>
      <c r="E96" s="179"/>
      <c r="F96" s="179"/>
      <c r="G96" s="179"/>
      <c r="H96" s="179"/>
      <c r="I96" s="179"/>
      <c r="J96" s="179"/>
      <c r="K96" s="179"/>
      <c r="L96" s="179"/>
      <c r="M96" s="179"/>
      <c r="N96" s="182"/>
      <c r="O96" s="182"/>
      <c r="P96" s="45" t="e">
        <f t="shared" si="10"/>
        <v>#DIV/0!</v>
      </c>
      <c r="Q96" s="14" t="e">
        <f t="shared" si="0"/>
        <v>#DIV/0!</v>
      </c>
    </row>
    <row r="97" spans="1:17" s="17" customFormat="1" ht="15.75" customHeight="1" hidden="1">
      <c r="A97" s="52"/>
      <c r="B97" s="53" t="s">
        <v>114</v>
      </c>
      <c r="C97" s="20"/>
      <c r="D97" s="182"/>
      <c r="E97" s="179"/>
      <c r="F97" s="179"/>
      <c r="G97" s="179"/>
      <c r="H97" s="179"/>
      <c r="I97" s="179"/>
      <c r="J97" s="179"/>
      <c r="K97" s="179"/>
      <c r="L97" s="179"/>
      <c r="M97" s="179"/>
      <c r="N97" s="182"/>
      <c r="O97" s="182"/>
      <c r="P97" s="45" t="e">
        <f t="shared" si="10"/>
        <v>#DIV/0!</v>
      </c>
      <c r="Q97" s="14" t="e">
        <f t="shared" si="0"/>
        <v>#DIV/0!</v>
      </c>
    </row>
    <row r="98" spans="1:17" s="17" customFormat="1" ht="15.75" customHeight="1" hidden="1">
      <c r="A98" s="52"/>
      <c r="B98" s="53" t="s">
        <v>115</v>
      </c>
      <c r="C98" s="20"/>
      <c r="D98" s="182"/>
      <c r="E98" s="179"/>
      <c r="F98" s="179"/>
      <c r="G98" s="179"/>
      <c r="H98" s="179"/>
      <c r="I98" s="179"/>
      <c r="J98" s="179"/>
      <c r="K98" s="179"/>
      <c r="L98" s="179"/>
      <c r="M98" s="179"/>
      <c r="N98" s="182"/>
      <c r="O98" s="182"/>
      <c r="P98" s="45" t="e">
        <f t="shared" si="10"/>
        <v>#DIV/0!</v>
      </c>
      <c r="Q98" s="14" t="e">
        <f t="shared" si="0"/>
        <v>#DIV/0!</v>
      </c>
    </row>
    <row r="99" spans="1:17" s="17" customFormat="1" ht="31.5" customHeight="1" hidden="1">
      <c r="A99" s="52"/>
      <c r="B99" s="51" t="s">
        <v>116</v>
      </c>
      <c r="C99" s="20">
        <v>21776</v>
      </c>
      <c r="D99" s="182">
        <v>21776</v>
      </c>
      <c r="E99" s="179"/>
      <c r="F99" s="179"/>
      <c r="G99" s="179"/>
      <c r="H99" s="179"/>
      <c r="I99" s="179"/>
      <c r="J99" s="179"/>
      <c r="K99" s="179"/>
      <c r="L99" s="179"/>
      <c r="M99" s="179"/>
      <c r="N99" s="182">
        <v>21776</v>
      </c>
      <c r="O99" s="182">
        <v>21776</v>
      </c>
      <c r="P99" s="45">
        <f t="shared" si="10"/>
        <v>100</v>
      </c>
      <c r="Q99" s="14">
        <f t="shared" si="0"/>
        <v>100</v>
      </c>
    </row>
    <row r="100" spans="1:17" s="17" customFormat="1" ht="31.5" customHeight="1" hidden="1">
      <c r="A100" s="52"/>
      <c r="B100" s="51" t="s">
        <v>117</v>
      </c>
      <c r="C100" s="20">
        <v>7082</v>
      </c>
      <c r="D100" s="182">
        <v>7082</v>
      </c>
      <c r="E100" s="179"/>
      <c r="F100" s="179"/>
      <c r="G100" s="179"/>
      <c r="H100" s="179"/>
      <c r="I100" s="179"/>
      <c r="J100" s="179"/>
      <c r="K100" s="179"/>
      <c r="L100" s="179"/>
      <c r="M100" s="179"/>
      <c r="N100" s="182">
        <v>7082</v>
      </c>
      <c r="O100" s="182">
        <v>7082</v>
      </c>
      <c r="P100" s="45">
        <f t="shared" si="10"/>
        <v>100</v>
      </c>
      <c r="Q100" s="14">
        <f t="shared" si="0"/>
        <v>100</v>
      </c>
    </row>
    <row r="101" spans="1:17" s="17" customFormat="1" ht="18.75" customHeight="1" hidden="1">
      <c r="A101" s="52"/>
      <c r="B101" s="53" t="s">
        <v>108</v>
      </c>
      <c r="C101" s="20"/>
      <c r="D101" s="182"/>
      <c r="E101" s="179"/>
      <c r="F101" s="179"/>
      <c r="G101" s="179"/>
      <c r="H101" s="179"/>
      <c r="I101" s="179"/>
      <c r="J101" s="179"/>
      <c r="K101" s="179"/>
      <c r="L101" s="179"/>
      <c r="M101" s="179"/>
      <c r="N101" s="182"/>
      <c r="O101" s="182"/>
      <c r="P101" s="45" t="e">
        <f t="shared" si="10"/>
        <v>#DIV/0!</v>
      </c>
      <c r="Q101" s="14" t="e">
        <f t="shared" si="0"/>
        <v>#DIV/0!</v>
      </c>
    </row>
    <row r="102" spans="1:17" s="17" customFormat="1" ht="21.75" customHeight="1" hidden="1">
      <c r="A102" s="52"/>
      <c r="B102" s="53" t="s">
        <v>109</v>
      </c>
      <c r="C102" s="20"/>
      <c r="D102" s="182"/>
      <c r="E102" s="179"/>
      <c r="F102" s="179"/>
      <c r="G102" s="179"/>
      <c r="H102" s="179"/>
      <c r="I102" s="179"/>
      <c r="J102" s="179"/>
      <c r="K102" s="179"/>
      <c r="L102" s="179"/>
      <c r="M102" s="179"/>
      <c r="N102" s="182"/>
      <c r="O102" s="182"/>
      <c r="P102" s="45" t="e">
        <f t="shared" si="10"/>
        <v>#DIV/0!</v>
      </c>
      <c r="Q102" s="14" t="e">
        <f t="shared" si="0"/>
        <v>#DIV/0!</v>
      </c>
    </row>
    <row r="103" spans="1:17" s="17" customFormat="1" ht="32.25" customHeight="1" hidden="1">
      <c r="A103" s="52"/>
      <c r="B103" s="53" t="s">
        <v>118</v>
      </c>
      <c r="C103" s="20">
        <v>13000</v>
      </c>
      <c r="D103" s="182">
        <v>13000</v>
      </c>
      <c r="E103" s="179"/>
      <c r="F103" s="179"/>
      <c r="G103" s="179"/>
      <c r="H103" s="179"/>
      <c r="I103" s="179"/>
      <c r="J103" s="179"/>
      <c r="K103" s="179"/>
      <c r="L103" s="179"/>
      <c r="M103" s="179"/>
      <c r="N103" s="182">
        <v>13000</v>
      </c>
      <c r="O103" s="182">
        <v>13000</v>
      </c>
      <c r="P103" s="45">
        <f t="shared" si="10"/>
        <v>100</v>
      </c>
      <c r="Q103" s="14">
        <f t="shared" si="0"/>
        <v>100</v>
      </c>
    </row>
    <row r="104" spans="1:17" s="17" customFormat="1" ht="45.75" customHeight="1" hidden="1">
      <c r="A104" s="52"/>
      <c r="B104" s="53" t="s">
        <v>119</v>
      </c>
      <c r="C104" s="20">
        <v>26700</v>
      </c>
      <c r="D104" s="182">
        <v>26700</v>
      </c>
      <c r="E104" s="179"/>
      <c r="F104" s="179"/>
      <c r="G104" s="179"/>
      <c r="H104" s="179"/>
      <c r="I104" s="179"/>
      <c r="J104" s="179"/>
      <c r="K104" s="179"/>
      <c r="L104" s="179"/>
      <c r="M104" s="179"/>
      <c r="N104" s="182">
        <v>26700</v>
      </c>
      <c r="O104" s="182">
        <v>26700</v>
      </c>
      <c r="P104" s="45">
        <f t="shared" si="10"/>
        <v>100</v>
      </c>
      <c r="Q104" s="14">
        <f aca="true" t="shared" si="11" ref="Q104:Q169">O104/N104*100</f>
        <v>100</v>
      </c>
    </row>
    <row r="105" spans="1:17" s="17" customFormat="1" ht="36" customHeight="1" hidden="1">
      <c r="A105" s="52"/>
      <c r="B105" s="51" t="s">
        <v>120</v>
      </c>
      <c r="C105" s="20">
        <v>70126</v>
      </c>
      <c r="D105" s="182">
        <v>70126</v>
      </c>
      <c r="E105" s="179"/>
      <c r="F105" s="179"/>
      <c r="G105" s="179"/>
      <c r="H105" s="179"/>
      <c r="I105" s="179"/>
      <c r="J105" s="179"/>
      <c r="K105" s="179"/>
      <c r="L105" s="179"/>
      <c r="M105" s="179"/>
      <c r="N105" s="182">
        <v>70126</v>
      </c>
      <c r="O105" s="182">
        <v>70126</v>
      </c>
      <c r="P105" s="45">
        <f t="shared" si="10"/>
        <v>100</v>
      </c>
      <c r="Q105" s="14">
        <f t="shared" si="11"/>
        <v>100</v>
      </c>
    </row>
    <row r="106" spans="1:17" s="17" customFormat="1" ht="47.25" customHeight="1" hidden="1">
      <c r="A106" s="52"/>
      <c r="B106" s="51" t="s">
        <v>121</v>
      </c>
      <c r="C106" s="20">
        <v>6183</v>
      </c>
      <c r="D106" s="182">
        <v>6183</v>
      </c>
      <c r="E106" s="179"/>
      <c r="F106" s="179"/>
      <c r="G106" s="179"/>
      <c r="H106" s="179"/>
      <c r="I106" s="179"/>
      <c r="J106" s="179"/>
      <c r="K106" s="179"/>
      <c r="L106" s="179"/>
      <c r="M106" s="179"/>
      <c r="N106" s="182">
        <v>6183</v>
      </c>
      <c r="O106" s="182">
        <v>6183</v>
      </c>
      <c r="P106" s="45">
        <f t="shared" si="10"/>
        <v>100</v>
      </c>
      <c r="Q106" s="14">
        <f t="shared" si="11"/>
        <v>100</v>
      </c>
    </row>
    <row r="107" spans="1:17" s="17" customFormat="1" ht="47.25" customHeight="1" hidden="1">
      <c r="A107" s="47"/>
      <c r="B107" s="55"/>
      <c r="C107" s="13"/>
      <c r="D107" s="45"/>
      <c r="E107" s="179"/>
      <c r="F107" s="179"/>
      <c r="G107" s="179"/>
      <c r="H107" s="179"/>
      <c r="I107" s="179"/>
      <c r="J107" s="179"/>
      <c r="K107" s="179"/>
      <c r="L107" s="179"/>
      <c r="M107" s="179"/>
      <c r="N107" s="45"/>
      <c r="O107" s="45"/>
      <c r="P107" s="45" t="e">
        <f t="shared" si="10"/>
        <v>#DIV/0!</v>
      </c>
      <c r="Q107" s="14" t="e">
        <f t="shared" si="11"/>
        <v>#DIV/0!</v>
      </c>
    </row>
    <row r="108" spans="1:17" s="17" customFormat="1" ht="33" customHeight="1" hidden="1">
      <c r="A108" s="52"/>
      <c r="B108" s="56" t="s">
        <v>122</v>
      </c>
      <c r="C108" s="13"/>
      <c r="D108" s="45"/>
      <c r="E108" s="179"/>
      <c r="F108" s="179"/>
      <c r="G108" s="179"/>
      <c r="H108" s="179"/>
      <c r="I108" s="179"/>
      <c r="J108" s="179"/>
      <c r="K108" s="179"/>
      <c r="L108" s="179"/>
      <c r="M108" s="179"/>
      <c r="N108" s="45"/>
      <c r="O108" s="45"/>
      <c r="P108" s="45" t="e">
        <f t="shared" si="10"/>
        <v>#DIV/0!</v>
      </c>
      <c r="Q108" s="14" t="e">
        <f t="shared" si="11"/>
        <v>#DIV/0!</v>
      </c>
    </row>
    <row r="109" spans="1:17" s="17" customFormat="1" ht="45" customHeight="1" hidden="1">
      <c r="A109" s="57" t="s">
        <v>123</v>
      </c>
      <c r="B109" s="57" t="s">
        <v>124</v>
      </c>
      <c r="C109" s="58" t="s">
        <v>125</v>
      </c>
      <c r="D109" s="193" t="s">
        <v>125</v>
      </c>
      <c r="E109" s="179"/>
      <c r="F109" s="194" t="s">
        <v>126</v>
      </c>
      <c r="G109" s="179"/>
      <c r="H109" s="179"/>
      <c r="I109" s="179"/>
      <c r="J109" s="179"/>
      <c r="K109" s="179"/>
      <c r="L109" s="179"/>
      <c r="M109" s="179"/>
      <c r="N109" s="193" t="s">
        <v>125</v>
      </c>
      <c r="O109" s="193" t="s">
        <v>125</v>
      </c>
      <c r="P109" s="45" t="e">
        <f t="shared" si="10"/>
        <v>#VALUE!</v>
      </c>
      <c r="Q109" s="14" t="e">
        <f t="shared" si="11"/>
        <v>#VALUE!</v>
      </c>
    </row>
    <row r="110" spans="1:17" s="17" customFormat="1" ht="19.5" customHeight="1">
      <c r="A110" s="9" t="s">
        <v>127</v>
      </c>
      <c r="B110" s="10" t="s">
        <v>128</v>
      </c>
      <c r="C110" s="58"/>
      <c r="D110" s="193"/>
      <c r="E110" s="179"/>
      <c r="F110" s="179"/>
      <c r="G110" s="179"/>
      <c r="H110" s="179"/>
      <c r="I110" s="179"/>
      <c r="J110" s="179"/>
      <c r="K110" s="179"/>
      <c r="L110" s="179"/>
      <c r="M110" s="179"/>
      <c r="N110" s="193"/>
      <c r="O110" s="193"/>
      <c r="P110" s="45"/>
      <c r="Q110" s="14"/>
    </row>
    <row r="111" spans="1:17" s="17" customFormat="1" ht="19.5" customHeight="1">
      <c r="A111" s="60" t="s">
        <v>129</v>
      </c>
      <c r="B111" s="61" t="s">
        <v>130</v>
      </c>
      <c r="C111" s="62">
        <f>C112+C113+C114+C115+C116+C120+C123+C124+C128+C132</f>
        <v>693987246.12</v>
      </c>
      <c r="D111" s="215">
        <f>D112+D113+D114+D115+D116+D120+D123+D124+D128+D132</f>
        <v>693987.2</v>
      </c>
      <c r="E111" s="64">
        <f aca="true" t="shared" si="12" ref="E111:M111">SUM(E112:E116,E117,E120,E123,E124,E127,E128+E126)</f>
        <v>21514</v>
      </c>
      <c r="F111" s="64">
        <f t="shared" si="12"/>
        <v>0</v>
      </c>
      <c r="G111" s="64">
        <f t="shared" si="12"/>
        <v>640</v>
      </c>
      <c r="H111" s="64">
        <f t="shared" si="12"/>
        <v>49828</v>
      </c>
      <c r="I111" s="64">
        <f t="shared" si="12"/>
        <v>0</v>
      </c>
      <c r="J111" s="64">
        <f t="shared" si="12"/>
        <v>0</v>
      </c>
      <c r="K111" s="64">
        <f t="shared" si="12"/>
        <v>0</v>
      </c>
      <c r="L111" s="64">
        <f t="shared" si="12"/>
        <v>0</v>
      </c>
      <c r="M111" s="64">
        <f t="shared" si="12"/>
        <v>0</v>
      </c>
      <c r="N111" s="64">
        <f>N112+N113+N116+N120+N123+N124+N128+N129+N132</f>
        <v>551407</v>
      </c>
      <c r="O111" s="218">
        <f>O112+O113+O114+O115+O116+O120+O123+O128+O132</f>
        <v>111505</v>
      </c>
      <c r="P111" s="45">
        <f t="shared" si="10"/>
        <v>16.06729922396263</v>
      </c>
      <c r="Q111" s="14">
        <f t="shared" si="11"/>
        <v>20.221905053798736</v>
      </c>
    </row>
    <row r="112" spans="1:17" s="17" customFormat="1" ht="48">
      <c r="A112" s="65" t="s">
        <v>131</v>
      </c>
      <c r="B112" s="142" t="s">
        <v>347</v>
      </c>
      <c r="C112" s="132">
        <v>1385000</v>
      </c>
      <c r="D112" s="153">
        <v>1385</v>
      </c>
      <c r="E112" s="179"/>
      <c r="F112" s="179"/>
      <c r="G112" s="179"/>
      <c r="H112" s="179"/>
      <c r="I112" s="179"/>
      <c r="J112" s="179"/>
      <c r="K112" s="179"/>
      <c r="L112" s="179"/>
      <c r="M112" s="179"/>
      <c r="N112" s="68">
        <v>5063</v>
      </c>
      <c r="O112" s="216">
        <v>278.4</v>
      </c>
      <c r="P112" s="184">
        <f t="shared" si="10"/>
        <v>20.101083032490973</v>
      </c>
      <c r="Q112" s="23">
        <f t="shared" si="11"/>
        <v>5.49871617618013</v>
      </c>
    </row>
    <row r="113" spans="1:17" s="17" customFormat="1" ht="63.75">
      <c r="A113" s="65" t="s">
        <v>132</v>
      </c>
      <c r="B113" s="142" t="s">
        <v>348</v>
      </c>
      <c r="C113" s="132">
        <v>48386000</v>
      </c>
      <c r="D113" s="153">
        <v>48386</v>
      </c>
      <c r="E113" s="179"/>
      <c r="F113" s="179"/>
      <c r="G113" s="179"/>
      <c r="H113" s="179"/>
      <c r="I113" s="179"/>
      <c r="J113" s="179"/>
      <c r="K113" s="179"/>
      <c r="L113" s="179"/>
      <c r="M113" s="179"/>
      <c r="N113" s="68">
        <v>47507</v>
      </c>
      <c r="O113" s="216">
        <v>9025.1</v>
      </c>
      <c r="P113" s="184">
        <f t="shared" si="10"/>
        <v>18.652296118712027</v>
      </c>
      <c r="Q113" s="23">
        <f t="shared" si="11"/>
        <v>18.99741090786621</v>
      </c>
    </row>
    <row r="114" spans="1:17" s="17" customFormat="1" ht="63.75">
      <c r="A114" s="65" t="s">
        <v>370</v>
      </c>
      <c r="B114" s="142" t="s">
        <v>371</v>
      </c>
      <c r="C114" s="147">
        <v>301423373.66</v>
      </c>
      <c r="D114" s="153">
        <v>301423.4</v>
      </c>
      <c r="E114" s="179"/>
      <c r="F114" s="179"/>
      <c r="G114" s="179"/>
      <c r="H114" s="179"/>
      <c r="I114" s="179"/>
      <c r="J114" s="179"/>
      <c r="K114" s="179"/>
      <c r="L114" s="179"/>
      <c r="M114" s="179"/>
      <c r="N114" s="68"/>
      <c r="O114" s="216">
        <v>52592.2</v>
      </c>
      <c r="P114" s="184"/>
      <c r="Q114" s="23"/>
    </row>
    <row r="115" spans="1:17" s="17" customFormat="1" ht="48">
      <c r="A115" s="65" t="s">
        <v>372</v>
      </c>
      <c r="B115" s="142" t="s">
        <v>373</v>
      </c>
      <c r="C115" s="132">
        <v>40114000</v>
      </c>
      <c r="D115" s="153">
        <v>40114</v>
      </c>
      <c r="E115" s="179"/>
      <c r="F115" s="179"/>
      <c r="G115" s="179"/>
      <c r="H115" s="179"/>
      <c r="I115" s="179"/>
      <c r="J115" s="179"/>
      <c r="K115" s="179"/>
      <c r="L115" s="179"/>
      <c r="M115" s="179"/>
      <c r="N115" s="68"/>
      <c r="O115" s="216">
        <v>5031.9</v>
      </c>
      <c r="P115" s="184"/>
      <c r="Q115" s="23"/>
    </row>
    <row r="116" spans="1:17" s="17" customFormat="1" ht="32.25">
      <c r="A116" s="71" t="s">
        <v>136</v>
      </c>
      <c r="B116" s="73" t="s">
        <v>138</v>
      </c>
      <c r="C116" s="132">
        <v>3746000</v>
      </c>
      <c r="D116" s="216">
        <v>3746</v>
      </c>
      <c r="E116" s="179"/>
      <c r="F116" s="179"/>
      <c r="G116" s="179"/>
      <c r="H116" s="179"/>
      <c r="I116" s="179"/>
      <c r="J116" s="179"/>
      <c r="K116" s="179"/>
      <c r="L116" s="179"/>
      <c r="M116" s="179"/>
      <c r="N116" s="68">
        <v>299576</v>
      </c>
      <c r="O116" s="216">
        <v>796.3</v>
      </c>
      <c r="P116" s="184">
        <f t="shared" si="10"/>
        <v>21.257341163908166</v>
      </c>
      <c r="Q116" s="23">
        <f t="shared" si="11"/>
        <v>0.26580901006756213</v>
      </c>
    </row>
    <row r="117" spans="1:17" s="17" customFormat="1" ht="37.5" hidden="1">
      <c r="A117" s="143" t="s">
        <v>136</v>
      </c>
      <c r="B117" s="144" t="s">
        <v>137</v>
      </c>
      <c r="C117" s="141">
        <v>500</v>
      </c>
      <c r="D117" s="217"/>
      <c r="E117" s="179"/>
      <c r="F117" s="179"/>
      <c r="G117" s="179"/>
      <c r="H117" s="179"/>
      <c r="I117" s="179"/>
      <c r="J117" s="179"/>
      <c r="K117" s="179"/>
      <c r="L117" s="179"/>
      <c r="M117" s="179"/>
      <c r="N117" s="70"/>
      <c r="O117" s="216"/>
      <c r="P117" s="184" t="e">
        <f t="shared" si="10"/>
        <v>#DIV/0!</v>
      </c>
      <c r="Q117" s="23" t="e">
        <f t="shared" si="11"/>
        <v>#DIV/0!</v>
      </c>
    </row>
    <row r="118" spans="1:17" s="17" customFormat="1" ht="18.75" hidden="1">
      <c r="A118" s="71" t="s">
        <v>133</v>
      </c>
      <c r="B118" s="72" t="s">
        <v>134</v>
      </c>
      <c r="C118" s="69"/>
      <c r="D118" s="217"/>
      <c r="E118" s="179"/>
      <c r="F118" s="179"/>
      <c r="G118" s="179"/>
      <c r="H118" s="179"/>
      <c r="I118" s="179"/>
      <c r="J118" s="179"/>
      <c r="K118" s="179"/>
      <c r="L118" s="179"/>
      <c r="M118" s="179"/>
      <c r="N118" s="70"/>
      <c r="O118" s="216"/>
      <c r="P118" s="184" t="e">
        <f t="shared" si="10"/>
        <v>#DIV/0!</v>
      </c>
      <c r="Q118" s="23" t="e">
        <f t="shared" si="11"/>
        <v>#DIV/0!</v>
      </c>
    </row>
    <row r="119" spans="1:17" s="17" customFormat="1" ht="12" customHeight="1" hidden="1">
      <c r="A119" s="71" t="s">
        <v>133</v>
      </c>
      <c r="B119" s="72" t="s">
        <v>135</v>
      </c>
      <c r="C119" s="69"/>
      <c r="D119" s="217"/>
      <c r="E119" s="179"/>
      <c r="F119" s="179"/>
      <c r="G119" s="179"/>
      <c r="H119" s="179"/>
      <c r="I119" s="179"/>
      <c r="J119" s="179"/>
      <c r="K119" s="179"/>
      <c r="L119" s="179"/>
      <c r="M119" s="179"/>
      <c r="N119" s="70"/>
      <c r="O119" s="216"/>
      <c r="P119" s="184" t="e">
        <f t="shared" si="10"/>
        <v>#DIV/0!</v>
      </c>
      <c r="Q119" s="23" t="e">
        <f t="shared" si="11"/>
        <v>#DIV/0!</v>
      </c>
    </row>
    <row r="120" spans="1:17" s="17" customFormat="1" ht="18.75">
      <c r="A120" s="71" t="s">
        <v>136</v>
      </c>
      <c r="B120" s="66" t="s">
        <v>137</v>
      </c>
      <c r="C120" s="67">
        <v>448800</v>
      </c>
      <c r="D120" s="216">
        <v>448.8</v>
      </c>
      <c r="E120" s="179"/>
      <c r="F120" s="179"/>
      <c r="G120" s="179"/>
      <c r="H120" s="179"/>
      <c r="I120" s="179"/>
      <c r="J120" s="179"/>
      <c r="K120" s="179"/>
      <c r="L120" s="179"/>
      <c r="M120" s="179"/>
      <c r="N120" s="68">
        <v>11971</v>
      </c>
      <c r="O120" s="216"/>
      <c r="P120" s="184">
        <f t="shared" si="10"/>
        <v>0</v>
      </c>
      <c r="Q120" s="23">
        <f t="shared" si="11"/>
        <v>0</v>
      </c>
    </row>
    <row r="121" spans="1:17" s="17" customFormat="1" ht="32.25" hidden="1">
      <c r="A121" s="71" t="s">
        <v>136</v>
      </c>
      <c r="B121" s="73" t="s">
        <v>138</v>
      </c>
      <c r="C121" s="67">
        <v>3271000</v>
      </c>
      <c r="D121" s="217">
        <v>3271</v>
      </c>
      <c r="E121" s="179"/>
      <c r="F121" s="179"/>
      <c r="G121" s="179"/>
      <c r="H121" s="179"/>
      <c r="I121" s="179"/>
      <c r="J121" s="179"/>
      <c r="K121" s="179"/>
      <c r="L121" s="179"/>
      <c r="M121" s="179"/>
      <c r="N121" s="68">
        <v>3271</v>
      </c>
      <c r="O121" s="217"/>
      <c r="P121" s="184">
        <f t="shared" si="10"/>
        <v>0</v>
      </c>
      <c r="Q121" s="23">
        <f t="shared" si="11"/>
        <v>0</v>
      </c>
    </row>
    <row r="122" spans="1:17" s="17" customFormat="1" ht="18.75" hidden="1">
      <c r="A122" s="71" t="s">
        <v>136</v>
      </c>
      <c r="B122" s="73" t="s">
        <v>137</v>
      </c>
      <c r="C122" s="67">
        <v>8630000</v>
      </c>
      <c r="D122" s="217">
        <v>8630</v>
      </c>
      <c r="E122" s="179"/>
      <c r="F122" s="179"/>
      <c r="G122" s="179"/>
      <c r="H122" s="179"/>
      <c r="I122" s="179"/>
      <c r="J122" s="179"/>
      <c r="K122" s="179"/>
      <c r="L122" s="179"/>
      <c r="M122" s="179"/>
      <c r="N122" s="68">
        <v>8630</v>
      </c>
      <c r="O122" s="217"/>
      <c r="P122" s="184">
        <f t="shared" si="10"/>
        <v>0</v>
      </c>
      <c r="Q122" s="23">
        <f t="shared" si="11"/>
        <v>0</v>
      </c>
    </row>
    <row r="123" spans="1:17" s="17" customFormat="1" ht="32.25">
      <c r="A123" s="71" t="s">
        <v>349</v>
      </c>
      <c r="B123" s="66" t="s">
        <v>140</v>
      </c>
      <c r="C123" s="132">
        <v>110000000</v>
      </c>
      <c r="D123" s="216">
        <v>110000</v>
      </c>
      <c r="E123" s="179"/>
      <c r="F123" s="179"/>
      <c r="G123" s="179"/>
      <c r="H123" s="179"/>
      <c r="I123" s="179"/>
      <c r="J123" s="179"/>
      <c r="K123" s="179"/>
      <c r="L123" s="179"/>
      <c r="M123" s="179"/>
      <c r="N123" s="68">
        <v>58129</v>
      </c>
      <c r="O123" s="216">
        <v>27639.6</v>
      </c>
      <c r="P123" s="184">
        <f t="shared" si="10"/>
        <v>25.126909090909088</v>
      </c>
      <c r="Q123" s="23">
        <f t="shared" si="11"/>
        <v>47.5487278294827</v>
      </c>
    </row>
    <row r="124" spans="1:17" s="17" customFormat="1" ht="18.75">
      <c r="A124" s="71" t="s">
        <v>139</v>
      </c>
      <c r="B124" s="66" t="s">
        <v>141</v>
      </c>
      <c r="C124" s="67">
        <f>SUM(C125:C126)</f>
        <v>73831966.62</v>
      </c>
      <c r="D124" s="216">
        <f>D125+D126</f>
        <v>73831.9</v>
      </c>
      <c r="E124" s="179"/>
      <c r="F124" s="179"/>
      <c r="G124" s="179"/>
      <c r="H124" s="179"/>
      <c r="I124" s="179"/>
      <c r="J124" s="179"/>
      <c r="K124" s="179"/>
      <c r="L124" s="179"/>
      <c r="M124" s="179"/>
      <c r="N124" s="68">
        <f>N125+N126</f>
        <v>4365</v>
      </c>
      <c r="O124" s="217"/>
      <c r="P124" s="184">
        <f t="shared" si="10"/>
        <v>0</v>
      </c>
      <c r="Q124" s="23">
        <f t="shared" si="11"/>
        <v>0</v>
      </c>
    </row>
    <row r="125" spans="1:17" s="17" customFormat="1" ht="48">
      <c r="A125" s="71" t="s">
        <v>139</v>
      </c>
      <c r="B125" s="73" t="s">
        <v>142</v>
      </c>
      <c r="C125" s="147">
        <v>18780744.62</v>
      </c>
      <c r="D125" s="216">
        <v>18780.7</v>
      </c>
      <c r="E125" s="179"/>
      <c r="F125" s="179"/>
      <c r="G125" s="179"/>
      <c r="H125" s="179"/>
      <c r="I125" s="179"/>
      <c r="J125" s="179"/>
      <c r="K125" s="179"/>
      <c r="L125" s="179"/>
      <c r="M125" s="179"/>
      <c r="N125" s="68"/>
      <c r="O125" s="217"/>
      <c r="P125" s="184"/>
      <c r="Q125" s="23" t="e">
        <f t="shared" si="11"/>
        <v>#DIV/0!</v>
      </c>
    </row>
    <row r="126" spans="1:17" s="17" customFormat="1" ht="32.25">
      <c r="A126" s="71" t="s">
        <v>139</v>
      </c>
      <c r="B126" s="73" t="s">
        <v>350</v>
      </c>
      <c r="C126" s="147">
        <v>55051222</v>
      </c>
      <c r="D126" s="216">
        <v>55051.2</v>
      </c>
      <c r="E126" s="179"/>
      <c r="F126" s="179"/>
      <c r="G126" s="179"/>
      <c r="H126" s="179"/>
      <c r="I126" s="179"/>
      <c r="J126" s="179"/>
      <c r="K126" s="179"/>
      <c r="L126" s="179"/>
      <c r="M126" s="179"/>
      <c r="N126" s="68">
        <v>4365</v>
      </c>
      <c r="O126" s="217"/>
      <c r="P126" s="184">
        <f t="shared" si="10"/>
        <v>0</v>
      </c>
      <c r="Q126" s="23">
        <f t="shared" si="11"/>
        <v>0</v>
      </c>
    </row>
    <row r="127" spans="1:17" s="17" customFormat="1" ht="32.25" hidden="1">
      <c r="A127" s="65" t="s">
        <v>143</v>
      </c>
      <c r="B127" s="66" t="s">
        <v>144</v>
      </c>
      <c r="C127" s="67"/>
      <c r="D127" s="217"/>
      <c r="E127" s="179"/>
      <c r="F127" s="179"/>
      <c r="G127" s="179"/>
      <c r="H127" s="179"/>
      <c r="I127" s="179"/>
      <c r="J127" s="179"/>
      <c r="K127" s="179"/>
      <c r="L127" s="179"/>
      <c r="M127" s="179"/>
      <c r="N127" s="68"/>
      <c r="O127" s="217"/>
      <c r="P127" s="184" t="e">
        <f t="shared" si="10"/>
        <v>#DIV/0!</v>
      </c>
      <c r="Q127" s="23" t="e">
        <f t="shared" si="11"/>
        <v>#DIV/0!</v>
      </c>
    </row>
    <row r="128" spans="1:17" s="17" customFormat="1" ht="18" customHeight="1">
      <c r="A128" s="71" t="s">
        <v>143</v>
      </c>
      <c r="B128" s="66" t="s">
        <v>146</v>
      </c>
      <c r="C128" s="147">
        <v>113118105.83</v>
      </c>
      <c r="D128" s="216">
        <v>113118.1</v>
      </c>
      <c r="E128" s="179">
        <v>21514</v>
      </c>
      <c r="F128" s="179"/>
      <c r="G128" s="179">
        <v>640</v>
      </c>
      <c r="H128" s="179">
        <v>49828</v>
      </c>
      <c r="I128" s="179"/>
      <c r="J128" s="179"/>
      <c r="K128" s="179"/>
      <c r="L128" s="179"/>
      <c r="M128" s="179"/>
      <c r="N128" s="68">
        <v>123530</v>
      </c>
      <c r="O128" s="224">
        <v>15897.8</v>
      </c>
      <c r="P128" s="184">
        <f t="shared" si="10"/>
        <v>14.054161093582723</v>
      </c>
      <c r="Q128" s="23">
        <f t="shared" si="11"/>
        <v>12.869586335303165</v>
      </c>
    </row>
    <row r="129" spans="1:17" s="17" customFormat="1" ht="17.25" customHeight="1" hidden="1">
      <c r="A129" s="71" t="s">
        <v>145</v>
      </c>
      <c r="B129" s="66" t="s">
        <v>147</v>
      </c>
      <c r="C129" s="67">
        <f>C130+C131</f>
        <v>0</v>
      </c>
      <c r="D129" s="217">
        <f>D130+D131</f>
        <v>0</v>
      </c>
      <c r="E129" s="179"/>
      <c r="F129" s="179"/>
      <c r="G129" s="179"/>
      <c r="H129" s="179"/>
      <c r="I129" s="179"/>
      <c r="J129" s="179"/>
      <c r="K129" s="179"/>
      <c r="L129" s="179"/>
      <c r="M129" s="179"/>
      <c r="N129" s="68">
        <f>N130+N131</f>
        <v>0</v>
      </c>
      <c r="O129" s="225">
        <f>O130+O131</f>
        <v>0</v>
      </c>
      <c r="P129" s="184"/>
      <c r="Q129" s="23">
        <v>100</v>
      </c>
    </row>
    <row r="130" spans="1:17" s="17" customFormat="1" ht="17.25" customHeight="1" hidden="1">
      <c r="A130" s="71" t="s">
        <v>145</v>
      </c>
      <c r="B130" s="66" t="s">
        <v>148</v>
      </c>
      <c r="C130" s="67"/>
      <c r="D130" s="217"/>
      <c r="E130" s="179"/>
      <c r="F130" s="179"/>
      <c r="G130" s="179"/>
      <c r="H130" s="179"/>
      <c r="I130" s="179"/>
      <c r="J130" s="179"/>
      <c r="K130" s="179"/>
      <c r="L130" s="179"/>
      <c r="M130" s="179"/>
      <c r="N130" s="68"/>
      <c r="O130" s="225"/>
      <c r="P130" s="184" t="e">
        <f t="shared" si="10"/>
        <v>#DIV/0!</v>
      </c>
      <c r="Q130" s="23">
        <v>100</v>
      </c>
    </row>
    <row r="131" spans="1:17" s="17" customFormat="1" ht="16.5" customHeight="1" hidden="1">
      <c r="A131" s="71" t="s">
        <v>145</v>
      </c>
      <c r="B131" s="66" t="s">
        <v>149</v>
      </c>
      <c r="C131" s="67"/>
      <c r="D131" s="217"/>
      <c r="E131" s="179"/>
      <c r="F131" s="179"/>
      <c r="G131" s="179"/>
      <c r="H131" s="179"/>
      <c r="I131" s="179"/>
      <c r="J131" s="179"/>
      <c r="K131" s="179"/>
      <c r="L131" s="179"/>
      <c r="M131" s="179"/>
      <c r="N131" s="68"/>
      <c r="O131" s="225"/>
      <c r="P131" s="184" t="e">
        <f t="shared" si="10"/>
        <v>#DIV/0!</v>
      </c>
      <c r="Q131" s="23"/>
    </row>
    <row r="132" spans="1:17" s="17" customFormat="1" ht="19.5" customHeight="1">
      <c r="A132" s="71" t="s">
        <v>143</v>
      </c>
      <c r="B132" s="73" t="s">
        <v>150</v>
      </c>
      <c r="C132" s="147">
        <v>1534000.01</v>
      </c>
      <c r="D132" s="216">
        <v>1534</v>
      </c>
      <c r="E132" s="179"/>
      <c r="F132" s="179"/>
      <c r="G132" s="179"/>
      <c r="H132" s="179"/>
      <c r="I132" s="179"/>
      <c r="J132" s="179"/>
      <c r="K132" s="179"/>
      <c r="L132" s="179"/>
      <c r="M132" s="179"/>
      <c r="N132" s="70">
        <v>1266</v>
      </c>
      <c r="O132" s="216">
        <v>243.7</v>
      </c>
      <c r="P132" s="45">
        <f t="shared" si="10"/>
        <v>15.886571056062582</v>
      </c>
      <c r="Q132" s="14">
        <f t="shared" si="11"/>
        <v>19.249605055292257</v>
      </c>
    </row>
    <row r="133" spans="1:17" s="17" customFormat="1" ht="21" customHeight="1">
      <c r="A133" s="60" t="s">
        <v>151</v>
      </c>
      <c r="B133" s="76" t="s">
        <v>152</v>
      </c>
      <c r="C133" s="62">
        <f>SUM(C134+C138)</f>
        <v>819000</v>
      </c>
      <c r="D133" s="218">
        <f>SUM(D134+D138)</f>
        <v>819</v>
      </c>
      <c r="E133" s="179"/>
      <c r="F133" s="179"/>
      <c r="G133" s="179"/>
      <c r="H133" s="179"/>
      <c r="I133" s="179"/>
      <c r="J133" s="179"/>
      <c r="K133" s="179"/>
      <c r="L133" s="179"/>
      <c r="M133" s="179"/>
      <c r="N133" s="63">
        <f>SUM(N134+N138)</f>
        <v>1938</v>
      </c>
      <c r="O133" s="218">
        <f>SUM(O134+O138)</f>
        <v>109.9</v>
      </c>
      <c r="P133" s="45">
        <f t="shared" si="10"/>
        <v>13.418803418803419</v>
      </c>
      <c r="Q133" s="14">
        <f t="shared" si="11"/>
        <v>5.670794633642931</v>
      </c>
    </row>
    <row r="134" spans="1:17" s="17" customFormat="1" ht="20.25" customHeight="1">
      <c r="A134" s="71" t="s">
        <v>351</v>
      </c>
      <c r="B134" s="66" t="s">
        <v>154</v>
      </c>
      <c r="C134" s="67">
        <v>819000</v>
      </c>
      <c r="D134" s="216">
        <v>819</v>
      </c>
      <c r="E134" s="179"/>
      <c r="F134" s="179"/>
      <c r="G134" s="179"/>
      <c r="H134" s="179"/>
      <c r="I134" s="179"/>
      <c r="J134" s="179"/>
      <c r="K134" s="179"/>
      <c r="L134" s="179"/>
      <c r="M134" s="179"/>
      <c r="N134" s="68">
        <v>1938</v>
      </c>
      <c r="O134" s="216">
        <v>109.9</v>
      </c>
      <c r="P134" s="184">
        <f t="shared" si="10"/>
        <v>13.418803418803419</v>
      </c>
      <c r="Q134" s="23">
        <f t="shared" si="11"/>
        <v>5.670794633642931</v>
      </c>
    </row>
    <row r="135" spans="1:17" s="17" customFormat="1" ht="18.75" hidden="1">
      <c r="A135" s="71" t="s">
        <v>153</v>
      </c>
      <c r="B135" s="72" t="s">
        <v>155</v>
      </c>
      <c r="C135" s="77"/>
      <c r="D135" s="219"/>
      <c r="E135" s="179"/>
      <c r="F135" s="179"/>
      <c r="G135" s="179"/>
      <c r="H135" s="179"/>
      <c r="I135" s="179"/>
      <c r="J135" s="179"/>
      <c r="K135" s="179"/>
      <c r="L135" s="179"/>
      <c r="M135" s="179"/>
      <c r="N135" s="78"/>
      <c r="O135" s="219"/>
      <c r="P135" s="184" t="e">
        <f t="shared" si="10"/>
        <v>#DIV/0!</v>
      </c>
      <c r="Q135" s="23" t="e">
        <f t="shared" si="11"/>
        <v>#DIV/0!</v>
      </c>
    </row>
    <row r="136" spans="1:17" s="17" customFormat="1" ht="32.25" hidden="1">
      <c r="A136" s="71" t="s">
        <v>153</v>
      </c>
      <c r="B136" s="72" t="s">
        <v>156</v>
      </c>
      <c r="C136" s="77"/>
      <c r="D136" s="219"/>
      <c r="E136" s="179"/>
      <c r="F136" s="179"/>
      <c r="G136" s="179"/>
      <c r="H136" s="179"/>
      <c r="I136" s="179"/>
      <c r="J136" s="179"/>
      <c r="K136" s="179"/>
      <c r="L136" s="179"/>
      <c r="M136" s="179"/>
      <c r="N136" s="78"/>
      <c r="O136" s="219"/>
      <c r="P136" s="184" t="e">
        <f t="shared" si="10"/>
        <v>#DIV/0!</v>
      </c>
      <c r="Q136" s="23" t="e">
        <f t="shared" si="11"/>
        <v>#DIV/0!</v>
      </c>
    </row>
    <row r="137" spans="1:17" s="17" customFormat="1" ht="18.75" hidden="1">
      <c r="A137" s="71" t="s">
        <v>153</v>
      </c>
      <c r="B137" s="72" t="s">
        <v>157</v>
      </c>
      <c r="C137" s="77"/>
      <c r="D137" s="219"/>
      <c r="E137" s="179"/>
      <c r="F137" s="179"/>
      <c r="G137" s="179"/>
      <c r="H137" s="179"/>
      <c r="I137" s="179"/>
      <c r="J137" s="179"/>
      <c r="K137" s="179"/>
      <c r="L137" s="179"/>
      <c r="M137" s="179"/>
      <c r="N137" s="78"/>
      <c r="O137" s="219"/>
      <c r="P137" s="184" t="e">
        <f t="shared" si="10"/>
        <v>#DIV/0!</v>
      </c>
      <c r="Q137" s="23" t="e">
        <f t="shared" si="11"/>
        <v>#DIV/0!</v>
      </c>
    </row>
    <row r="138" spans="1:17" s="17" customFormat="1" ht="18.75" hidden="1">
      <c r="A138" s="71" t="s">
        <v>158</v>
      </c>
      <c r="B138" s="66" t="s">
        <v>159</v>
      </c>
      <c r="C138" s="67">
        <f>SUM(C139:C141)</f>
        <v>0</v>
      </c>
      <c r="D138" s="217">
        <f>SUM(D139:D141)</f>
        <v>0</v>
      </c>
      <c r="E138" s="179"/>
      <c r="F138" s="179"/>
      <c r="G138" s="179"/>
      <c r="H138" s="179"/>
      <c r="I138" s="179"/>
      <c r="J138" s="179"/>
      <c r="K138" s="179"/>
      <c r="L138" s="179"/>
      <c r="M138" s="179"/>
      <c r="N138" s="68">
        <f>SUM(N139:N141)</f>
        <v>0</v>
      </c>
      <c r="O138" s="217">
        <f>SUM(O139:O141)</f>
        <v>0</v>
      </c>
      <c r="P138" s="184" t="e">
        <f t="shared" si="10"/>
        <v>#DIV/0!</v>
      </c>
      <c r="Q138" s="23" t="e">
        <f t="shared" si="11"/>
        <v>#DIV/0!</v>
      </c>
    </row>
    <row r="139" spans="1:17" s="17" customFormat="1" ht="18.75" hidden="1">
      <c r="A139" s="71" t="s">
        <v>158</v>
      </c>
      <c r="B139" s="72" t="s">
        <v>160</v>
      </c>
      <c r="C139" s="67"/>
      <c r="D139" s="217"/>
      <c r="E139" s="179"/>
      <c r="F139" s="179"/>
      <c r="G139" s="179"/>
      <c r="H139" s="179"/>
      <c r="I139" s="179"/>
      <c r="J139" s="179"/>
      <c r="K139" s="179"/>
      <c r="L139" s="179"/>
      <c r="M139" s="179"/>
      <c r="N139" s="68"/>
      <c r="O139" s="217"/>
      <c r="P139" s="184" t="e">
        <f t="shared" si="10"/>
        <v>#DIV/0!</v>
      </c>
      <c r="Q139" s="23" t="e">
        <f t="shared" si="11"/>
        <v>#DIV/0!</v>
      </c>
    </row>
    <row r="140" spans="1:17" s="17" customFormat="1" ht="32.25" hidden="1">
      <c r="A140" s="71" t="s">
        <v>158</v>
      </c>
      <c r="B140" s="72" t="s">
        <v>161</v>
      </c>
      <c r="C140" s="67"/>
      <c r="D140" s="217"/>
      <c r="E140" s="179"/>
      <c r="F140" s="179"/>
      <c r="G140" s="179"/>
      <c r="H140" s="179"/>
      <c r="I140" s="179"/>
      <c r="J140" s="179"/>
      <c r="K140" s="179"/>
      <c r="L140" s="179"/>
      <c r="M140" s="179"/>
      <c r="N140" s="68"/>
      <c r="O140" s="217"/>
      <c r="P140" s="184" t="e">
        <f t="shared" si="10"/>
        <v>#DIV/0!</v>
      </c>
      <c r="Q140" s="23" t="e">
        <f t="shared" si="11"/>
        <v>#DIV/0!</v>
      </c>
    </row>
    <row r="141" spans="1:17" s="17" customFormat="1" ht="0.75" customHeight="1" hidden="1">
      <c r="A141" s="71" t="s">
        <v>158</v>
      </c>
      <c r="B141" s="72" t="s">
        <v>159</v>
      </c>
      <c r="C141" s="77"/>
      <c r="D141" s="219"/>
      <c r="E141" s="179"/>
      <c r="F141" s="179"/>
      <c r="G141" s="179"/>
      <c r="H141" s="179"/>
      <c r="I141" s="179"/>
      <c r="J141" s="179"/>
      <c r="K141" s="179"/>
      <c r="L141" s="179"/>
      <c r="M141" s="179"/>
      <c r="N141" s="78"/>
      <c r="O141" s="219"/>
      <c r="P141" s="184" t="e">
        <f t="shared" si="10"/>
        <v>#DIV/0!</v>
      </c>
      <c r="Q141" s="23" t="e">
        <f t="shared" si="11"/>
        <v>#DIV/0!</v>
      </c>
    </row>
    <row r="142" spans="1:17" s="17" customFormat="1" ht="33.75" customHeight="1">
      <c r="A142" s="60" t="s">
        <v>162</v>
      </c>
      <c r="B142" s="76" t="s">
        <v>163</v>
      </c>
      <c r="C142" s="62">
        <f>SUM(C143:C146)</f>
        <v>168048987.38</v>
      </c>
      <c r="D142" s="218">
        <f>SUM(D143:D146)</f>
        <v>168049</v>
      </c>
      <c r="E142" s="195">
        <f>SUM(E143+E145+E146)</f>
        <v>52704</v>
      </c>
      <c r="F142" s="195"/>
      <c r="G142" s="195"/>
      <c r="H142" s="195"/>
      <c r="I142" s="195"/>
      <c r="J142" s="195"/>
      <c r="K142" s="195"/>
      <c r="L142" s="195"/>
      <c r="M142" s="195"/>
      <c r="N142" s="64">
        <f>SUM(N143:N146)</f>
        <v>141905</v>
      </c>
      <c r="O142" s="218">
        <f>SUM(O143:O146)</f>
        <v>38051.49999999999</v>
      </c>
      <c r="P142" s="45">
        <f t="shared" si="10"/>
        <v>22.64309814399371</v>
      </c>
      <c r="Q142" s="14">
        <f t="shared" si="11"/>
        <v>26.814770445016027</v>
      </c>
    </row>
    <row r="143" spans="1:17" s="17" customFormat="1" ht="19.5" customHeight="1">
      <c r="A143" s="71" t="s">
        <v>164</v>
      </c>
      <c r="B143" s="66" t="s">
        <v>165</v>
      </c>
      <c r="C143" s="67">
        <v>114902350</v>
      </c>
      <c r="D143" s="216">
        <v>114902.4</v>
      </c>
      <c r="E143" s="179">
        <v>45160</v>
      </c>
      <c r="F143" s="179"/>
      <c r="G143" s="179"/>
      <c r="H143" s="179"/>
      <c r="I143" s="179"/>
      <c r="J143" s="179"/>
      <c r="K143" s="179"/>
      <c r="L143" s="179"/>
      <c r="M143" s="179"/>
      <c r="N143" s="68">
        <v>110538</v>
      </c>
      <c r="O143" s="216">
        <v>30338.1</v>
      </c>
      <c r="P143" s="184">
        <f t="shared" si="10"/>
        <v>26.40336494276882</v>
      </c>
      <c r="Q143" s="23">
        <f t="shared" si="11"/>
        <v>27.44585572382348</v>
      </c>
    </row>
    <row r="144" spans="1:17" s="17" customFormat="1" ht="19.5" customHeight="1" hidden="1">
      <c r="A144" s="71" t="s">
        <v>166</v>
      </c>
      <c r="B144" s="66" t="s">
        <v>167</v>
      </c>
      <c r="C144" s="67"/>
      <c r="D144" s="217"/>
      <c r="E144" s="179"/>
      <c r="F144" s="179"/>
      <c r="G144" s="179"/>
      <c r="H144" s="179"/>
      <c r="I144" s="179"/>
      <c r="J144" s="179"/>
      <c r="K144" s="179"/>
      <c r="L144" s="179"/>
      <c r="M144" s="179"/>
      <c r="N144" s="68"/>
      <c r="O144" s="217"/>
      <c r="P144" s="184"/>
      <c r="Q144" s="23"/>
    </row>
    <row r="145" spans="1:17" s="17" customFormat="1" ht="48">
      <c r="A145" s="71" t="s">
        <v>168</v>
      </c>
      <c r="B145" s="145" t="s">
        <v>352</v>
      </c>
      <c r="C145" s="67">
        <v>46670637.38</v>
      </c>
      <c r="D145" s="220">
        <v>46670.6</v>
      </c>
      <c r="E145" s="179"/>
      <c r="F145" s="179"/>
      <c r="G145" s="179"/>
      <c r="H145" s="179"/>
      <c r="I145" s="179"/>
      <c r="J145" s="179"/>
      <c r="K145" s="179"/>
      <c r="L145" s="179"/>
      <c r="M145" s="179"/>
      <c r="N145" s="78">
        <v>26316</v>
      </c>
      <c r="O145" s="220">
        <v>6366.7</v>
      </c>
      <c r="P145" s="184">
        <f t="shared" si="10"/>
        <v>13.64177876436129</v>
      </c>
      <c r="Q145" s="23">
        <f t="shared" si="11"/>
        <v>24.193266453868368</v>
      </c>
    </row>
    <row r="146" spans="1:17" s="17" customFormat="1" ht="18.75">
      <c r="A146" s="71" t="s">
        <v>169</v>
      </c>
      <c r="B146" s="79" t="s">
        <v>353</v>
      </c>
      <c r="C146" s="77">
        <v>6476000</v>
      </c>
      <c r="D146" s="220">
        <v>6476</v>
      </c>
      <c r="E146" s="179">
        <v>7544</v>
      </c>
      <c r="F146" s="179"/>
      <c r="G146" s="179"/>
      <c r="H146" s="179"/>
      <c r="I146" s="179"/>
      <c r="J146" s="179"/>
      <c r="K146" s="179"/>
      <c r="L146" s="179"/>
      <c r="M146" s="179"/>
      <c r="N146" s="78">
        <v>5051</v>
      </c>
      <c r="O146" s="216">
        <v>1346.7</v>
      </c>
      <c r="P146" s="184">
        <f aca="true" t="shared" si="13" ref="P146:P209">O146/D146*100</f>
        <v>20.795243977764052</v>
      </c>
      <c r="Q146" s="23">
        <f t="shared" si="11"/>
        <v>26.662047119382304</v>
      </c>
    </row>
    <row r="147" spans="1:17" s="17" customFormat="1" ht="32.25" hidden="1">
      <c r="A147" s="71" t="s">
        <v>170</v>
      </c>
      <c r="B147" s="66" t="s">
        <v>171</v>
      </c>
      <c r="C147" s="67">
        <v>4804000</v>
      </c>
      <c r="D147" s="217">
        <v>4804</v>
      </c>
      <c r="E147" s="179">
        <v>5065</v>
      </c>
      <c r="F147" s="179"/>
      <c r="G147" s="179"/>
      <c r="H147" s="179"/>
      <c r="I147" s="179"/>
      <c r="J147" s="179"/>
      <c r="K147" s="179"/>
      <c r="L147" s="179"/>
      <c r="M147" s="179"/>
      <c r="N147" s="68">
        <v>3603</v>
      </c>
      <c r="O147" s="217">
        <f>O148</f>
        <v>0</v>
      </c>
      <c r="P147" s="45">
        <f t="shared" si="13"/>
        <v>0</v>
      </c>
      <c r="Q147" s="14">
        <f t="shared" si="11"/>
        <v>0</v>
      </c>
    </row>
    <row r="148" spans="1:17" s="17" customFormat="1" ht="18.75" hidden="1">
      <c r="A148" s="71" t="s">
        <v>170</v>
      </c>
      <c r="B148" s="80"/>
      <c r="C148" s="67"/>
      <c r="D148" s="217"/>
      <c r="E148" s="179"/>
      <c r="F148" s="179"/>
      <c r="G148" s="179"/>
      <c r="H148" s="179"/>
      <c r="I148" s="179"/>
      <c r="J148" s="179"/>
      <c r="K148" s="179"/>
      <c r="L148" s="179"/>
      <c r="M148" s="179"/>
      <c r="N148" s="68"/>
      <c r="O148" s="217"/>
      <c r="P148" s="45" t="e">
        <f t="shared" si="13"/>
        <v>#DIV/0!</v>
      </c>
      <c r="Q148" s="14" t="e">
        <f t="shared" si="11"/>
        <v>#DIV/0!</v>
      </c>
    </row>
    <row r="149" spans="1:17" s="17" customFormat="1" ht="19.5" customHeight="1">
      <c r="A149" s="60" t="s">
        <v>172</v>
      </c>
      <c r="B149" s="76" t="s">
        <v>173</v>
      </c>
      <c r="C149" s="62">
        <f>C170+C171+C179+C180+C181</f>
        <v>303802342.6</v>
      </c>
      <c r="D149" s="215">
        <f>D170+D171+D179+D180+D181</f>
        <v>303802.3</v>
      </c>
      <c r="E149" s="63">
        <f aca="true" t="shared" si="14" ref="E149:N149">SUM(E150,E168,E171,E179,E181,E170)</f>
        <v>278300</v>
      </c>
      <c r="F149" s="63">
        <f t="shared" si="14"/>
        <v>0</v>
      </c>
      <c r="G149" s="63">
        <f t="shared" si="14"/>
        <v>0</v>
      </c>
      <c r="H149" s="63">
        <f t="shared" si="14"/>
        <v>0</v>
      </c>
      <c r="I149" s="63">
        <f t="shared" si="14"/>
        <v>12744</v>
      </c>
      <c r="J149" s="63">
        <f t="shared" si="14"/>
        <v>0</v>
      </c>
      <c r="K149" s="63">
        <f t="shared" si="14"/>
        <v>0</v>
      </c>
      <c r="L149" s="63">
        <f t="shared" si="14"/>
        <v>0</v>
      </c>
      <c r="M149" s="63">
        <f t="shared" si="14"/>
        <v>0</v>
      </c>
      <c r="N149" s="64">
        <f t="shared" si="14"/>
        <v>785960</v>
      </c>
      <c r="O149" s="218">
        <f>O170+O171+O179+O180+O181</f>
        <v>62696.4</v>
      </c>
      <c r="P149" s="45">
        <f t="shared" si="13"/>
        <v>20.637236781946683</v>
      </c>
      <c r="Q149" s="14">
        <f t="shared" si="11"/>
        <v>7.977047177973434</v>
      </c>
    </row>
    <row r="150" spans="1:17" s="17" customFormat="1" ht="18.75" hidden="1">
      <c r="A150" s="71" t="s">
        <v>174</v>
      </c>
      <c r="B150" s="81" t="s">
        <v>175</v>
      </c>
      <c r="C150" s="67"/>
      <c r="D150" s="217"/>
      <c r="E150" s="179"/>
      <c r="F150" s="179"/>
      <c r="G150" s="179"/>
      <c r="H150" s="179"/>
      <c r="I150" s="179"/>
      <c r="J150" s="179"/>
      <c r="K150" s="179"/>
      <c r="L150" s="179"/>
      <c r="M150" s="179"/>
      <c r="N150" s="68"/>
      <c r="O150" s="217"/>
      <c r="P150" s="45" t="e">
        <f t="shared" si="13"/>
        <v>#DIV/0!</v>
      </c>
      <c r="Q150" s="14" t="e">
        <f t="shared" si="11"/>
        <v>#DIV/0!</v>
      </c>
    </row>
    <row r="151" spans="1:17" s="17" customFormat="1" ht="18.75" hidden="1">
      <c r="A151" s="71" t="s">
        <v>174</v>
      </c>
      <c r="B151" s="80"/>
      <c r="C151" s="67"/>
      <c r="D151" s="217"/>
      <c r="E151" s="179"/>
      <c r="F151" s="179"/>
      <c r="G151" s="179"/>
      <c r="H151" s="179"/>
      <c r="I151" s="179"/>
      <c r="J151" s="179"/>
      <c r="K151" s="179"/>
      <c r="L151" s="179"/>
      <c r="M151" s="179"/>
      <c r="N151" s="68"/>
      <c r="O151" s="217"/>
      <c r="P151" s="45" t="e">
        <f t="shared" si="13"/>
        <v>#DIV/0!</v>
      </c>
      <c r="Q151" s="14" t="e">
        <f t="shared" si="11"/>
        <v>#DIV/0!</v>
      </c>
    </row>
    <row r="152" spans="1:17" s="17" customFormat="1" ht="18.75" hidden="1">
      <c r="A152" s="71" t="s">
        <v>174</v>
      </c>
      <c r="B152" s="82" t="s">
        <v>176</v>
      </c>
      <c r="C152" s="67"/>
      <c r="D152" s="217"/>
      <c r="E152" s="179"/>
      <c r="F152" s="179"/>
      <c r="G152" s="179"/>
      <c r="H152" s="179"/>
      <c r="I152" s="179"/>
      <c r="J152" s="179"/>
      <c r="K152" s="179"/>
      <c r="L152" s="179"/>
      <c r="M152" s="179"/>
      <c r="N152" s="68"/>
      <c r="O152" s="217"/>
      <c r="P152" s="45" t="e">
        <f t="shared" si="13"/>
        <v>#DIV/0!</v>
      </c>
      <c r="Q152" s="14" t="e">
        <f t="shared" si="11"/>
        <v>#DIV/0!</v>
      </c>
    </row>
    <row r="153" spans="1:17" s="17" customFormat="1" ht="18.75" hidden="1">
      <c r="A153" s="71" t="s">
        <v>174</v>
      </c>
      <c r="B153" s="83" t="s">
        <v>177</v>
      </c>
      <c r="C153" s="67"/>
      <c r="D153" s="217"/>
      <c r="E153" s="179"/>
      <c r="F153" s="179"/>
      <c r="G153" s="179"/>
      <c r="H153" s="179"/>
      <c r="I153" s="179"/>
      <c r="J153" s="179"/>
      <c r="K153" s="179"/>
      <c r="L153" s="179"/>
      <c r="M153" s="179"/>
      <c r="N153" s="68"/>
      <c r="O153" s="217"/>
      <c r="P153" s="45" t="e">
        <f t="shared" si="13"/>
        <v>#DIV/0!</v>
      </c>
      <c r="Q153" s="14" t="e">
        <f t="shared" si="11"/>
        <v>#DIV/0!</v>
      </c>
    </row>
    <row r="154" spans="1:17" s="17" customFormat="1" ht="18.75" hidden="1">
      <c r="A154" s="71" t="s">
        <v>174</v>
      </c>
      <c r="B154" s="84" t="s">
        <v>178</v>
      </c>
      <c r="C154" s="67"/>
      <c r="D154" s="217"/>
      <c r="E154" s="179"/>
      <c r="F154" s="179"/>
      <c r="G154" s="179"/>
      <c r="H154" s="179"/>
      <c r="I154" s="179"/>
      <c r="J154" s="179"/>
      <c r="K154" s="179"/>
      <c r="L154" s="179"/>
      <c r="M154" s="179"/>
      <c r="N154" s="68"/>
      <c r="O154" s="217"/>
      <c r="P154" s="45" t="e">
        <f t="shared" si="13"/>
        <v>#DIV/0!</v>
      </c>
      <c r="Q154" s="14" t="e">
        <f t="shared" si="11"/>
        <v>#DIV/0!</v>
      </c>
    </row>
    <row r="155" spans="1:17" s="17" customFormat="1" ht="32.25" hidden="1">
      <c r="A155" s="71" t="s">
        <v>174</v>
      </c>
      <c r="B155" s="84" t="s">
        <v>179</v>
      </c>
      <c r="C155" s="67"/>
      <c r="D155" s="217"/>
      <c r="E155" s="179"/>
      <c r="F155" s="179"/>
      <c r="G155" s="179"/>
      <c r="H155" s="179"/>
      <c r="I155" s="179"/>
      <c r="J155" s="179"/>
      <c r="K155" s="179"/>
      <c r="L155" s="179"/>
      <c r="M155" s="179"/>
      <c r="N155" s="68"/>
      <c r="O155" s="217"/>
      <c r="P155" s="45" t="e">
        <f t="shared" si="13"/>
        <v>#DIV/0!</v>
      </c>
      <c r="Q155" s="14" t="e">
        <f t="shared" si="11"/>
        <v>#DIV/0!</v>
      </c>
    </row>
    <row r="156" spans="1:17" s="17" customFormat="1" ht="32.25" hidden="1">
      <c r="A156" s="71" t="s">
        <v>174</v>
      </c>
      <c r="B156" s="84" t="s">
        <v>180</v>
      </c>
      <c r="C156" s="67"/>
      <c r="D156" s="217"/>
      <c r="E156" s="179"/>
      <c r="F156" s="179"/>
      <c r="G156" s="179"/>
      <c r="H156" s="179"/>
      <c r="I156" s="179"/>
      <c r="J156" s="179"/>
      <c r="K156" s="179"/>
      <c r="L156" s="179"/>
      <c r="M156" s="179"/>
      <c r="N156" s="68"/>
      <c r="O156" s="217"/>
      <c r="P156" s="45" t="e">
        <f t="shared" si="13"/>
        <v>#DIV/0!</v>
      </c>
      <c r="Q156" s="14" t="e">
        <f t="shared" si="11"/>
        <v>#DIV/0!</v>
      </c>
    </row>
    <row r="157" spans="1:17" s="17" customFormat="1" ht="32.25" hidden="1">
      <c r="A157" s="71" t="s">
        <v>174</v>
      </c>
      <c r="B157" s="84" t="s">
        <v>181</v>
      </c>
      <c r="C157" s="67"/>
      <c r="D157" s="217"/>
      <c r="E157" s="179"/>
      <c r="F157" s="179"/>
      <c r="G157" s="179"/>
      <c r="H157" s="179"/>
      <c r="I157" s="179"/>
      <c r="J157" s="179"/>
      <c r="K157" s="179"/>
      <c r="L157" s="179"/>
      <c r="M157" s="179"/>
      <c r="N157" s="68"/>
      <c r="O157" s="217"/>
      <c r="P157" s="45" t="e">
        <f t="shared" si="13"/>
        <v>#DIV/0!</v>
      </c>
      <c r="Q157" s="14" t="e">
        <f t="shared" si="11"/>
        <v>#DIV/0!</v>
      </c>
    </row>
    <row r="158" spans="1:17" s="17" customFormat="1" ht="32.25" hidden="1">
      <c r="A158" s="71" t="s">
        <v>174</v>
      </c>
      <c r="B158" s="84" t="s">
        <v>182</v>
      </c>
      <c r="C158" s="67"/>
      <c r="D158" s="217"/>
      <c r="E158" s="179"/>
      <c r="F158" s="179"/>
      <c r="G158" s="179"/>
      <c r="H158" s="179"/>
      <c r="I158" s="179"/>
      <c r="J158" s="179"/>
      <c r="K158" s="179"/>
      <c r="L158" s="179"/>
      <c r="M158" s="179"/>
      <c r="N158" s="68"/>
      <c r="O158" s="217"/>
      <c r="P158" s="45" t="e">
        <f t="shared" si="13"/>
        <v>#DIV/0!</v>
      </c>
      <c r="Q158" s="14" t="e">
        <f t="shared" si="11"/>
        <v>#DIV/0!</v>
      </c>
    </row>
    <row r="159" spans="1:17" s="17" customFormat="1" ht="18.75" hidden="1">
      <c r="A159" s="71" t="s">
        <v>174</v>
      </c>
      <c r="B159" s="83" t="s">
        <v>183</v>
      </c>
      <c r="C159" s="67"/>
      <c r="D159" s="217"/>
      <c r="E159" s="179"/>
      <c r="F159" s="179"/>
      <c r="G159" s="179"/>
      <c r="H159" s="179"/>
      <c r="I159" s="179"/>
      <c r="J159" s="179"/>
      <c r="K159" s="179"/>
      <c r="L159" s="179"/>
      <c r="M159" s="179"/>
      <c r="N159" s="68"/>
      <c r="O159" s="217"/>
      <c r="P159" s="45" t="e">
        <f t="shared" si="13"/>
        <v>#DIV/0!</v>
      </c>
      <c r="Q159" s="14" t="e">
        <f t="shared" si="11"/>
        <v>#DIV/0!</v>
      </c>
    </row>
    <row r="160" spans="1:17" s="17" customFormat="1" ht="48" hidden="1">
      <c r="A160" s="71" t="s">
        <v>174</v>
      </c>
      <c r="B160" s="83" t="s">
        <v>184</v>
      </c>
      <c r="C160" s="67"/>
      <c r="D160" s="217"/>
      <c r="E160" s="179"/>
      <c r="F160" s="179"/>
      <c r="G160" s="179"/>
      <c r="H160" s="179"/>
      <c r="I160" s="179"/>
      <c r="J160" s="179"/>
      <c r="K160" s="179"/>
      <c r="L160" s="179"/>
      <c r="M160" s="179"/>
      <c r="N160" s="68"/>
      <c r="O160" s="217"/>
      <c r="P160" s="45" t="e">
        <f t="shared" si="13"/>
        <v>#DIV/0!</v>
      </c>
      <c r="Q160" s="14" t="e">
        <f t="shared" si="11"/>
        <v>#DIV/0!</v>
      </c>
    </row>
    <row r="161" spans="1:17" s="17" customFormat="1" ht="32.25" hidden="1">
      <c r="A161" s="71" t="s">
        <v>174</v>
      </c>
      <c r="B161" s="83" t="s">
        <v>185</v>
      </c>
      <c r="C161" s="67"/>
      <c r="D161" s="217"/>
      <c r="E161" s="179"/>
      <c r="F161" s="179"/>
      <c r="G161" s="179"/>
      <c r="H161" s="179"/>
      <c r="I161" s="179"/>
      <c r="J161" s="179"/>
      <c r="K161" s="179"/>
      <c r="L161" s="179"/>
      <c r="M161" s="179"/>
      <c r="N161" s="68"/>
      <c r="O161" s="217"/>
      <c r="P161" s="45" t="e">
        <f t="shared" si="13"/>
        <v>#DIV/0!</v>
      </c>
      <c r="Q161" s="14" t="e">
        <f t="shared" si="11"/>
        <v>#DIV/0!</v>
      </c>
    </row>
    <row r="162" spans="1:17" s="17" customFormat="1" ht="32.25" hidden="1">
      <c r="A162" s="71" t="s">
        <v>174</v>
      </c>
      <c r="B162" s="83" t="s">
        <v>186</v>
      </c>
      <c r="C162" s="67"/>
      <c r="D162" s="217"/>
      <c r="E162" s="179"/>
      <c r="F162" s="179"/>
      <c r="G162" s="179"/>
      <c r="H162" s="179"/>
      <c r="I162" s="179"/>
      <c r="J162" s="179"/>
      <c r="K162" s="179"/>
      <c r="L162" s="179"/>
      <c r="M162" s="179"/>
      <c r="N162" s="68"/>
      <c r="O162" s="217"/>
      <c r="P162" s="45" t="e">
        <f t="shared" si="13"/>
        <v>#DIV/0!</v>
      </c>
      <c r="Q162" s="14" t="e">
        <f t="shared" si="11"/>
        <v>#DIV/0!</v>
      </c>
    </row>
    <row r="163" spans="1:17" s="17" customFormat="1" ht="63.75" hidden="1">
      <c r="A163" s="71" t="s">
        <v>174</v>
      </c>
      <c r="B163" s="82" t="s">
        <v>187</v>
      </c>
      <c r="C163" s="67"/>
      <c r="D163" s="217"/>
      <c r="E163" s="179"/>
      <c r="F163" s="179"/>
      <c r="G163" s="179"/>
      <c r="H163" s="179"/>
      <c r="I163" s="179"/>
      <c r="J163" s="179"/>
      <c r="K163" s="179"/>
      <c r="L163" s="179"/>
      <c r="M163" s="179"/>
      <c r="N163" s="68"/>
      <c r="O163" s="217"/>
      <c r="P163" s="45" t="e">
        <f t="shared" si="13"/>
        <v>#DIV/0!</v>
      </c>
      <c r="Q163" s="14" t="e">
        <f t="shared" si="11"/>
        <v>#DIV/0!</v>
      </c>
    </row>
    <row r="164" spans="1:17" s="17" customFormat="1" ht="48" hidden="1">
      <c r="A164" s="71" t="s">
        <v>174</v>
      </c>
      <c r="B164" s="82" t="s">
        <v>188</v>
      </c>
      <c r="C164" s="67">
        <f>SUM(C165:C166)</f>
        <v>0</v>
      </c>
      <c r="D164" s="217">
        <f>SUM(D165:D166)</f>
        <v>0</v>
      </c>
      <c r="E164" s="179"/>
      <c r="F164" s="179"/>
      <c r="G164" s="179"/>
      <c r="H164" s="179"/>
      <c r="I164" s="179"/>
      <c r="J164" s="179"/>
      <c r="K164" s="179"/>
      <c r="L164" s="179"/>
      <c r="M164" s="179"/>
      <c r="N164" s="68">
        <f>SUM(N165:N166)</f>
        <v>0</v>
      </c>
      <c r="O164" s="217">
        <f>SUM(O165:O166)</f>
        <v>0</v>
      </c>
      <c r="P164" s="45" t="e">
        <f t="shared" si="13"/>
        <v>#DIV/0!</v>
      </c>
      <c r="Q164" s="14" t="e">
        <f t="shared" si="11"/>
        <v>#DIV/0!</v>
      </c>
    </row>
    <row r="165" spans="1:17" s="17" customFormat="1" ht="18.75" hidden="1">
      <c r="A165" s="71" t="s">
        <v>174</v>
      </c>
      <c r="B165" s="83" t="s">
        <v>189</v>
      </c>
      <c r="C165" s="67"/>
      <c r="D165" s="217"/>
      <c r="E165" s="179"/>
      <c r="F165" s="179"/>
      <c r="G165" s="179"/>
      <c r="H165" s="179"/>
      <c r="I165" s="179"/>
      <c r="J165" s="179"/>
      <c r="K165" s="179"/>
      <c r="L165" s="179"/>
      <c r="M165" s="179"/>
      <c r="N165" s="68"/>
      <c r="O165" s="217"/>
      <c r="P165" s="45" t="e">
        <f t="shared" si="13"/>
        <v>#DIV/0!</v>
      </c>
      <c r="Q165" s="14" t="e">
        <f t="shared" si="11"/>
        <v>#DIV/0!</v>
      </c>
    </row>
    <row r="166" spans="1:17" s="17" customFormat="1" ht="18.75" hidden="1">
      <c r="A166" s="71" t="s">
        <v>174</v>
      </c>
      <c r="B166" s="83" t="s">
        <v>190</v>
      </c>
      <c r="C166" s="67"/>
      <c r="D166" s="217"/>
      <c r="E166" s="179"/>
      <c r="F166" s="179"/>
      <c r="G166" s="179"/>
      <c r="H166" s="179"/>
      <c r="I166" s="179"/>
      <c r="J166" s="179"/>
      <c r="K166" s="179"/>
      <c r="L166" s="179"/>
      <c r="M166" s="179"/>
      <c r="N166" s="68"/>
      <c r="O166" s="217"/>
      <c r="P166" s="45" t="e">
        <f t="shared" si="13"/>
        <v>#DIV/0!</v>
      </c>
      <c r="Q166" s="14" t="e">
        <f t="shared" si="11"/>
        <v>#DIV/0!</v>
      </c>
    </row>
    <row r="167" spans="1:17" s="17" customFormat="1" ht="32.25" hidden="1">
      <c r="A167" s="71" t="s">
        <v>174</v>
      </c>
      <c r="B167" s="72" t="s">
        <v>191</v>
      </c>
      <c r="C167" s="67"/>
      <c r="D167" s="217"/>
      <c r="E167" s="179"/>
      <c r="F167" s="179"/>
      <c r="G167" s="179"/>
      <c r="H167" s="179"/>
      <c r="I167" s="179"/>
      <c r="J167" s="179"/>
      <c r="K167" s="179"/>
      <c r="L167" s="179"/>
      <c r="M167" s="179"/>
      <c r="N167" s="68"/>
      <c r="O167" s="217"/>
      <c r="P167" s="45" t="e">
        <f t="shared" si="13"/>
        <v>#DIV/0!</v>
      </c>
      <c r="Q167" s="14" t="e">
        <f t="shared" si="11"/>
        <v>#DIV/0!</v>
      </c>
    </row>
    <row r="168" spans="1:17" s="17" customFormat="1" ht="18.75" hidden="1">
      <c r="A168" s="71" t="s">
        <v>192</v>
      </c>
      <c r="B168" s="81" t="s">
        <v>193</v>
      </c>
      <c r="C168" s="67">
        <f>C169</f>
        <v>0</v>
      </c>
      <c r="D168" s="217">
        <f>D169</f>
        <v>0</v>
      </c>
      <c r="E168" s="179"/>
      <c r="F168" s="179"/>
      <c r="G168" s="179"/>
      <c r="H168" s="179"/>
      <c r="I168" s="179"/>
      <c r="J168" s="179"/>
      <c r="K168" s="179"/>
      <c r="L168" s="179"/>
      <c r="M168" s="179"/>
      <c r="N168" s="68">
        <f>N169</f>
        <v>0</v>
      </c>
      <c r="O168" s="217">
        <f>O169</f>
        <v>0</v>
      </c>
      <c r="P168" s="45" t="e">
        <f t="shared" si="13"/>
        <v>#DIV/0!</v>
      </c>
      <c r="Q168" s="14" t="e">
        <f t="shared" si="11"/>
        <v>#DIV/0!</v>
      </c>
    </row>
    <row r="169" spans="1:17" s="17" customFormat="1" ht="32.25" hidden="1">
      <c r="A169" s="71" t="s">
        <v>192</v>
      </c>
      <c r="B169" s="72" t="s">
        <v>194</v>
      </c>
      <c r="C169" s="67"/>
      <c r="D169" s="217"/>
      <c r="E169" s="179"/>
      <c r="F169" s="179"/>
      <c r="G169" s="179"/>
      <c r="H169" s="179"/>
      <c r="I169" s="179"/>
      <c r="J169" s="179"/>
      <c r="K169" s="179"/>
      <c r="L169" s="179"/>
      <c r="M169" s="179"/>
      <c r="N169" s="68"/>
      <c r="O169" s="217"/>
      <c r="P169" s="45" t="e">
        <f t="shared" si="13"/>
        <v>#DIV/0!</v>
      </c>
      <c r="Q169" s="14" t="e">
        <f t="shared" si="11"/>
        <v>#DIV/0!</v>
      </c>
    </row>
    <row r="170" spans="1:17" s="17" customFormat="1" ht="20.25" customHeight="1">
      <c r="A170" s="71" t="s">
        <v>174</v>
      </c>
      <c r="B170" s="73" t="s">
        <v>195</v>
      </c>
      <c r="C170" s="67">
        <v>15223419</v>
      </c>
      <c r="D170" s="216">
        <v>15223.4</v>
      </c>
      <c r="E170" s="195"/>
      <c r="F170" s="195"/>
      <c r="G170" s="195"/>
      <c r="H170" s="195"/>
      <c r="I170" s="195"/>
      <c r="J170" s="195"/>
      <c r="K170" s="195"/>
      <c r="L170" s="195"/>
      <c r="M170" s="195"/>
      <c r="N170" s="88">
        <v>115702</v>
      </c>
      <c r="O170" s="216">
        <v>156.5</v>
      </c>
      <c r="P170" s="45">
        <f>O170/D170*100</f>
        <v>1.0280226493424596</v>
      </c>
      <c r="Q170" s="14">
        <f>O170/N170*100</f>
        <v>0.13526127465385213</v>
      </c>
    </row>
    <row r="171" spans="1:17" s="17" customFormat="1" ht="18.75">
      <c r="A171" s="71" t="s">
        <v>196</v>
      </c>
      <c r="B171" s="81" t="s">
        <v>197</v>
      </c>
      <c r="C171" s="67">
        <v>97100000</v>
      </c>
      <c r="D171" s="216">
        <v>97100</v>
      </c>
      <c r="E171" s="195">
        <v>273700</v>
      </c>
      <c r="F171" s="195"/>
      <c r="G171" s="195"/>
      <c r="H171" s="195"/>
      <c r="I171" s="195">
        <v>12744</v>
      </c>
      <c r="J171" s="195"/>
      <c r="K171" s="195"/>
      <c r="L171" s="195"/>
      <c r="M171" s="195"/>
      <c r="N171" s="88">
        <v>523508</v>
      </c>
      <c r="O171" s="216">
        <v>27255.7</v>
      </c>
      <c r="P171" s="184">
        <f t="shared" si="13"/>
        <v>28.0697219361483</v>
      </c>
      <c r="Q171" s="23">
        <f aca="true" t="shared" si="15" ref="Q171:Q235">O171/N171*100</f>
        <v>5.206357878007594</v>
      </c>
    </row>
    <row r="172" spans="1:17" s="17" customFormat="1" ht="32.25" hidden="1">
      <c r="A172" s="71" t="s">
        <v>196</v>
      </c>
      <c r="B172" s="82" t="s">
        <v>198</v>
      </c>
      <c r="C172" s="67"/>
      <c r="D172" s="216"/>
      <c r="E172" s="195"/>
      <c r="F172" s="195"/>
      <c r="G172" s="195"/>
      <c r="H172" s="195"/>
      <c r="I172" s="195"/>
      <c r="J172" s="195"/>
      <c r="K172" s="195"/>
      <c r="L172" s="195"/>
      <c r="M172" s="195"/>
      <c r="N172" s="88"/>
      <c r="O172" s="216"/>
      <c r="P172" s="184" t="e">
        <f t="shared" si="13"/>
        <v>#DIV/0!</v>
      </c>
      <c r="Q172" s="23" t="e">
        <f t="shared" si="15"/>
        <v>#DIV/0!</v>
      </c>
    </row>
    <row r="173" spans="1:17" s="17" customFormat="1" ht="32.25" hidden="1">
      <c r="A173" s="71" t="s">
        <v>196</v>
      </c>
      <c r="B173" s="72" t="s">
        <v>199</v>
      </c>
      <c r="C173" s="67"/>
      <c r="D173" s="216"/>
      <c r="E173" s="195"/>
      <c r="F173" s="195"/>
      <c r="G173" s="195"/>
      <c r="H173" s="195"/>
      <c r="I173" s="195"/>
      <c r="J173" s="195"/>
      <c r="K173" s="195"/>
      <c r="L173" s="195"/>
      <c r="M173" s="195"/>
      <c r="N173" s="88"/>
      <c r="O173" s="216"/>
      <c r="P173" s="184" t="e">
        <f t="shared" si="13"/>
        <v>#DIV/0!</v>
      </c>
      <c r="Q173" s="23" t="e">
        <f t="shared" si="15"/>
        <v>#DIV/0!</v>
      </c>
    </row>
    <row r="174" spans="1:17" s="17" customFormat="1" ht="32.25" hidden="1">
      <c r="A174" s="71" t="s">
        <v>196</v>
      </c>
      <c r="B174" s="72" t="s">
        <v>200</v>
      </c>
      <c r="C174" s="67"/>
      <c r="D174" s="216"/>
      <c r="E174" s="195"/>
      <c r="F174" s="195"/>
      <c r="G174" s="195"/>
      <c r="H174" s="195"/>
      <c r="I174" s="195"/>
      <c r="J174" s="195"/>
      <c r="K174" s="195"/>
      <c r="L174" s="195"/>
      <c r="M174" s="195"/>
      <c r="N174" s="88"/>
      <c r="O174" s="216"/>
      <c r="P174" s="184" t="e">
        <f t="shared" si="13"/>
        <v>#DIV/0!</v>
      </c>
      <c r="Q174" s="23" t="e">
        <f t="shared" si="15"/>
        <v>#DIV/0!</v>
      </c>
    </row>
    <row r="175" spans="1:17" s="17" customFormat="1" ht="18.75" hidden="1">
      <c r="A175" s="71" t="s">
        <v>196</v>
      </c>
      <c r="B175" s="72" t="s">
        <v>201</v>
      </c>
      <c r="C175" s="67">
        <f>SUM(C176:C178)</f>
        <v>0</v>
      </c>
      <c r="D175" s="216">
        <f>SUM(D176:D178)</f>
        <v>0</v>
      </c>
      <c r="E175" s="195"/>
      <c r="F175" s="195"/>
      <c r="G175" s="195"/>
      <c r="H175" s="195"/>
      <c r="I175" s="195"/>
      <c r="J175" s="195"/>
      <c r="K175" s="195"/>
      <c r="L175" s="195"/>
      <c r="M175" s="195"/>
      <c r="N175" s="88">
        <f>SUM(N176:N178)</f>
        <v>0</v>
      </c>
      <c r="O175" s="216"/>
      <c r="P175" s="184" t="e">
        <f t="shared" si="13"/>
        <v>#DIV/0!</v>
      </c>
      <c r="Q175" s="23" t="e">
        <f t="shared" si="15"/>
        <v>#DIV/0!</v>
      </c>
    </row>
    <row r="176" spans="1:17" s="17" customFormat="1" ht="79.5" hidden="1">
      <c r="A176" s="71" t="s">
        <v>196</v>
      </c>
      <c r="B176" s="85" t="s">
        <v>202</v>
      </c>
      <c r="C176" s="67"/>
      <c r="D176" s="216"/>
      <c r="E176" s="195"/>
      <c r="F176" s="195"/>
      <c r="G176" s="195"/>
      <c r="H176" s="195"/>
      <c r="I176" s="195"/>
      <c r="J176" s="195"/>
      <c r="K176" s="195"/>
      <c r="L176" s="195"/>
      <c r="M176" s="195"/>
      <c r="N176" s="88"/>
      <c r="O176" s="216"/>
      <c r="P176" s="184" t="e">
        <f t="shared" si="13"/>
        <v>#DIV/0!</v>
      </c>
      <c r="Q176" s="23" t="e">
        <f t="shared" si="15"/>
        <v>#DIV/0!</v>
      </c>
    </row>
    <row r="177" spans="1:17" s="17" customFormat="1" ht="18.75" hidden="1">
      <c r="A177" s="71" t="s">
        <v>196</v>
      </c>
      <c r="B177" s="85" t="s">
        <v>203</v>
      </c>
      <c r="C177" s="67"/>
      <c r="D177" s="216"/>
      <c r="E177" s="195"/>
      <c r="F177" s="195"/>
      <c r="G177" s="195"/>
      <c r="H177" s="195"/>
      <c r="I177" s="195"/>
      <c r="J177" s="195"/>
      <c r="K177" s="195"/>
      <c r="L177" s="195"/>
      <c r="M177" s="195"/>
      <c r="N177" s="88"/>
      <c r="O177" s="216"/>
      <c r="P177" s="184" t="e">
        <f t="shared" si="13"/>
        <v>#DIV/0!</v>
      </c>
      <c r="Q177" s="23" t="e">
        <f t="shared" si="15"/>
        <v>#DIV/0!</v>
      </c>
    </row>
    <row r="178" spans="1:17" s="17" customFormat="1" ht="48" hidden="1">
      <c r="A178" s="71" t="s">
        <v>196</v>
      </c>
      <c r="B178" s="85" t="s">
        <v>204</v>
      </c>
      <c r="C178" s="67"/>
      <c r="D178" s="216"/>
      <c r="E178" s="195"/>
      <c r="F178" s="195"/>
      <c r="G178" s="195"/>
      <c r="H178" s="195"/>
      <c r="I178" s="195"/>
      <c r="J178" s="195"/>
      <c r="K178" s="195"/>
      <c r="L178" s="195"/>
      <c r="M178" s="195"/>
      <c r="N178" s="88"/>
      <c r="O178" s="216"/>
      <c r="P178" s="184" t="e">
        <f t="shared" si="13"/>
        <v>#DIV/0!</v>
      </c>
      <c r="Q178" s="23" t="e">
        <f t="shared" si="15"/>
        <v>#DIV/0!</v>
      </c>
    </row>
    <row r="179" spans="1:17" s="17" customFormat="1" ht="18.75" customHeight="1">
      <c r="A179" s="71" t="s">
        <v>205</v>
      </c>
      <c r="B179" s="145" t="s">
        <v>201</v>
      </c>
      <c r="C179" s="67">
        <v>55757515.24</v>
      </c>
      <c r="D179" s="216">
        <v>55757.5</v>
      </c>
      <c r="E179" s="195">
        <v>4600</v>
      </c>
      <c r="F179" s="195"/>
      <c r="G179" s="195"/>
      <c r="H179" s="195"/>
      <c r="I179" s="195"/>
      <c r="J179" s="195"/>
      <c r="K179" s="195"/>
      <c r="L179" s="195"/>
      <c r="M179" s="195"/>
      <c r="N179" s="88">
        <v>16145</v>
      </c>
      <c r="O179" s="216">
        <v>15749.3</v>
      </c>
      <c r="P179" s="184">
        <f t="shared" si="13"/>
        <v>28.246065551719497</v>
      </c>
      <c r="Q179" s="23">
        <f t="shared" si="15"/>
        <v>97.54908640445959</v>
      </c>
    </row>
    <row r="180" spans="1:17" s="17" customFormat="1" ht="18.75">
      <c r="A180" s="71" t="s">
        <v>354</v>
      </c>
      <c r="B180" s="66" t="s">
        <v>206</v>
      </c>
      <c r="C180" s="147">
        <v>17159308.36</v>
      </c>
      <c r="D180" s="216">
        <v>17159.3</v>
      </c>
      <c r="E180" s="195"/>
      <c r="F180" s="195"/>
      <c r="G180" s="195"/>
      <c r="H180" s="195"/>
      <c r="I180" s="195"/>
      <c r="J180" s="195"/>
      <c r="K180" s="195"/>
      <c r="L180" s="195"/>
      <c r="M180" s="195"/>
      <c r="N180" s="88"/>
      <c r="O180" s="216">
        <v>1657.4</v>
      </c>
      <c r="P180" s="184">
        <f t="shared" si="13"/>
        <v>9.658902169668927</v>
      </c>
      <c r="Q180" s="23" t="e">
        <f t="shared" si="15"/>
        <v>#DIV/0!</v>
      </c>
    </row>
    <row r="181" spans="1:17" s="17" customFormat="1" ht="32.25">
      <c r="A181" s="71" t="s">
        <v>355</v>
      </c>
      <c r="B181" s="66" t="s">
        <v>208</v>
      </c>
      <c r="C181" s="147">
        <v>118562100</v>
      </c>
      <c r="D181" s="216">
        <v>118562.1</v>
      </c>
      <c r="E181" s="179"/>
      <c r="F181" s="179"/>
      <c r="G181" s="179"/>
      <c r="H181" s="179"/>
      <c r="I181" s="179"/>
      <c r="J181" s="179"/>
      <c r="K181" s="179"/>
      <c r="L181" s="179"/>
      <c r="M181" s="179"/>
      <c r="N181" s="68">
        <v>130605</v>
      </c>
      <c r="O181" s="216">
        <v>17877.5</v>
      </c>
      <c r="P181" s="184">
        <f t="shared" si="13"/>
        <v>15.078595942548251</v>
      </c>
      <c r="Q181" s="23">
        <f t="shared" si="15"/>
        <v>13.68822020596455</v>
      </c>
    </row>
    <row r="182" spans="1:17" s="17" customFormat="1" ht="32.25" hidden="1">
      <c r="A182" s="71" t="s">
        <v>207</v>
      </c>
      <c r="B182" s="72" t="s">
        <v>198</v>
      </c>
      <c r="C182" s="69"/>
      <c r="D182" s="217"/>
      <c r="E182" s="179"/>
      <c r="F182" s="179"/>
      <c r="G182" s="179"/>
      <c r="H182" s="179"/>
      <c r="I182" s="179"/>
      <c r="J182" s="179"/>
      <c r="K182" s="179"/>
      <c r="L182" s="179"/>
      <c r="M182" s="179"/>
      <c r="N182" s="70"/>
      <c r="O182" s="217"/>
      <c r="P182" s="45" t="e">
        <f t="shared" si="13"/>
        <v>#DIV/0!</v>
      </c>
      <c r="Q182" s="14" t="e">
        <f t="shared" si="15"/>
        <v>#DIV/0!</v>
      </c>
    </row>
    <row r="183" spans="1:17" s="17" customFormat="1" ht="32.25" hidden="1">
      <c r="A183" s="71" t="s">
        <v>207</v>
      </c>
      <c r="B183" s="72" t="s">
        <v>209</v>
      </c>
      <c r="C183" s="69"/>
      <c r="D183" s="217"/>
      <c r="E183" s="179"/>
      <c r="F183" s="179"/>
      <c r="G183" s="179"/>
      <c r="H183" s="179"/>
      <c r="I183" s="179"/>
      <c r="J183" s="179"/>
      <c r="K183" s="179"/>
      <c r="L183" s="179"/>
      <c r="M183" s="179"/>
      <c r="N183" s="70"/>
      <c r="O183" s="217"/>
      <c r="P183" s="45" t="e">
        <f t="shared" si="13"/>
        <v>#DIV/0!</v>
      </c>
      <c r="Q183" s="14" t="e">
        <f t="shared" si="15"/>
        <v>#DIV/0!</v>
      </c>
    </row>
    <row r="184" spans="1:17" s="17" customFormat="1" ht="48" hidden="1">
      <c r="A184" s="71" t="s">
        <v>207</v>
      </c>
      <c r="B184" s="72" t="s">
        <v>210</v>
      </c>
      <c r="C184" s="69"/>
      <c r="D184" s="217"/>
      <c r="E184" s="179"/>
      <c r="F184" s="179"/>
      <c r="G184" s="179"/>
      <c r="H184" s="179"/>
      <c r="I184" s="179"/>
      <c r="J184" s="179"/>
      <c r="K184" s="179"/>
      <c r="L184" s="179"/>
      <c r="M184" s="179"/>
      <c r="N184" s="70"/>
      <c r="O184" s="217"/>
      <c r="P184" s="45" t="e">
        <f t="shared" si="13"/>
        <v>#DIV/0!</v>
      </c>
      <c r="Q184" s="14" t="e">
        <f t="shared" si="15"/>
        <v>#DIV/0!</v>
      </c>
    </row>
    <row r="185" spans="1:17" s="17" customFormat="1" ht="48" hidden="1">
      <c r="A185" s="71" t="s">
        <v>207</v>
      </c>
      <c r="B185" s="72" t="s">
        <v>211</v>
      </c>
      <c r="C185" s="69"/>
      <c r="D185" s="217"/>
      <c r="E185" s="179"/>
      <c r="F185" s="179"/>
      <c r="G185" s="179"/>
      <c r="H185" s="179"/>
      <c r="I185" s="179"/>
      <c r="J185" s="179"/>
      <c r="K185" s="179"/>
      <c r="L185" s="179"/>
      <c r="M185" s="179"/>
      <c r="N185" s="70"/>
      <c r="O185" s="217"/>
      <c r="P185" s="45" t="e">
        <f t="shared" si="13"/>
        <v>#DIV/0!</v>
      </c>
      <c r="Q185" s="14" t="e">
        <f t="shared" si="15"/>
        <v>#DIV/0!</v>
      </c>
    </row>
    <row r="186" spans="1:17" s="17" customFormat="1" ht="32.25" hidden="1">
      <c r="A186" s="71" t="s">
        <v>207</v>
      </c>
      <c r="B186" s="72" t="s">
        <v>212</v>
      </c>
      <c r="C186" s="69"/>
      <c r="D186" s="217"/>
      <c r="E186" s="179"/>
      <c r="F186" s="179"/>
      <c r="G186" s="179"/>
      <c r="H186" s="179"/>
      <c r="I186" s="179"/>
      <c r="J186" s="179"/>
      <c r="K186" s="179"/>
      <c r="L186" s="179"/>
      <c r="M186" s="179"/>
      <c r="N186" s="70"/>
      <c r="O186" s="217"/>
      <c r="P186" s="45" t="e">
        <f t="shared" si="13"/>
        <v>#DIV/0!</v>
      </c>
      <c r="Q186" s="14" t="e">
        <f t="shared" si="15"/>
        <v>#DIV/0!</v>
      </c>
    </row>
    <row r="187" spans="1:17" s="17" customFormat="1" ht="63.75" hidden="1">
      <c r="A187" s="71" t="s">
        <v>207</v>
      </c>
      <c r="B187" s="72" t="s">
        <v>213</v>
      </c>
      <c r="C187" s="69"/>
      <c r="D187" s="217"/>
      <c r="E187" s="179"/>
      <c r="F187" s="179"/>
      <c r="G187" s="179"/>
      <c r="H187" s="179"/>
      <c r="I187" s="179"/>
      <c r="J187" s="179"/>
      <c r="K187" s="179"/>
      <c r="L187" s="179"/>
      <c r="M187" s="179"/>
      <c r="N187" s="70"/>
      <c r="O187" s="217"/>
      <c r="P187" s="45" t="e">
        <f t="shared" si="13"/>
        <v>#DIV/0!</v>
      </c>
      <c r="Q187" s="14" t="e">
        <f t="shared" si="15"/>
        <v>#DIV/0!</v>
      </c>
    </row>
    <row r="188" spans="1:17" s="17" customFormat="1" ht="95.25" hidden="1">
      <c r="A188" s="71" t="s">
        <v>207</v>
      </c>
      <c r="B188" s="82" t="s">
        <v>214</v>
      </c>
      <c r="C188" s="69"/>
      <c r="D188" s="217"/>
      <c r="E188" s="179"/>
      <c r="F188" s="179"/>
      <c r="G188" s="179"/>
      <c r="H188" s="179"/>
      <c r="I188" s="179"/>
      <c r="J188" s="179"/>
      <c r="K188" s="179"/>
      <c r="L188" s="179"/>
      <c r="M188" s="179"/>
      <c r="N188" s="70"/>
      <c r="O188" s="217"/>
      <c r="P188" s="45" t="e">
        <f t="shared" si="13"/>
        <v>#DIV/0!</v>
      </c>
      <c r="Q188" s="14" t="e">
        <f t="shared" si="15"/>
        <v>#DIV/0!</v>
      </c>
    </row>
    <row r="189" spans="1:17" s="17" customFormat="1" ht="48" hidden="1">
      <c r="A189" s="71" t="s">
        <v>207</v>
      </c>
      <c r="B189" s="72" t="s">
        <v>215</v>
      </c>
      <c r="C189" s="69"/>
      <c r="D189" s="217"/>
      <c r="E189" s="179"/>
      <c r="F189" s="179"/>
      <c r="G189" s="179"/>
      <c r="H189" s="179"/>
      <c r="I189" s="179"/>
      <c r="J189" s="179"/>
      <c r="K189" s="179"/>
      <c r="L189" s="179"/>
      <c r="M189" s="179"/>
      <c r="N189" s="70"/>
      <c r="O189" s="217"/>
      <c r="P189" s="45" t="e">
        <f t="shared" si="13"/>
        <v>#DIV/0!</v>
      </c>
      <c r="Q189" s="14" t="e">
        <f t="shared" si="15"/>
        <v>#DIV/0!</v>
      </c>
    </row>
    <row r="190" spans="1:17" s="17" customFormat="1" ht="63.75" hidden="1">
      <c r="A190" s="71"/>
      <c r="B190" s="85" t="s">
        <v>216</v>
      </c>
      <c r="C190" s="69"/>
      <c r="D190" s="217"/>
      <c r="E190" s="179"/>
      <c r="F190" s="179"/>
      <c r="G190" s="179"/>
      <c r="H190" s="179"/>
      <c r="I190" s="179"/>
      <c r="J190" s="179"/>
      <c r="K190" s="179"/>
      <c r="L190" s="179"/>
      <c r="M190" s="179"/>
      <c r="N190" s="70"/>
      <c r="O190" s="217"/>
      <c r="P190" s="45" t="e">
        <f t="shared" si="13"/>
        <v>#DIV/0!</v>
      </c>
      <c r="Q190" s="14" t="e">
        <f t="shared" si="15"/>
        <v>#DIV/0!</v>
      </c>
    </row>
    <row r="191" spans="1:17" s="17" customFormat="1" ht="32.25" hidden="1">
      <c r="A191" s="71" t="s">
        <v>207</v>
      </c>
      <c r="B191" s="72" t="s">
        <v>217</v>
      </c>
      <c r="C191" s="69"/>
      <c r="D191" s="217"/>
      <c r="E191" s="179"/>
      <c r="F191" s="179"/>
      <c r="G191" s="179"/>
      <c r="H191" s="179"/>
      <c r="I191" s="179"/>
      <c r="J191" s="179"/>
      <c r="K191" s="179"/>
      <c r="L191" s="179"/>
      <c r="M191" s="179"/>
      <c r="N191" s="70"/>
      <c r="O191" s="217"/>
      <c r="P191" s="45" t="e">
        <f t="shared" si="13"/>
        <v>#DIV/0!</v>
      </c>
      <c r="Q191" s="14" t="e">
        <f t="shared" si="15"/>
        <v>#DIV/0!</v>
      </c>
    </row>
    <row r="192" spans="1:17" s="17" customFormat="1" ht="32.25" hidden="1">
      <c r="A192" s="71" t="s">
        <v>207</v>
      </c>
      <c r="B192" s="72" t="s">
        <v>218</v>
      </c>
      <c r="C192" s="69"/>
      <c r="D192" s="217"/>
      <c r="E192" s="179"/>
      <c r="F192" s="179"/>
      <c r="G192" s="179"/>
      <c r="H192" s="179"/>
      <c r="I192" s="179"/>
      <c r="J192" s="179"/>
      <c r="K192" s="179"/>
      <c r="L192" s="179"/>
      <c r="M192" s="179"/>
      <c r="N192" s="70"/>
      <c r="O192" s="217"/>
      <c r="P192" s="45" t="e">
        <f t="shared" si="13"/>
        <v>#DIV/0!</v>
      </c>
      <c r="Q192" s="14" t="e">
        <f t="shared" si="15"/>
        <v>#DIV/0!</v>
      </c>
    </row>
    <row r="193" spans="1:17" s="17" customFormat="1" ht="48" hidden="1">
      <c r="A193" s="71" t="s">
        <v>207</v>
      </c>
      <c r="B193" s="72" t="s">
        <v>219</v>
      </c>
      <c r="C193" s="69"/>
      <c r="D193" s="217"/>
      <c r="E193" s="179"/>
      <c r="F193" s="179"/>
      <c r="G193" s="179"/>
      <c r="H193" s="179"/>
      <c r="I193" s="179"/>
      <c r="J193" s="179"/>
      <c r="K193" s="179"/>
      <c r="L193" s="179"/>
      <c r="M193" s="179"/>
      <c r="N193" s="70"/>
      <c r="O193" s="217"/>
      <c r="P193" s="45" t="e">
        <f t="shared" si="13"/>
        <v>#DIV/0!</v>
      </c>
      <c r="Q193" s="14" t="e">
        <f t="shared" si="15"/>
        <v>#DIV/0!</v>
      </c>
    </row>
    <row r="194" spans="1:17" s="17" customFormat="1" ht="18.75">
      <c r="A194" s="60" t="s">
        <v>220</v>
      </c>
      <c r="B194" s="61" t="s">
        <v>221</v>
      </c>
      <c r="C194" s="62">
        <f>SUM(C195+C196+C198+C197)</f>
        <v>2327168518.08</v>
      </c>
      <c r="D194" s="218">
        <f>SUM(D195+D196+D198+D197)</f>
        <v>2327168.5999999996</v>
      </c>
      <c r="E194" s="195">
        <f>SUM(E195+E196+E198)</f>
        <v>785999</v>
      </c>
      <c r="F194" s="195"/>
      <c r="G194" s="195"/>
      <c r="H194" s="195"/>
      <c r="I194" s="195"/>
      <c r="J194" s="195"/>
      <c r="K194" s="195"/>
      <c r="L194" s="195"/>
      <c r="M194" s="195"/>
      <c r="N194" s="64">
        <f>SUM(N195+N196+N198)</f>
        <v>3138588</v>
      </c>
      <c r="O194" s="218">
        <f>SUM(O195+O196+O198+O197)</f>
        <v>395656.19999999995</v>
      </c>
      <c r="P194" s="45">
        <f t="shared" si="13"/>
        <v>17.001613033108132</v>
      </c>
      <c r="Q194" s="14">
        <f t="shared" si="15"/>
        <v>12.606184691969762</v>
      </c>
    </row>
    <row r="195" spans="1:17" s="17" customFormat="1" ht="18.75">
      <c r="A195" s="71" t="s">
        <v>222</v>
      </c>
      <c r="B195" s="79" t="s">
        <v>223</v>
      </c>
      <c r="C195" s="67">
        <v>601521161</v>
      </c>
      <c r="D195" s="216">
        <v>601521.2</v>
      </c>
      <c r="E195" s="179">
        <v>237355</v>
      </c>
      <c r="F195" s="179">
        <v>7000</v>
      </c>
      <c r="G195" s="179"/>
      <c r="H195" s="179"/>
      <c r="I195" s="179"/>
      <c r="J195" s="179"/>
      <c r="K195" s="179"/>
      <c r="L195" s="179"/>
      <c r="M195" s="179"/>
      <c r="N195" s="68">
        <v>756092</v>
      </c>
      <c r="O195" s="216">
        <v>56141</v>
      </c>
      <c r="P195" s="184">
        <f t="shared" si="13"/>
        <v>9.333170634717447</v>
      </c>
      <c r="Q195" s="23">
        <f t="shared" si="15"/>
        <v>7.425154610814556</v>
      </c>
    </row>
    <row r="196" spans="1:17" s="17" customFormat="1" ht="18.75">
      <c r="A196" s="71" t="s">
        <v>224</v>
      </c>
      <c r="B196" s="79" t="s">
        <v>225</v>
      </c>
      <c r="C196" s="67">
        <v>316521666.53</v>
      </c>
      <c r="D196" s="221">
        <v>316521.7</v>
      </c>
      <c r="E196" s="179">
        <v>376087</v>
      </c>
      <c r="F196" s="179">
        <v>1795</v>
      </c>
      <c r="G196" s="179">
        <v>2100</v>
      </c>
      <c r="H196" s="179"/>
      <c r="I196" s="179"/>
      <c r="J196" s="179"/>
      <c r="K196" s="179"/>
      <c r="L196" s="179"/>
      <c r="M196" s="179"/>
      <c r="N196" s="70">
        <v>2331394</v>
      </c>
      <c r="O196" s="216">
        <v>28968.4</v>
      </c>
      <c r="P196" s="184">
        <f t="shared" si="13"/>
        <v>9.152105527046013</v>
      </c>
      <c r="Q196" s="23">
        <f t="shared" si="15"/>
        <v>1.2425355817163466</v>
      </c>
    </row>
    <row r="197" spans="1:17" s="17" customFormat="1" ht="18.75">
      <c r="A197" s="71" t="s">
        <v>356</v>
      </c>
      <c r="B197" s="73" t="s">
        <v>357</v>
      </c>
      <c r="C197" s="67">
        <v>1351825190.55</v>
      </c>
      <c r="D197" s="216">
        <v>1351825.2</v>
      </c>
      <c r="E197" s="179"/>
      <c r="F197" s="179"/>
      <c r="G197" s="179"/>
      <c r="H197" s="179"/>
      <c r="I197" s="179"/>
      <c r="J197" s="179"/>
      <c r="K197" s="179"/>
      <c r="L197" s="179"/>
      <c r="M197" s="179"/>
      <c r="N197" s="68">
        <f>SUM(P197)</f>
        <v>22.187565374576536</v>
      </c>
      <c r="O197" s="216">
        <v>299937.1</v>
      </c>
      <c r="P197" s="184">
        <f t="shared" si="13"/>
        <v>22.187565374576536</v>
      </c>
      <c r="Q197" s="23">
        <f t="shared" si="15"/>
        <v>1351825.2</v>
      </c>
    </row>
    <row r="198" spans="1:17" s="17" customFormat="1" ht="32.25">
      <c r="A198" s="71" t="s">
        <v>358</v>
      </c>
      <c r="B198" s="66" t="s">
        <v>227</v>
      </c>
      <c r="C198" s="67">
        <v>57300500</v>
      </c>
      <c r="D198" s="216">
        <v>57300.5</v>
      </c>
      <c r="E198" s="179">
        <v>172557</v>
      </c>
      <c r="F198" s="179">
        <v>4720</v>
      </c>
      <c r="G198" s="179">
        <v>31005</v>
      </c>
      <c r="H198" s="179"/>
      <c r="I198" s="179"/>
      <c r="J198" s="179"/>
      <c r="K198" s="179"/>
      <c r="L198" s="179"/>
      <c r="M198" s="179"/>
      <c r="N198" s="68">
        <v>51102</v>
      </c>
      <c r="O198" s="216">
        <v>10609.7</v>
      </c>
      <c r="P198" s="184">
        <f t="shared" si="13"/>
        <v>18.515894276664255</v>
      </c>
      <c r="Q198" s="23">
        <f t="shared" si="15"/>
        <v>20.761809713905524</v>
      </c>
    </row>
    <row r="199" spans="1:17" s="17" customFormat="1" ht="32.25" hidden="1">
      <c r="A199" s="71" t="s">
        <v>226</v>
      </c>
      <c r="B199" s="72" t="s">
        <v>198</v>
      </c>
      <c r="C199" s="67"/>
      <c r="D199" s="217"/>
      <c r="E199" s="179"/>
      <c r="F199" s="179"/>
      <c r="G199" s="179"/>
      <c r="H199" s="179"/>
      <c r="I199" s="179"/>
      <c r="J199" s="179"/>
      <c r="K199" s="179"/>
      <c r="L199" s="179"/>
      <c r="M199" s="179"/>
      <c r="N199" s="68"/>
      <c r="O199" s="217"/>
      <c r="P199" s="184" t="e">
        <f t="shared" si="13"/>
        <v>#DIV/0!</v>
      </c>
      <c r="Q199" s="23" t="e">
        <f t="shared" si="15"/>
        <v>#DIV/0!</v>
      </c>
    </row>
    <row r="200" spans="1:17" s="17" customFormat="1" ht="32.25" hidden="1">
      <c r="A200" s="71" t="s">
        <v>226</v>
      </c>
      <c r="B200" s="72" t="s">
        <v>228</v>
      </c>
      <c r="C200" s="67"/>
      <c r="D200" s="217"/>
      <c r="E200" s="179"/>
      <c r="F200" s="179"/>
      <c r="G200" s="179"/>
      <c r="H200" s="179"/>
      <c r="I200" s="179"/>
      <c r="J200" s="179"/>
      <c r="K200" s="179"/>
      <c r="L200" s="179"/>
      <c r="M200" s="179"/>
      <c r="N200" s="68"/>
      <c r="O200" s="217"/>
      <c r="P200" s="184" t="e">
        <f t="shared" si="13"/>
        <v>#DIV/0!</v>
      </c>
      <c r="Q200" s="23" t="e">
        <f t="shared" si="15"/>
        <v>#DIV/0!</v>
      </c>
    </row>
    <row r="201" spans="1:17" s="17" customFormat="1" ht="16.5" customHeight="1">
      <c r="A201" s="86" t="s">
        <v>229</v>
      </c>
      <c r="B201" s="76" t="s">
        <v>230</v>
      </c>
      <c r="C201" s="62">
        <f>C203+C202+C204</f>
        <v>21077436.450000003</v>
      </c>
      <c r="D201" s="218">
        <f>D203+D202+D204</f>
        <v>21077.4</v>
      </c>
      <c r="E201" s="179"/>
      <c r="F201" s="179">
        <f>SUM(F204)</f>
        <v>500</v>
      </c>
      <c r="G201" s="179"/>
      <c r="H201" s="179"/>
      <c r="I201" s="179"/>
      <c r="J201" s="179"/>
      <c r="K201" s="179"/>
      <c r="L201" s="179"/>
      <c r="M201" s="179"/>
      <c r="N201" s="63">
        <f>N203+N202+N204</f>
        <v>20536</v>
      </c>
      <c r="O201" s="218">
        <f>O203+O202+O204</f>
        <v>1556.8000000000002</v>
      </c>
      <c r="P201" s="184">
        <f t="shared" si="13"/>
        <v>7.386110241301109</v>
      </c>
      <c r="Q201" s="23">
        <f t="shared" si="15"/>
        <v>7.580833657966498</v>
      </c>
    </row>
    <row r="202" spans="1:17" s="17" customFormat="1" ht="18.75" hidden="1">
      <c r="A202" s="71" t="s">
        <v>231</v>
      </c>
      <c r="B202" s="66" t="s">
        <v>232</v>
      </c>
      <c r="C202" s="67"/>
      <c r="D202" s="217"/>
      <c r="E202" s="179"/>
      <c r="F202" s="179"/>
      <c r="G202" s="179"/>
      <c r="H202" s="179"/>
      <c r="I202" s="179"/>
      <c r="J202" s="179"/>
      <c r="K202" s="179"/>
      <c r="L202" s="179"/>
      <c r="M202" s="179"/>
      <c r="N202" s="68"/>
      <c r="O202" s="217"/>
      <c r="P202" s="184" t="e">
        <f t="shared" si="13"/>
        <v>#DIV/0!</v>
      </c>
      <c r="Q202" s="23" t="e">
        <f t="shared" si="15"/>
        <v>#DIV/0!</v>
      </c>
    </row>
    <row r="203" spans="1:17" s="17" customFormat="1" ht="33" customHeight="1">
      <c r="A203" s="71" t="s">
        <v>359</v>
      </c>
      <c r="B203" s="73" t="s">
        <v>360</v>
      </c>
      <c r="C203" s="147">
        <v>15837635.47</v>
      </c>
      <c r="D203" s="216">
        <v>15837.6</v>
      </c>
      <c r="E203" s="179"/>
      <c r="F203" s="179"/>
      <c r="G203" s="179"/>
      <c r="H203" s="179"/>
      <c r="I203" s="179"/>
      <c r="J203" s="179"/>
      <c r="K203" s="179"/>
      <c r="L203" s="179"/>
      <c r="M203" s="179"/>
      <c r="N203" s="68">
        <v>2965</v>
      </c>
      <c r="O203" s="216">
        <v>1404.9</v>
      </c>
      <c r="P203" s="184">
        <f t="shared" si="13"/>
        <v>8.87066222154872</v>
      </c>
      <c r="Q203" s="23">
        <f t="shared" si="15"/>
        <v>47.38279932546375</v>
      </c>
    </row>
    <row r="204" spans="1:17" s="17" customFormat="1" ht="32.25">
      <c r="A204" s="71" t="s">
        <v>361</v>
      </c>
      <c r="B204" s="73" t="s">
        <v>233</v>
      </c>
      <c r="C204" s="147">
        <v>5239800.98</v>
      </c>
      <c r="D204" s="216">
        <v>5239.8</v>
      </c>
      <c r="E204" s="179"/>
      <c r="F204" s="179">
        <v>500</v>
      </c>
      <c r="G204" s="179"/>
      <c r="H204" s="179"/>
      <c r="I204" s="179"/>
      <c r="J204" s="179"/>
      <c r="K204" s="179"/>
      <c r="L204" s="179"/>
      <c r="M204" s="179"/>
      <c r="N204" s="68">
        <v>17571</v>
      </c>
      <c r="O204" s="216">
        <v>151.9</v>
      </c>
      <c r="P204" s="184">
        <f t="shared" si="13"/>
        <v>2.8989656093744034</v>
      </c>
      <c r="Q204" s="23">
        <f t="shared" si="15"/>
        <v>0.8644926299015424</v>
      </c>
    </row>
    <row r="205" spans="1:17" s="17" customFormat="1" ht="18.75">
      <c r="A205" s="86" t="s">
        <v>234</v>
      </c>
      <c r="B205" s="76" t="s">
        <v>235</v>
      </c>
      <c r="C205" s="62">
        <f>SUM(C206+C207+C211+C214+C216)</f>
        <v>3219019455.2500005</v>
      </c>
      <c r="D205" s="218">
        <f>SUM(D206+D207+D211+D214+D216)</f>
        <v>3219019.4000000004</v>
      </c>
      <c r="E205" s="179">
        <f>SUM(E206+E207+E211+E214+E218+E216)</f>
        <v>1203936</v>
      </c>
      <c r="F205" s="179">
        <v>180</v>
      </c>
      <c r="G205" s="179">
        <f>SUM(G214)</f>
        <v>52459</v>
      </c>
      <c r="H205" s="179"/>
      <c r="I205" s="179"/>
      <c r="J205" s="179"/>
      <c r="K205" s="179"/>
      <c r="L205" s="179"/>
      <c r="M205" s="179"/>
      <c r="N205" s="64">
        <f>SUM(N206+N207+N211+N214+N216)</f>
        <v>2825247</v>
      </c>
      <c r="O205" s="218">
        <f>SUM(O206+O207+O211+O214+O216)</f>
        <v>536903.2</v>
      </c>
      <c r="P205" s="45">
        <f t="shared" si="13"/>
        <v>16.67909177558855</v>
      </c>
      <c r="Q205" s="14">
        <f t="shared" si="15"/>
        <v>19.003761441035067</v>
      </c>
    </row>
    <row r="206" spans="1:17" s="17" customFormat="1" ht="15.75" customHeight="1">
      <c r="A206" s="65" t="s">
        <v>236</v>
      </c>
      <c r="B206" s="66" t="s">
        <v>237</v>
      </c>
      <c r="C206" s="67">
        <v>920253424.72</v>
      </c>
      <c r="D206" s="216">
        <v>920253.4</v>
      </c>
      <c r="E206" s="195">
        <v>332874</v>
      </c>
      <c r="F206" s="195">
        <v>109</v>
      </c>
      <c r="G206" s="195"/>
      <c r="H206" s="195"/>
      <c r="I206" s="195"/>
      <c r="J206" s="195"/>
      <c r="K206" s="195"/>
      <c r="L206" s="195"/>
      <c r="M206" s="195"/>
      <c r="N206" s="88">
        <v>696688</v>
      </c>
      <c r="O206" s="216">
        <v>166379.9</v>
      </c>
      <c r="P206" s="184">
        <f t="shared" si="13"/>
        <v>18.07979193556905</v>
      </c>
      <c r="Q206" s="23">
        <f t="shared" si="15"/>
        <v>23.8815509955676</v>
      </c>
    </row>
    <row r="207" spans="1:17" s="17" customFormat="1" ht="16.5" customHeight="1">
      <c r="A207" s="71" t="s">
        <v>238</v>
      </c>
      <c r="B207" s="79" t="s">
        <v>239</v>
      </c>
      <c r="C207" s="67">
        <v>1839930335.17</v>
      </c>
      <c r="D207" s="216">
        <v>1839930.3</v>
      </c>
      <c r="E207" s="195">
        <v>831647</v>
      </c>
      <c r="F207" s="195">
        <v>20</v>
      </c>
      <c r="G207" s="195"/>
      <c r="H207" s="195"/>
      <c r="I207" s="195"/>
      <c r="J207" s="195"/>
      <c r="K207" s="195"/>
      <c r="L207" s="195"/>
      <c r="M207" s="195"/>
      <c r="N207" s="88">
        <v>1710245</v>
      </c>
      <c r="O207" s="216">
        <v>328247.3</v>
      </c>
      <c r="P207" s="184">
        <f t="shared" si="13"/>
        <v>17.840202968558103</v>
      </c>
      <c r="Q207" s="23">
        <f t="shared" si="15"/>
        <v>19.192998663934112</v>
      </c>
    </row>
    <row r="208" spans="1:17" s="17" customFormat="1" ht="18.75" hidden="1">
      <c r="A208" s="71" t="s">
        <v>240</v>
      </c>
      <c r="B208" s="79" t="s">
        <v>241</v>
      </c>
      <c r="C208" s="67"/>
      <c r="D208" s="216"/>
      <c r="E208" s="195"/>
      <c r="F208" s="195"/>
      <c r="G208" s="195"/>
      <c r="H208" s="195"/>
      <c r="I208" s="195"/>
      <c r="J208" s="195"/>
      <c r="K208" s="195"/>
      <c r="L208" s="195"/>
      <c r="M208" s="195"/>
      <c r="N208" s="88"/>
      <c r="O208" s="216"/>
      <c r="P208" s="184" t="e">
        <f t="shared" si="13"/>
        <v>#DIV/0!</v>
      </c>
      <c r="Q208" s="23" t="e">
        <f t="shared" si="15"/>
        <v>#DIV/0!</v>
      </c>
    </row>
    <row r="209" spans="1:17" s="17" customFormat="1" ht="18.75" hidden="1">
      <c r="A209" s="71" t="s">
        <v>240</v>
      </c>
      <c r="B209" s="66" t="s">
        <v>242</v>
      </c>
      <c r="C209" s="67"/>
      <c r="D209" s="216"/>
      <c r="E209" s="195"/>
      <c r="F209" s="195"/>
      <c r="G209" s="195"/>
      <c r="H209" s="195"/>
      <c r="I209" s="195"/>
      <c r="J209" s="195"/>
      <c r="K209" s="195"/>
      <c r="L209" s="195"/>
      <c r="M209" s="195"/>
      <c r="N209" s="88"/>
      <c r="O209" s="216"/>
      <c r="P209" s="184" t="e">
        <f t="shared" si="13"/>
        <v>#DIV/0!</v>
      </c>
      <c r="Q209" s="23" t="e">
        <f t="shared" si="15"/>
        <v>#DIV/0!</v>
      </c>
    </row>
    <row r="210" spans="1:17" s="17" customFormat="1" ht="18.75" hidden="1">
      <c r="A210" s="71" t="s">
        <v>243</v>
      </c>
      <c r="B210" s="79" t="s">
        <v>244</v>
      </c>
      <c r="C210" s="67"/>
      <c r="D210" s="216"/>
      <c r="E210" s="195"/>
      <c r="F210" s="195"/>
      <c r="G210" s="195"/>
      <c r="H210" s="195"/>
      <c r="I210" s="195"/>
      <c r="J210" s="195"/>
      <c r="K210" s="195"/>
      <c r="L210" s="195"/>
      <c r="M210" s="195"/>
      <c r="N210" s="88"/>
      <c r="O210" s="216"/>
      <c r="P210" s="184" t="e">
        <f aca="true" t="shared" si="16" ref="P210:P273">O210/D210*100</f>
        <v>#DIV/0!</v>
      </c>
      <c r="Q210" s="23" t="e">
        <f t="shared" si="15"/>
        <v>#DIV/0!</v>
      </c>
    </row>
    <row r="211" spans="1:17" s="17" customFormat="1" ht="18.75" hidden="1">
      <c r="A211" s="71" t="s">
        <v>245</v>
      </c>
      <c r="B211" s="79" t="s">
        <v>246</v>
      </c>
      <c r="C211" s="67"/>
      <c r="D211" s="216"/>
      <c r="E211" s="195">
        <v>781</v>
      </c>
      <c r="F211" s="195"/>
      <c r="G211" s="195"/>
      <c r="H211" s="195"/>
      <c r="I211" s="195"/>
      <c r="J211" s="195"/>
      <c r="K211" s="195"/>
      <c r="L211" s="195"/>
      <c r="M211" s="195"/>
      <c r="N211" s="88">
        <v>116</v>
      </c>
      <c r="O211" s="216"/>
      <c r="P211" s="184" t="e">
        <f t="shared" si="16"/>
        <v>#DIV/0!</v>
      </c>
      <c r="Q211" s="23">
        <f t="shared" si="15"/>
        <v>0</v>
      </c>
    </row>
    <row r="212" spans="1:17" s="17" customFormat="1" ht="18.75" hidden="1">
      <c r="A212" s="71" t="s">
        <v>247</v>
      </c>
      <c r="B212" s="66" t="s">
        <v>248</v>
      </c>
      <c r="C212" s="67"/>
      <c r="D212" s="216"/>
      <c r="E212" s="195"/>
      <c r="F212" s="195"/>
      <c r="G212" s="195"/>
      <c r="H212" s="195"/>
      <c r="I212" s="195"/>
      <c r="J212" s="195"/>
      <c r="K212" s="195"/>
      <c r="L212" s="195"/>
      <c r="M212" s="195"/>
      <c r="N212" s="88"/>
      <c r="O212" s="216"/>
      <c r="P212" s="184" t="e">
        <f t="shared" si="16"/>
        <v>#DIV/0!</v>
      </c>
      <c r="Q212" s="23" t="e">
        <f t="shared" si="15"/>
        <v>#DIV/0!</v>
      </c>
    </row>
    <row r="213" spans="1:17" s="17" customFormat="1" ht="32.25" hidden="1">
      <c r="A213" s="71" t="s">
        <v>247</v>
      </c>
      <c r="B213" s="72" t="s">
        <v>198</v>
      </c>
      <c r="C213" s="67"/>
      <c r="D213" s="216"/>
      <c r="E213" s="195"/>
      <c r="F213" s="195"/>
      <c r="G213" s="195"/>
      <c r="H213" s="195"/>
      <c r="I213" s="195"/>
      <c r="J213" s="195"/>
      <c r="K213" s="195"/>
      <c r="L213" s="195"/>
      <c r="M213" s="195"/>
      <c r="N213" s="88"/>
      <c r="O213" s="216"/>
      <c r="P213" s="184" t="e">
        <f t="shared" si="16"/>
        <v>#DIV/0!</v>
      </c>
      <c r="Q213" s="23" t="e">
        <f t="shared" si="15"/>
        <v>#DIV/0!</v>
      </c>
    </row>
    <row r="214" spans="1:17" s="17" customFormat="1" ht="18.75">
      <c r="A214" s="71" t="s">
        <v>247</v>
      </c>
      <c r="B214" s="73" t="s">
        <v>248</v>
      </c>
      <c r="C214" s="67">
        <v>202026643.28</v>
      </c>
      <c r="D214" s="216">
        <v>202026.6</v>
      </c>
      <c r="E214" s="195">
        <v>12378</v>
      </c>
      <c r="F214" s="195">
        <v>51</v>
      </c>
      <c r="G214" s="195">
        <v>52459</v>
      </c>
      <c r="H214" s="195"/>
      <c r="I214" s="195"/>
      <c r="J214" s="195"/>
      <c r="K214" s="195"/>
      <c r="L214" s="195"/>
      <c r="M214" s="195"/>
      <c r="N214" s="88">
        <v>120011</v>
      </c>
      <c r="O214" s="216">
        <v>21413.1</v>
      </c>
      <c r="P214" s="184">
        <f t="shared" si="16"/>
        <v>10.599148824956712</v>
      </c>
      <c r="Q214" s="23">
        <f t="shared" si="15"/>
        <v>17.842614427010854</v>
      </c>
    </row>
    <row r="215" spans="1:17" s="17" customFormat="1" ht="48" hidden="1">
      <c r="A215" s="71" t="s">
        <v>247</v>
      </c>
      <c r="B215" s="82" t="s">
        <v>249</v>
      </c>
      <c r="C215" s="67"/>
      <c r="D215" s="216"/>
      <c r="E215" s="195"/>
      <c r="F215" s="195"/>
      <c r="G215" s="195"/>
      <c r="H215" s="195"/>
      <c r="I215" s="195"/>
      <c r="J215" s="195"/>
      <c r="K215" s="195"/>
      <c r="L215" s="195"/>
      <c r="M215" s="195"/>
      <c r="N215" s="88"/>
      <c r="O215" s="216"/>
      <c r="P215" s="184" t="e">
        <f t="shared" si="16"/>
        <v>#DIV/0!</v>
      </c>
      <c r="Q215" s="23" t="e">
        <f t="shared" si="15"/>
        <v>#DIV/0!</v>
      </c>
    </row>
    <row r="216" spans="1:17" s="17" customFormat="1" ht="18.75" customHeight="1">
      <c r="A216" s="71" t="s">
        <v>250</v>
      </c>
      <c r="B216" s="81" t="s">
        <v>251</v>
      </c>
      <c r="C216" s="67">
        <v>256809052.08</v>
      </c>
      <c r="D216" s="216">
        <v>256809.1</v>
      </c>
      <c r="E216" s="195">
        <v>26256</v>
      </c>
      <c r="F216" s="195"/>
      <c r="G216" s="195">
        <v>17879</v>
      </c>
      <c r="H216" s="195">
        <v>2156</v>
      </c>
      <c r="I216" s="195"/>
      <c r="J216" s="195"/>
      <c r="K216" s="195"/>
      <c r="L216" s="195"/>
      <c r="M216" s="195"/>
      <c r="N216" s="88">
        <v>298187</v>
      </c>
      <c r="O216" s="216">
        <v>20862.9</v>
      </c>
      <c r="P216" s="184">
        <f t="shared" si="16"/>
        <v>8.123894363556431</v>
      </c>
      <c r="Q216" s="23">
        <f t="shared" si="15"/>
        <v>6.99658268133755</v>
      </c>
    </row>
    <row r="217" spans="1:17" s="17" customFormat="1" ht="32.25" hidden="1">
      <c r="A217" s="71" t="s">
        <v>250</v>
      </c>
      <c r="B217" s="72" t="s">
        <v>198</v>
      </c>
      <c r="C217" s="67"/>
      <c r="D217" s="217"/>
      <c r="E217" s="179"/>
      <c r="F217" s="179"/>
      <c r="G217" s="179"/>
      <c r="H217" s="179"/>
      <c r="I217" s="179"/>
      <c r="J217" s="179"/>
      <c r="K217" s="179"/>
      <c r="L217" s="179"/>
      <c r="M217" s="179"/>
      <c r="N217" s="68"/>
      <c r="O217" s="217"/>
      <c r="P217" s="45" t="e">
        <f t="shared" si="16"/>
        <v>#DIV/0!</v>
      </c>
      <c r="Q217" s="14" t="e">
        <f t="shared" si="15"/>
        <v>#DIV/0!</v>
      </c>
    </row>
    <row r="218" spans="1:17" s="17" customFormat="1" ht="18.75" hidden="1">
      <c r="A218" s="71" t="s">
        <v>252</v>
      </c>
      <c r="B218" s="72" t="s">
        <v>253</v>
      </c>
      <c r="C218" s="67"/>
      <c r="D218" s="217"/>
      <c r="E218" s="179"/>
      <c r="F218" s="179"/>
      <c r="G218" s="179"/>
      <c r="H218" s="179"/>
      <c r="I218" s="179"/>
      <c r="J218" s="179"/>
      <c r="K218" s="179"/>
      <c r="L218" s="179"/>
      <c r="M218" s="179"/>
      <c r="N218" s="68"/>
      <c r="O218" s="217"/>
      <c r="P218" s="45" t="e">
        <f t="shared" si="16"/>
        <v>#DIV/0!</v>
      </c>
      <c r="Q218" s="14" t="e">
        <f t="shared" si="15"/>
        <v>#DIV/0!</v>
      </c>
    </row>
    <row r="219" spans="1:17" s="17" customFormat="1" ht="32.25" hidden="1">
      <c r="A219" s="71" t="s">
        <v>250</v>
      </c>
      <c r="B219" s="82" t="s">
        <v>254</v>
      </c>
      <c r="C219" s="67"/>
      <c r="D219" s="217"/>
      <c r="E219" s="179"/>
      <c r="F219" s="179"/>
      <c r="G219" s="179"/>
      <c r="H219" s="179"/>
      <c r="I219" s="179"/>
      <c r="J219" s="179"/>
      <c r="K219" s="179"/>
      <c r="L219" s="179"/>
      <c r="M219" s="179"/>
      <c r="N219" s="68"/>
      <c r="O219" s="217"/>
      <c r="P219" s="45" t="e">
        <f t="shared" si="16"/>
        <v>#DIV/0!</v>
      </c>
      <c r="Q219" s="14" t="e">
        <f t="shared" si="15"/>
        <v>#DIV/0!</v>
      </c>
    </row>
    <row r="220" spans="1:17" s="17" customFormat="1" ht="48" hidden="1">
      <c r="A220" s="71" t="s">
        <v>250</v>
      </c>
      <c r="B220" s="72" t="s">
        <v>255</v>
      </c>
      <c r="C220" s="67"/>
      <c r="D220" s="217"/>
      <c r="E220" s="179"/>
      <c r="F220" s="179"/>
      <c r="G220" s="179"/>
      <c r="H220" s="179"/>
      <c r="I220" s="179"/>
      <c r="J220" s="179"/>
      <c r="K220" s="179"/>
      <c r="L220" s="179"/>
      <c r="M220" s="179"/>
      <c r="N220" s="68"/>
      <c r="O220" s="217"/>
      <c r="P220" s="45" t="e">
        <f t="shared" si="16"/>
        <v>#DIV/0!</v>
      </c>
      <c r="Q220" s="14" t="e">
        <f t="shared" si="15"/>
        <v>#DIV/0!</v>
      </c>
    </row>
    <row r="221" spans="1:17" s="17" customFormat="1" ht="32.25" hidden="1">
      <c r="A221" s="71" t="s">
        <v>250</v>
      </c>
      <c r="B221" s="72" t="s">
        <v>209</v>
      </c>
      <c r="C221" s="67"/>
      <c r="D221" s="217"/>
      <c r="E221" s="179"/>
      <c r="F221" s="179"/>
      <c r="G221" s="179"/>
      <c r="H221" s="179"/>
      <c r="I221" s="179"/>
      <c r="J221" s="179"/>
      <c r="K221" s="179"/>
      <c r="L221" s="179"/>
      <c r="M221" s="179"/>
      <c r="N221" s="68"/>
      <c r="O221" s="217"/>
      <c r="P221" s="45" t="e">
        <f t="shared" si="16"/>
        <v>#DIV/0!</v>
      </c>
      <c r="Q221" s="14" t="e">
        <f t="shared" si="15"/>
        <v>#DIV/0!</v>
      </c>
    </row>
    <row r="222" spans="1:17" s="17" customFormat="1" ht="32.25">
      <c r="A222" s="86" t="s">
        <v>256</v>
      </c>
      <c r="B222" s="76" t="s">
        <v>257</v>
      </c>
      <c r="C222" s="62">
        <f>SUM(C223:C228,C230)</f>
        <v>246810071.83</v>
      </c>
      <c r="D222" s="218">
        <f>SUM(D223:D228,D230)</f>
        <v>246810.09999999998</v>
      </c>
      <c r="E222" s="179">
        <f>SUM(E223+E231)</f>
        <v>96552</v>
      </c>
      <c r="F222" s="179">
        <v>4585</v>
      </c>
      <c r="G222" s="179"/>
      <c r="H222" s="179"/>
      <c r="I222" s="179"/>
      <c r="J222" s="179"/>
      <c r="K222" s="179"/>
      <c r="L222" s="179"/>
      <c r="M222" s="179"/>
      <c r="N222" s="63">
        <f>SUM(N223:N228,N230)</f>
        <v>222881</v>
      </c>
      <c r="O222" s="218">
        <f>SUM(O223:O228,O230)</f>
        <v>37908.5</v>
      </c>
      <c r="P222" s="45">
        <f t="shared" si="16"/>
        <v>15.35937953916797</v>
      </c>
      <c r="Q222" s="14">
        <f t="shared" si="15"/>
        <v>17.008403587564665</v>
      </c>
    </row>
    <row r="223" spans="1:17" s="17" customFormat="1" ht="16.5" customHeight="1">
      <c r="A223" s="71" t="s">
        <v>258</v>
      </c>
      <c r="B223" s="66" t="s">
        <v>259</v>
      </c>
      <c r="C223" s="67">
        <v>172875393.83</v>
      </c>
      <c r="D223" s="216">
        <v>172875.4</v>
      </c>
      <c r="E223" s="195">
        <v>96552</v>
      </c>
      <c r="F223" s="195">
        <v>50</v>
      </c>
      <c r="G223" s="195"/>
      <c r="H223" s="195"/>
      <c r="I223" s="195"/>
      <c r="J223" s="195"/>
      <c r="K223" s="195"/>
      <c r="L223" s="195"/>
      <c r="M223" s="195"/>
      <c r="N223" s="88">
        <v>144442</v>
      </c>
      <c r="O223" s="216">
        <v>27589.9</v>
      </c>
      <c r="P223" s="184">
        <f t="shared" si="16"/>
        <v>15.959413542933234</v>
      </c>
      <c r="Q223" s="23">
        <f t="shared" si="15"/>
        <v>19.10102324808574</v>
      </c>
    </row>
    <row r="224" spans="1:17" s="17" customFormat="1" ht="18.75" hidden="1">
      <c r="A224" s="71" t="s">
        <v>258</v>
      </c>
      <c r="B224" s="66" t="s">
        <v>260</v>
      </c>
      <c r="C224" s="67"/>
      <c r="D224" s="216"/>
      <c r="E224" s="195"/>
      <c r="F224" s="195"/>
      <c r="G224" s="195"/>
      <c r="H224" s="195"/>
      <c r="I224" s="195"/>
      <c r="J224" s="195"/>
      <c r="K224" s="195"/>
      <c r="L224" s="195"/>
      <c r="M224" s="195"/>
      <c r="N224" s="88"/>
      <c r="O224" s="216"/>
      <c r="P224" s="184" t="e">
        <f t="shared" si="16"/>
        <v>#DIV/0!</v>
      </c>
      <c r="Q224" s="23" t="e">
        <f t="shared" si="15"/>
        <v>#DIV/0!</v>
      </c>
    </row>
    <row r="225" spans="1:17" s="17" customFormat="1" ht="18.75" hidden="1">
      <c r="A225" s="71" t="s">
        <v>261</v>
      </c>
      <c r="B225" s="66" t="s">
        <v>262</v>
      </c>
      <c r="C225" s="67"/>
      <c r="D225" s="216"/>
      <c r="E225" s="195"/>
      <c r="F225" s="195"/>
      <c r="G225" s="195"/>
      <c r="H225" s="195"/>
      <c r="I225" s="195"/>
      <c r="J225" s="195"/>
      <c r="K225" s="195"/>
      <c r="L225" s="195"/>
      <c r="M225" s="195"/>
      <c r="N225" s="88"/>
      <c r="O225" s="216"/>
      <c r="P225" s="184" t="e">
        <f t="shared" si="16"/>
        <v>#DIV/0!</v>
      </c>
      <c r="Q225" s="23" t="e">
        <f t="shared" si="15"/>
        <v>#DIV/0!</v>
      </c>
    </row>
    <row r="226" spans="1:17" s="17" customFormat="1" ht="18.75" hidden="1">
      <c r="A226" s="71" t="s">
        <v>261</v>
      </c>
      <c r="B226" s="66" t="s">
        <v>260</v>
      </c>
      <c r="C226" s="67"/>
      <c r="D226" s="216"/>
      <c r="E226" s="195"/>
      <c r="F226" s="195"/>
      <c r="G226" s="195"/>
      <c r="H226" s="195"/>
      <c r="I226" s="195"/>
      <c r="J226" s="195"/>
      <c r="K226" s="195"/>
      <c r="L226" s="195"/>
      <c r="M226" s="195"/>
      <c r="N226" s="88"/>
      <c r="O226" s="216"/>
      <c r="P226" s="184" t="e">
        <f t="shared" si="16"/>
        <v>#DIV/0!</v>
      </c>
      <c r="Q226" s="23" t="e">
        <f t="shared" si="15"/>
        <v>#DIV/0!</v>
      </c>
    </row>
    <row r="227" spans="1:17" s="17" customFormat="1" ht="0.75" customHeight="1" hidden="1">
      <c r="A227" s="71" t="s">
        <v>263</v>
      </c>
      <c r="B227" s="66" t="s">
        <v>264</v>
      </c>
      <c r="C227" s="67"/>
      <c r="D227" s="216"/>
      <c r="E227" s="195"/>
      <c r="F227" s="195"/>
      <c r="G227" s="195"/>
      <c r="H227" s="195"/>
      <c r="I227" s="195"/>
      <c r="J227" s="195"/>
      <c r="K227" s="195"/>
      <c r="L227" s="195"/>
      <c r="M227" s="195"/>
      <c r="N227" s="88"/>
      <c r="O227" s="216"/>
      <c r="P227" s="184"/>
      <c r="Q227" s="23"/>
    </row>
    <row r="228" spans="1:17" s="17" customFormat="1" ht="16.5" customHeight="1">
      <c r="A228" s="71" t="s">
        <v>265</v>
      </c>
      <c r="B228" s="66" t="s">
        <v>266</v>
      </c>
      <c r="C228" s="67">
        <v>10186000</v>
      </c>
      <c r="D228" s="216">
        <v>10186</v>
      </c>
      <c r="E228" s="195">
        <v>6722</v>
      </c>
      <c r="F228" s="195"/>
      <c r="G228" s="195"/>
      <c r="H228" s="195"/>
      <c r="I228" s="195"/>
      <c r="J228" s="195"/>
      <c r="K228" s="195"/>
      <c r="L228" s="195"/>
      <c r="M228" s="195"/>
      <c r="N228" s="88">
        <v>12401</v>
      </c>
      <c r="O228" s="216">
        <v>1276.9</v>
      </c>
      <c r="P228" s="184">
        <f t="shared" si="16"/>
        <v>12.535833496956608</v>
      </c>
      <c r="Q228" s="23">
        <f t="shared" si="15"/>
        <v>10.296750262075639</v>
      </c>
    </row>
    <row r="229" spans="1:17" s="17" customFormat="1" ht="18.75" hidden="1">
      <c r="A229" s="71" t="s">
        <v>265</v>
      </c>
      <c r="B229" s="72" t="s">
        <v>267</v>
      </c>
      <c r="C229" s="67"/>
      <c r="D229" s="216"/>
      <c r="E229" s="195"/>
      <c r="F229" s="195"/>
      <c r="G229" s="195"/>
      <c r="H229" s="195"/>
      <c r="I229" s="195"/>
      <c r="J229" s="195"/>
      <c r="K229" s="195"/>
      <c r="L229" s="195"/>
      <c r="M229" s="195"/>
      <c r="N229" s="88"/>
      <c r="O229" s="216"/>
      <c r="P229" s="184" t="e">
        <f t="shared" si="16"/>
        <v>#DIV/0!</v>
      </c>
      <c r="Q229" s="23" t="e">
        <f t="shared" si="15"/>
        <v>#DIV/0!</v>
      </c>
    </row>
    <row r="230" spans="1:17" s="17" customFormat="1" ht="32.25">
      <c r="A230" s="71" t="s">
        <v>268</v>
      </c>
      <c r="B230" s="66" t="s">
        <v>269</v>
      </c>
      <c r="C230" s="67">
        <v>63748678</v>
      </c>
      <c r="D230" s="216">
        <v>63748.7</v>
      </c>
      <c r="E230" s="195">
        <v>6500</v>
      </c>
      <c r="F230" s="195">
        <v>4535</v>
      </c>
      <c r="G230" s="195"/>
      <c r="H230" s="195">
        <v>2050</v>
      </c>
      <c r="I230" s="195">
        <v>59175</v>
      </c>
      <c r="J230" s="195"/>
      <c r="K230" s="195"/>
      <c r="L230" s="195"/>
      <c r="M230" s="195"/>
      <c r="N230" s="88">
        <v>66038</v>
      </c>
      <c r="O230" s="216">
        <v>9041.7</v>
      </c>
      <c r="P230" s="184">
        <f t="shared" si="16"/>
        <v>14.183348052587741</v>
      </c>
      <c r="Q230" s="23">
        <f t="shared" si="15"/>
        <v>13.691662376207638</v>
      </c>
    </row>
    <row r="231" spans="1:17" s="17" customFormat="1" ht="32.25" hidden="1">
      <c r="A231" s="71" t="s">
        <v>268</v>
      </c>
      <c r="B231" s="72" t="s">
        <v>270</v>
      </c>
      <c r="C231" s="67"/>
      <c r="D231" s="217"/>
      <c r="E231" s="179"/>
      <c r="F231" s="179"/>
      <c r="G231" s="179"/>
      <c r="H231" s="179"/>
      <c r="I231" s="179"/>
      <c r="J231" s="179"/>
      <c r="K231" s="179"/>
      <c r="L231" s="179"/>
      <c r="M231" s="179"/>
      <c r="N231" s="68"/>
      <c r="O231" s="217"/>
      <c r="P231" s="45" t="e">
        <f t="shared" si="16"/>
        <v>#DIV/0!</v>
      </c>
      <c r="Q231" s="14" t="e">
        <f t="shared" si="15"/>
        <v>#DIV/0!</v>
      </c>
    </row>
    <row r="232" spans="1:17" s="17" customFormat="1" ht="63.75" hidden="1">
      <c r="A232" s="71" t="s">
        <v>268</v>
      </c>
      <c r="B232" s="72" t="s">
        <v>271</v>
      </c>
      <c r="C232" s="67"/>
      <c r="D232" s="217"/>
      <c r="E232" s="179"/>
      <c r="F232" s="179"/>
      <c r="G232" s="179"/>
      <c r="H232" s="179"/>
      <c r="I232" s="179"/>
      <c r="J232" s="179"/>
      <c r="K232" s="179"/>
      <c r="L232" s="179"/>
      <c r="M232" s="179"/>
      <c r="N232" s="68"/>
      <c r="O232" s="217"/>
      <c r="P232" s="45" t="e">
        <f t="shared" si="16"/>
        <v>#DIV/0!</v>
      </c>
      <c r="Q232" s="14" t="e">
        <f t="shared" si="15"/>
        <v>#DIV/0!</v>
      </c>
    </row>
    <row r="233" spans="1:17" s="17" customFormat="1" ht="32.25" hidden="1">
      <c r="A233" s="71" t="s">
        <v>268</v>
      </c>
      <c r="B233" s="72" t="s">
        <v>272</v>
      </c>
      <c r="C233" s="67"/>
      <c r="D233" s="217"/>
      <c r="E233" s="179"/>
      <c r="F233" s="179"/>
      <c r="G233" s="179"/>
      <c r="H233" s="179"/>
      <c r="I233" s="179"/>
      <c r="J233" s="179"/>
      <c r="K233" s="179"/>
      <c r="L233" s="179"/>
      <c r="M233" s="179"/>
      <c r="N233" s="68"/>
      <c r="O233" s="217"/>
      <c r="P233" s="45" t="e">
        <f t="shared" si="16"/>
        <v>#DIV/0!</v>
      </c>
      <c r="Q233" s="14" t="e">
        <f t="shared" si="15"/>
        <v>#DIV/0!</v>
      </c>
    </row>
    <row r="234" spans="1:17" s="17" customFormat="1" ht="32.25" hidden="1">
      <c r="A234" s="71" t="s">
        <v>268</v>
      </c>
      <c r="B234" s="72" t="s">
        <v>273</v>
      </c>
      <c r="C234" s="67"/>
      <c r="D234" s="217"/>
      <c r="E234" s="179"/>
      <c r="F234" s="179"/>
      <c r="G234" s="179"/>
      <c r="H234" s="179"/>
      <c r="I234" s="179"/>
      <c r="J234" s="179"/>
      <c r="K234" s="179"/>
      <c r="L234" s="179"/>
      <c r="M234" s="179"/>
      <c r="N234" s="68"/>
      <c r="O234" s="217"/>
      <c r="P234" s="45" t="e">
        <f t="shared" si="16"/>
        <v>#DIV/0!</v>
      </c>
      <c r="Q234" s="14" t="e">
        <f t="shared" si="15"/>
        <v>#DIV/0!</v>
      </c>
    </row>
    <row r="235" spans="1:17" s="17" customFormat="1" ht="32.25" hidden="1">
      <c r="A235" s="71" t="s">
        <v>268</v>
      </c>
      <c r="B235" s="72" t="s">
        <v>198</v>
      </c>
      <c r="C235" s="67"/>
      <c r="D235" s="217"/>
      <c r="E235" s="179"/>
      <c r="F235" s="179"/>
      <c r="G235" s="179"/>
      <c r="H235" s="179"/>
      <c r="I235" s="179"/>
      <c r="J235" s="179"/>
      <c r="K235" s="179"/>
      <c r="L235" s="179"/>
      <c r="M235" s="179"/>
      <c r="N235" s="68"/>
      <c r="O235" s="217"/>
      <c r="P235" s="45" t="e">
        <f t="shared" si="16"/>
        <v>#DIV/0!</v>
      </c>
      <c r="Q235" s="14" t="e">
        <f t="shared" si="15"/>
        <v>#DIV/0!</v>
      </c>
    </row>
    <row r="236" spans="1:17" s="17" customFormat="1" ht="18.75">
      <c r="A236" s="60" t="s">
        <v>274</v>
      </c>
      <c r="B236" s="146" t="s">
        <v>368</v>
      </c>
      <c r="C236" s="148">
        <f>C237+C239+C240+C241+C242</f>
        <v>1549596083.36</v>
      </c>
      <c r="D236" s="222">
        <f>D237+D239+D240+D241+D242</f>
        <v>1549596.0999999999</v>
      </c>
      <c r="E236" s="179">
        <f>SUM(E237+E239+E240)</f>
        <v>412872</v>
      </c>
      <c r="F236" s="179">
        <v>200</v>
      </c>
      <c r="G236" s="179"/>
      <c r="H236" s="179"/>
      <c r="I236" s="179"/>
      <c r="J236" s="179"/>
      <c r="K236" s="179"/>
      <c r="L236" s="179"/>
      <c r="M236" s="179"/>
      <c r="N236" s="64">
        <f>SUM(N237:N240)</f>
        <v>491537</v>
      </c>
      <c r="O236" s="222">
        <f>O237+O239+O240+O241+O242</f>
        <v>282020.9</v>
      </c>
      <c r="P236" s="45">
        <f t="shared" si="16"/>
        <v>18.19963924793048</v>
      </c>
      <c r="Q236" s="14">
        <f aca="true" t="shared" si="17" ref="Q236:Q293">O236/N236*100</f>
        <v>57.37531457448779</v>
      </c>
    </row>
    <row r="237" spans="1:17" s="17" customFormat="1" ht="18.75">
      <c r="A237" s="71" t="s">
        <v>275</v>
      </c>
      <c r="B237" s="142" t="s">
        <v>362</v>
      </c>
      <c r="C237" s="147">
        <v>645503925.76</v>
      </c>
      <c r="D237" s="216">
        <v>645504</v>
      </c>
      <c r="E237" s="195">
        <v>349663</v>
      </c>
      <c r="F237" s="195">
        <v>200</v>
      </c>
      <c r="G237" s="195"/>
      <c r="H237" s="195"/>
      <c r="I237" s="195"/>
      <c r="J237" s="195"/>
      <c r="K237" s="195"/>
      <c r="L237" s="195"/>
      <c r="M237" s="195"/>
      <c r="N237" s="88">
        <v>284293</v>
      </c>
      <c r="O237" s="216">
        <v>128543.5</v>
      </c>
      <c r="P237" s="184">
        <f t="shared" si="16"/>
        <v>19.913664361491175</v>
      </c>
      <c r="Q237" s="23">
        <f t="shared" si="17"/>
        <v>45.21514775249479</v>
      </c>
    </row>
    <row r="238" spans="1:17" s="17" customFormat="1" ht="18.75" hidden="1">
      <c r="A238" s="71" t="s">
        <v>275</v>
      </c>
      <c r="B238" s="66" t="s">
        <v>276</v>
      </c>
      <c r="C238" s="67"/>
      <c r="D238" s="216"/>
      <c r="E238" s="195"/>
      <c r="F238" s="195"/>
      <c r="G238" s="195"/>
      <c r="H238" s="195"/>
      <c r="I238" s="195"/>
      <c r="J238" s="195"/>
      <c r="K238" s="195"/>
      <c r="L238" s="195"/>
      <c r="M238" s="195"/>
      <c r="N238" s="88"/>
      <c r="O238" s="216"/>
      <c r="P238" s="184" t="e">
        <f t="shared" si="16"/>
        <v>#DIV/0!</v>
      </c>
      <c r="Q238" s="23" t="e">
        <f t="shared" si="17"/>
        <v>#DIV/0!</v>
      </c>
    </row>
    <row r="239" spans="1:17" s="17" customFormat="1" ht="18" customHeight="1">
      <c r="A239" s="71" t="s">
        <v>277</v>
      </c>
      <c r="B239" s="142" t="s">
        <v>363</v>
      </c>
      <c r="C239" s="147">
        <v>494523322.43</v>
      </c>
      <c r="D239" s="216">
        <v>494523.3</v>
      </c>
      <c r="E239" s="195">
        <v>33359</v>
      </c>
      <c r="F239" s="195"/>
      <c r="G239" s="195"/>
      <c r="H239" s="195"/>
      <c r="I239" s="195"/>
      <c r="J239" s="195"/>
      <c r="K239" s="195"/>
      <c r="L239" s="195"/>
      <c r="M239" s="195"/>
      <c r="N239" s="88">
        <v>6584</v>
      </c>
      <c r="O239" s="216">
        <v>73926.5</v>
      </c>
      <c r="P239" s="184">
        <f t="shared" si="16"/>
        <v>14.949042845908373</v>
      </c>
      <c r="Q239" s="23">
        <f t="shared" si="17"/>
        <v>1122.820473876063</v>
      </c>
    </row>
    <row r="240" spans="1:17" s="17" customFormat="1" ht="18.75">
      <c r="A240" s="71" t="s">
        <v>278</v>
      </c>
      <c r="B240" s="142" t="s">
        <v>364</v>
      </c>
      <c r="C240" s="147">
        <v>159257407.07</v>
      </c>
      <c r="D240" s="216">
        <v>159257.4</v>
      </c>
      <c r="E240" s="195">
        <v>29850</v>
      </c>
      <c r="F240" s="195"/>
      <c r="G240" s="195">
        <v>5774</v>
      </c>
      <c r="H240" s="195"/>
      <c r="I240" s="195"/>
      <c r="J240" s="195"/>
      <c r="K240" s="195"/>
      <c r="L240" s="195"/>
      <c r="M240" s="195"/>
      <c r="N240" s="88">
        <v>200660</v>
      </c>
      <c r="O240" s="216">
        <v>34186.2</v>
      </c>
      <c r="P240" s="184">
        <f t="shared" si="16"/>
        <v>21.466004091489623</v>
      </c>
      <c r="Q240" s="23">
        <f t="shared" si="17"/>
        <v>17.036878301604702</v>
      </c>
    </row>
    <row r="241" spans="1:17" s="17" customFormat="1" ht="25.5" customHeight="1">
      <c r="A241" s="71" t="s">
        <v>365</v>
      </c>
      <c r="B241" s="142" t="s">
        <v>366</v>
      </c>
      <c r="C241" s="147">
        <v>70503711.61</v>
      </c>
      <c r="D241" s="216">
        <v>70503.7</v>
      </c>
      <c r="E241" s="195"/>
      <c r="F241" s="195"/>
      <c r="G241" s="195"/>
      <c r="H241" s="195"/>
      <c r="I241" s="195"/>
      <c r="J241" s="195"/>
      <c r="K241" s="195"/>
      <c r="L241" s="195"/>
      <c r="M241" s="195"/>
      <c r="N241" s="88"/>
      <c r="O241" s="216">
        <v>27662.9</v>
      </c>
      <c r="P241" s="184">
        <f t="shared" si="16"/>
        <v>39.236096828960754</v>
      </c>
      <c r="Q241" s="23"/>
    </row>
    <row r="242" spans="1:17" s="17" customFormat="1" ht="32.25">
      <c r="A242" s="71" t="s">
        <v>367</v>
      </c>
      <c r="B242" s="66" t="s">
        <v>279</v>
      </c>
      <c r="C242" s="147">
        <v>179807716.49</v>
      </c>
      <c r="D242" s="216">
        <v>179807.7</v>
      </c>
      <c r="E242" s="195"/>
      <c r="F242" s="195"/>
      <c r="G242" s="195"/>
      <c r="H242" s="195"/>
      <c r="I242" s="195"/>
      <c r="J242" s="195"/>
      <c r="K242" s="195"/>
      <c r="L242" s="195"/>
      <c r="M242" s="195"/>
      <c r="N242" s="88"/>
      <c r="O242" s="216">
        <v>17701.8</v>
      </c>
      <c r="P242" s="184">
        <f t="shared" si="16"/>
        <v>9.844850915728303</v>
      </c>
      <c r="Q242" s="23"/>
    </row>
    <row r="243" spans="1:17" s="17" customFormat="1" ht="18.75">
      <c r="A243" s="60" t="s">
        <v>280</v>
      </c>
      <c r="B243" s="61" t="s">
        <v>281</v>
      </c>
      <c r="C243" s="62">
        <f>C244+C245+C246+C254+C266+C253</f>
        <v>894009582.25</v>
      </c>
      <c r="D243" s="218">
        <f>D244+D245+D246+D254+D266+D253</f>
        <v>894009.6000000001</v>
      </c>
      <c r="E243" s="87">
        <f>E244+E245+E246+E254+E266+E253</f>
        <v>487742</v>
      </c>
      <c r="F243" s="179">
        <v>90</v>
      </c>
      <c r="G243" s="179"/>
      <c r="H243" s="179"/>
      <c r="I243" s="179"/>
      <c r="J243" s="179"/>
      <c r="K243" s="179"/>
      <c r="L243" s="179"/>
      <c r="M243" s="179"/>
      <c r="N243" s="64">
        <f>N244+N245+N246+N254+N266+N253</f>
        <v>830497</v>
      </c>
      <c r="O243" s="218">
        <f>O244+O245+O246+O254+O266+O253</f>
        <v>237865.9</v>
      </c>
      <c r="P243" s="45">
        <f t="shared" si="16"/>
        <v>26.60663822849329</v>
      </c>
      <c r="Q243" s="14">
        <f t="shared" si="17"/>
        <v>28.641391841270945</v>
      </c>
    </row>
    <row r="244" spans="1:17" s="17" customFormat="1" ht="21" customHeight="1">
      <c r="A244" s="71" t="s">
        <v>282</v>
      </c>
      <c r="B244" s="66" t="s">
        <v>283</v>
      </c>
      <c r="C244" s="67">
        <v>14830000</v>
      </c>
      <c r="D244" s="216">
        <v>14830</v>
      </c>
      <c r="E244" s="195">
        <v>10493</v>
      </c>
      <c r="F244" s="195"/>
      <c r="G244" s="195"/>
      <c r="H244" s="195"/>
      <c r="I244" s="195"/>
      <c r="J244" s="195"/>
      <c r="K244" s="195"/>
      <c r="L244" s="195"/>
      <c r="M244" s="195"/>
      <c r="N244" s="88">
        <v>12986</v>
      </c>
      <c r="O244" s="216">
        <v>3310.5</v>
      </c>
      <c r="P244" s="184">
        <f t="shared" si="16"/>
        <v>22.3229939312205</v>
      </c>
      <c r="Q244" s="23">
        <f t="shared" si="17"/>
        <v>25.49283844139843</v>
      </c>
    </row>
    <row r="245" spans="1:17" s="17" customFormat="1" ht="18.75">
      <c r="A245" s="71" t="s">
        <v>284</v>
      </c>
      <c r="B245" s="79" t="s">
        <v>285</v>
      </c>
      <c r="C245" s="67">
        <v>116053805.61</v>
      </c>
      <c r="D245" s="216">
        <v>116053.8</v>
      </c>
      <c r="E245" s="195">
        <v>57890</v>
      </c>
      <c r="F245" s="195"/>
      <c r="G245" s="195"/>
      <c r="H245" s="195"/>
      <c r="I245" s="195"/>
      <c r="J245" s="195"/>
      <c r="K245" s="195"/>
      <c r="L245" s="195"/>
      <c r="M245" s="195"/>
      <c r="N245" s="88">
        <v>119543</v>
      </c>
      <c r="O245" s="216">
        <v>23029.5</v>
      </c>
      <c r="P245" s="184">
        <f t="shared" si="16"/>
        <v>19.843813817384696</v>
      </c>
      <c r="Q245" s="23">
        <f t="shared" si="17"/>
        <v>19.264616079569695</v>
      </c>
    </row>
    <row r="246" spans="1:17" s="17" customFormat="1" ht="18.75" customHeight="1">
      <c r="A246" s="71" t="s">
        <v>286</v>
      </c>
      <c r="B246" s="66" t="s">
        <v>287</v>
      </c>
      <c r="C246" s="67">
        <v>671890288</v>
      </c>
      <c r="D246" s="216">
        <v>671890.3</v>
      </c>
      <c r="E246" s="162">
        <v>365248</v>
      </c>
      <c r="F246" s="195"/>
      <c r="G246" s="195"/>
      <c r="H246" s="195"/>
      <c r="I246" s="195"/>
      <c r="J246" s="195"/>
      <c r="K246" s="195"/>
      <c r="L246" s="195"/>
      <c r="M246" s="195"/>
      <c r="N246" s="88">
        <v>645017</v>
      </c>
      <c r="O246" s="216">
        <v>193473.9</v>
      </c>
      <c r="P246" s="184">
        <f t="shared" si="16"/>
        <v>28.795459615952186</v>
      </c>
      <c r="Q246" s="23">
        <f t="shared" si="17"/>
        <v>29.99516291818665</v>
      </c>
    </row>
    <row r="247" spans="1:17" s="17" customFormat="1" ht="48" hidden="1">
      <c r="A247" s="71" t="s">
        <v>286</v>
      </c>
      <c r="B247" s="72" t="s">
        <v>288</v>
      </c>
      <c r="C247" s="67"/>
      <c r="D247" s="216"/>
      <c r="E247" s="195"/>
      <c r="F247" s="195"/>
      <c r="G247" s="195"/>
      <c r="H247" s="195"/>
      <c r="I247" s="195"/>
      <c r="J247" s="195"/>
      <c r="K247" s="195"/>
      <c r="L247" s="195"/>
      <c r="M247" s="195"/>
      <c r="N247" s="88"/>
      <c r="O247" s="216"/>
      <c r="P247" s="184" t="e">
        <f t="shared" si="16"/>
        <v>#DIV/0!</v>
      </c>
      <c r="Q247" s="23" t="e">
        <f t="shared" si="17"/>
        <v>#DIV/0!</v>
      </c>
    </row>
    <row r="248" spans="1:17" s="17" customFormat="1" ht="48" hidden="1">
      <c r="A248" s="71" t="s">
        <v>286</v>
      </c>
      <c r="B248" s="72" t="s">
        <v>289</v>
      </c>
      <c r="C248" s="67"/>
      <c r="D248" s="216"/>
      <c r="E248" s="195"/>
      <c r="F248" s="195"/>
      <c r="G248" s="195"/>
      <c r="H248" s="195"/>
      <c r="I248" s="195"/>
      <c r="J248" s="195"/>
      <c r="K248" s="195"/>
      <c r="L248" s="195"/>
      <c r="M248" s="195"/>
      <c r="N248" s="88"/>
      <c r="O248" s="216"/>
      <c r="P248" s="184" t="e">
        <f t="shared" si="16"/>
        <v>#DIV/0!</v>
      </c>
      <c r="Q248" s="23" t="e">
        <f t="shared" si="17"/>
        <v>#DIV/0!</v>
      </c>
    </row>
    <row r="249" spans="1:17" s="17" customFormat="1" ht="48" hidden="1">
      <c r="A249" s="71" t="s">
        <v>286</v>
      </c>
      <c r="B249" s="72" t="s">
        <v>290</v>
      </c>
      <c r="C249" s="67"/>
      <c r="D249" s="216"/>
      <c r="E249" s="195"/>
      <c r="F249" s="195"/>
      <c r="G249" s="195"/>
      <c r="H249" s="195"/>
      <c r="I249" s="195"/>
      <c r="J249" s="195"/>
      <c r="K249" s="195"/>
      <c r="L249" s="195"/>
      <c r="M249" s="195"/>
      <c r="N249" s="88"/>
      <c r="O249" s="216"/>
      <c r="P249" s="184" t="e">
        <f t="shared" si="16"/>
        <v>#DIV/0!</v>
      </c>
      <c r="Q249" s="23" t="e">
        <f t="shared" si="17"/>
        <v>#DIV/0!</v>
      </c>
    </row>
    <row r="250" spans="1:17" s="17" customFormat="1" ht="32.25" hidden="1">
      <c r="A250" s="71" t="s">
        <v>286</v>
      </c>
      <c r="B250" s="72" t="s">
        <v>291</v>
      </c>
      <c r="C250" s="67"/>
      <c r="D250" s="216"/>
      <c r="E250" s="195"/>
      <c r="F250" s="195"/>
      <c r="G250" s="195"/>
      <c r="H250" s="195"/>
      <c r="I250" s="195"/>
      <c r="J250" s="195"/>
      <c r="K250" s="195"/>
      <c r="L250" s="195"/>
      <c r="M250" s="195"/>
      <c r="N250" s="88"/>
      <c r="O250" s="216"/>
      <c r="P250" s="184" t="e">
        <f t="shared" si="16"/>
        <v>#DIV/0!</v>
      </c>
      <c r="Q250" s="23" t="e">
        <f t="shared" si="17"/>
        <v>#DIV/0!</v>
      </c>
    </row>
    <row r="251" spans="1:17" s="17" customFormat="1" ht="48" hidden="1">
      <c r="A251" s="71" t="s">
        <v>286</v>
      </c>
      <c r="B251" s="72" t="s">
        <v>292</v>
      </c>
      <c r="C251" s="67"/>
      <c r="D251" s="216"/>
      <c r="E251" s="195"/>
      <c r="F251" s="195"/>
      <c r="G251" s="195"/>
      <c r="H251" s="195"/>
      <c r="I251" s="195"/>
      <c r="J251" s="195"/>
      <c r="K251" s="195"/>
      <c r="L251" s="195"/>
      <c r="M251" s="195"/>
      <c r="N251" s="88"/>
      <c r="O251" s="216"/>
      <c r="P251" s="184" t="e">
        <f t="shared" si="16"/>
        <v>#DIV/0!</v>
      </c>
      <c r="Q251" s="23" t="e">
        <f t="shared" si="17"/>
        <v>#DIV/0!</v>
      </c>
    </row>
    <row r="252" spans="1:17" s="17" customFormat="1" ht="18.75" hidden="1">
      <c r="A252" s="71"/>
      <c r="B252" s="72"/>
      <c r="C252" s="67"/>
      <c r="D252" s="216"/>
      <c r="E252" s="195"/>
      <c r="F252" s="195"/>
      <c r="G252" s="195"/>
      <c r="H252" s="195"/>
      <c r="I252" s="195"/>
      <c r="J252" s="195"/>
      <c r="K252" s="195"/>
      <c r="L252" s="195"/>
      <c r="M252" s="195"/>
      <c r="N252" s="88"/>
      <c r="O252" s="216"/>
      <c r="P252" s="184" t="e">
        <f t="shared" si="16"/>
        <v>#DIV/0!</v>
      </c>
      <c r="Q252" s="23" t="e">
        <f t="shared" si="17"/>
        <v>#DIV/0!</v>
      </c>
    </row>
    <row r="253" spans="1:17" s="17" customFormat="1" ht="18.75">
      <c r="A253" s="89" t="s">
        <v>293</v>
      </c>
      <c r="B253" s="145" t="s">
        <v>369</v>
      </c>
      <c r="C253" s="90">
        <v>74302185.72</v>
      </c>
      <c r="D253" s="223">
        <v>74302.2</v>
      </c>
      <c r="E253" s="195">
        <v>31668</v>
      </c>
      <c r="F253" s="195"/>
      <c r="G253" s="195"/>
      <c r="H253" s="195"/>
      <c r="I253" s="195"/>
      <c r="J253" s="195"/>
      <c r="K253" s="195"/>
      <c r="L253" s="195"/>
      <c r="M253" s="195"/>
      <c r="N253" s="163">
        <v>45503</v>
      </c>
      <c r="O253" s="223">
        <v>15240.3</v>
      </c>
      <c r="P253" s="196">
        <f t="shared" si="16"/>
        <v>20.511236544812938</v>
      </c>
      <c r="Q253" s="91">
        <f t="shared" si="17"/>
        <v>33.492956508362084</v>
      </c>
    </row>
    <row r="254" spans="1:17" s="17" customFormat="1" ht="18.75" customHeight="1">
      <c r="A254" s="71" t="s">
        <v>294</v>
      </c>
      <c r="B254" s="66" t="s">
        <v>295</v>
      </c>
      <c r="C254" s="67">
        <v>16933302.92</v>
      </c>
      <c r="D254" s="216">
        <v>16933.3</v>
      </c>
      <c r="E254" s="132">
        <v>22443</v>
      </c>
      <c r="F254" s="132">
        <v>90</v>
      </c>
      <c r="G254" s="132">
        <v>31155</v>
      </c>
      <c r="H254" s="132"/>
      <c r="I254" s="132"/>
      <c r="J254" s="132"/>
      <c r="K254" s="132"/>
      <c r="L254" s="132"/>
      <c r="M254" s="132"/>
      <c r="N254" s="88">
        <v>7448</v>
      </c>
      <c r="O254" s="216">
        <v>2811.7</v>
      </c>
      <c r="P254" s="184">
        <f t="shared" si="16"/>
        <v>16.604560245197334</v>
      </c>
      <c r="Q254" s="23">
        <f t="shared" si="17"/>
        <v>37.75107411385606</v>
      </c>
    </row>
    <row r="255" spans="1:17" s="17" customFormat="1" ht="32.25" hidden="1">
      <c r="A255" s="71" t="s">
        <v>294</v>
      </c>
      <c r="B255" s="72" t="s">
        <v>198</v>
      </c>
      <c r="C255" s="69"/>
      <c r="D255" s="70"/>
      <c r="E255" s="197"/>
      <c r="F255" s="197"/>
      <c r="G255" s="197"/>
      <c r="H255" s="197"/>
      <c r="I255" s="197"/>
      <c r="J255" s="197"/>
      <c r="K255" s="197"/>
      <c r="L255" s="197"/>
      <c r="M255" s="197"/>
      <c r="N255" s="70"/>
      <c r="O255" s="70"/>
      <c r="P255" s="45" t="e">
        <f t="shared" si="16"/>
        <v>#DIV/0!</v>
      </c>
      <c r="Q255" s="14" t="e">
        <f t="shared" si="17"/>
        <v>#DIV/0!</v>
      </c>
    </row>
    <row r="256" spans="1:17" s="17" customFormat="1" ht="32.25" hidden="1">
      <c r="A256" s="71" t="s">
        <v>286</v>
      </c>
      <c r="B256" s="72" t="s">
        <v>296</v>
      </c>
      <c r="C256" s="69"/>
      <c r="D256" s="70"/>
      <c r="E256" s="197"/>
      <c r="F256" s="197"/>
      <c r="G256" s="197"/>
      <c r="H256" s="197"/>
      <c r="I256" s="197"/>
      <c r="J256" s="197"/>
      <c r="K256" s="197"/>
      <c r="L256" s="197"/>
      <c r="M256" s="197"/>
      <c r="N256" s="70"/>
      <c r="O256" s="70"/>
      <c r="P256" s="45" t="e">
        <f t="shared" si="16"/>
        <v>#DIV/0!</v>
      </c>
      <c r="Q256" s="14" t="e">
        <f t="shared" si="17"/>
        <v>#DIV/0!</v>
      </c>
    </row>
    <row r="257" spans="1:17" s="17" customFormat="1" ht="63.75" hidden="1">
      <c r="A257" s="71" t="s">
        <v>286</v>
      </c>
      <c r="B257" s="72" t="s">
        <v>297</v>
      </c>
      <c r="C257" s="69"/>
      <c r="D257" s="70"/>
      <c r="E257" s="197"/>
      <c r="F257" s="197"/>
      <c r="G257" s="197"/>
      <c r="H257" s="197"/>
      <c r="I257" s="197"/>
      <c r="J257" s="197"/>
      <c r="K257" s="197"/>
      <c r="L257" s="197"/>
      <c r="M257" s="197"/>
      <c r="N257" s="70"/>
      <c r="O257" s="70"/>
      <c r="P257" s="45" t="e">
        <f t="shared" si="16"/>
        <v>#DIV/0!</v>
      </c>
      <c r="Q257" s="14" t="e">
        <f t="shared" si="17"/>
        <v>#DIV/0!</v>
      </c>
    </row>
    <row r="258" spans="1:17" s="17" customFormat="1" ht="48" hidden="1">
      <c r="A258" s="71" t="s">
        <v>286</v>
      </c>
      <c r="B258" s="72" t="s">
        <v>298</v>
      </c>
      <c r="C258" s="69"/>
      <c r="D258" s="70"/>
      <c r="E258" s="197"/>
      <c r="F258" s="197"/>
      <c r="G258" s="197"/>
      <c r="H258" s="197"/>
      <c r="I258" s="197"/>
      <c r="J258" s="197"/>
      <c r="K258" s="197"/>
      <c r="L258" s="197"/>
      <c r="M258" s="197"/>
      <c r="N258" s="70"/>
      <c r="O258" s="70"/>
      <c r="P258" s="45" t="e">
        <f t="shared" si="16"/>
        <v>#DIV/0!</v>
      </c>
      <c r="Q258" s="14" t="e">
        <f t="shared" si="17"/>
        <v>#DIV/0!</v>
      </c>
    </row>
    <row r="259" spans="1:17" s="17" customFormat="1" ht="32.25" hidden="1">
      <c r="A259" s="71" t="s">
        <v>286</v>
      </c>
      <c r="B259" s="72" t="s">
        <v>299</v>
      </c>
      <c r="C259" s="69"/>
      <c r="D259" s="70"/>
      <c r="E259" s="197"/>
      <c r="F259" s="197"/>
      <c r="G259" s="197"/>
      <c r="H259" s="197"/>
      <c r="I259" s="197"/>
      <c r="J259" s="197"/>
      <c r="K259" s="197"/>
      <c r="L259" s="197"/>
      <c r="M259" s="197"/>
      <c r="N259" s="70"/>
      <c r="O259" s="70"/>
      <c r="P259" s="45" t="e">
        <f t="shared" si="16"/>
        <v>#DIV/0!</v>
      </c>
      <c r="Q259" s="14" t="e">
        <f t="shared" si="17"/>
        <v>#DIV/0!</v>
      </c>
    </row>
    <row r="260" spans="1:17" s="17" customFormat="1" ht="0.75" customHeight="1" hidden="1">
      <c r="A260" s="18"/>
      <c r="B260" s="18"/>
      <c r="C260" s="20">
        <v>58070</v>
      </c>
      <c r="D260" s="197">
        <v>58070</v>
      </c>
      <c r="E260" s="197"/>
      <c r="F260" s="197"/>
      <c r="G260" s="197"/>
      <c r="H260" s="197"/>
      <c r="I260" s="197"/>
      <c r="J260" s="197"/>
      <c r="K260" s="197"/>
      <c r="L260" s="197"/>
      <c r="M260" s="197"/>
      <c r="N260" s="197"/>
      <c r="O260" s="197"/>
      <c r="P260" s="45">
        <f t="shared" si="16"/>
        <v>0</v>
      </c>
      <c r="Q260" s="14" t="e">
        <f t="shared" si="17"/>
        <v>#DIV/0!</v>
      </c>
    </row>
    <row r="261" spans="1:17" s="17" customFormat="1" ht="18.75" hidden="1">
      <c r="A261" s="71" t="s">
        <v>294</v>
      </c>
      <c r="B261" s="72"/>
      <c r="C261" s="69"/>
      <c r="D261" s="70"/>
      <c r="E261" s="197"/>
      <c r="F261" s="197"/>
      <c r="G261" s="197"/>
      <c r="H261" s="197"/>
      <c r="I261" s="197"/>
      <c r="J261" s="197"/>
      <c r="K261" s="197"/>
      <c r="L261" s="197"/>
      <c r="M261" s="197"/>
      <c r="N261" s="70"/>
      <c r="O261" s="70"/>
      <c r="P261" s="45" t="e">
        <f t="shared" si="16"/>
        <v>#DIV/0!</v>
      </c>
      <c r="Q261" s="14" t="e">
        <f t="shared" si="17"/>
        <v>#DIV/0!</v>
      </c>
    </row>
    <row r="262" spans="1:17" s="17" customFormat="1" ht="48" hidden="1">
      <c r="A262" s="71" t="s">
        <v>286</v>
      </c>
      <c r="B262" s="72" t="s">
        <v>300</v>
      </c>
      <c r="C262" s="69"/>
      <c r="D262" s="70"/>
      <c r="E262" s="197"/>
      <c r="F262" s="197"/>
      <c r="G262" s="197"/>
      <c r="H262" s="197"/>
      <c r="I262" s="197"/>
      <c r="J262" s="197"/>
      <c r="K262" s="197"/>
      <c r="L262" s="197"/>
      <c r="M262" s="197"/>
      <c r="N262" s="70"/>
      <c r="O262" s="70"/>
      <c r="P262" s="45" t="e">
        <f t="shared" si="16"/>
        <v>#DIV/0!</v>
      </c>
      <c r="Q262" s="14" t="e">
        <f t="shared" si="17"/>
        <v>#DIV/0!</v>
      </c>
    </row>
    <row r="263" spans="1:17" s="17" customFormat="1" ht="32.25" hidden="1">
      <c r="A263" s="71" t="s">
        <v>294</v>
      </c>
      <c r="B263" s="72" t="s">
        <v>301</v>
      </c>
      <c r="C263" s="69"/>
      <c r="D263" s="70"/>
      <c r="E263" s="197"/>
      <c r="F263" s="197"/>
      <c r="G263" s="197"/>
      <c r="H263" s="197"/>
      <c r="I263" s="197"/>
      <c r="J263" s="197"/>
      <c r="K263" s="197"/>
      <c r="L263" s="197"/>
      <c r="M263" s="197"/>
      <c r="N263" s="70"/>
      <c r="O263" s="70"/>
      <c r="P263" s="45" t="e">
        <f t="shared" si="16"/>
        <v>#DIV/0!</v>
      </c>
      <c r="Q263" s="14" t="e">
        <f t="shared" si="17"/>
        <v>#DIV/0!</v>
      </c>
    </row>
    <row r="264" spans="1:17" s="17" customFormat="1" ht="32.25" hidden="1">
      <c r="A264" s="71" t="s">
        <v>294</v>
      </c>
      <c r="B264" s="72" t="s">
        <v>272</v>
      </c>
      <c r="C264" s="69"/>
      <c r="D264" s="70"/>
      <c r="E264" s="197"/>
      <c r="F264" s="197"/>
      <c r="G264" s="197"/>
      <c r="H264" s="197"/>
      <c r="I264" s="197"/>
      <c r="J264" s="197"/>
      <c r="K264" s="197"/>
      <c r="L264" s="197"/>
      <c r="M264" s="197"/>
      <c r="N264" s="70"/>
      <c r="O264" s="70"/>
      <c r="P264" s="45" t="e">
        <f t="shared" si="16"/>
        <v>#DIV/0!</v>
      </c>
      <c r="Q264" s="14" t="e">
        <f t="shared" si="17"/>
        <v>#DIV/0!</v>
      </c>
    </row>
    <row r="265" spans="1:17" s="17" customFormat="1" ht="18.75" hidden="1">
      <c r="A265" s="71" t="s">
        <v>294</v>
      </c>
      <c r="B265" s="72" t="s">
        <v>302</v>
      </c>
      <c r="C265" s="69"/>
      <c r="D265" s="70"/>
      <c r="E265" s="197"/>
      <c r="F265" s="197"/>
      <c r="G265" s="197"/>
      <c r="H265" s="197"/>
      <c r="I265" s="197"/>
      <c r="J265" s="197"/>
      <c r="K265" s="197"/>
      <c r="L265" s="197"/>
      <c r="M265" s="197"/>
      <c r="N265" s="70"/>
      <c r="O265" s="70"/>
      <c r="P265" s="45" t="e">
        <f t="shared" si="16"/>
        <v>#DIV/0!</v>
      </c>
      <c r="Q265" s="14" t="e">
        <f t="shared" si="17"/>
        <v>#DIV/0!</v>
      </c>
    </row>
    <row r="266" spans="1:17" s="17" customFormat="1" ht="18.75" hidden="1">
      <c r="A266" s="71" t="s">
        <v>294</v>
      </c>
      <c r="B266" s="72" t="s">
        <v>303</v>
      </c>
      <c r="C266" s="69"/>
      <c r="D266" s="70"/>
      <c r="E266" s="197"/>
      <c r="F266" s="197"/>
      <c r="G266" s="197"/>
      <c r="H266" s="197"/>
      <c r="I266" s="197"/>
      <c r="J266" s="197"/>
      <c r="K266" s="197"/>
      <c r="L266" s="197"/>
      <c r="M266" s="197"/>
      <c r="N266" s="70"/>
      <c r="O266" s="70"/>
      <c r="P266" s="45" t="e">
        <f t="shared" si="16"/>
        <v>#DIV/0!</v>
      </c>
      <c r="Q266" s="14" t="e">
        <f t="shared" si="17"/>
        <v>#DIV/0!</v>
      </c>
    </row>
    <row r="267" spans="1:17" s="17" customFormat="1" ht="32.25" hidden="1">
      <c r="A267" s="71" t="s">
        <v>294</v>
      </c>
      <c r="B267" s="72" t="s">
        <v>304</v>
      </c>
      <c r="C267" s="69"/>
      <c r="D267" s="70"/>
      <c r="E267" s="197"/>
      <c r="F267" s="197"/>
      <c r="G267" s="197"/>
      <c r="H267" s="197"/>
      <c r="I267" s="197"/>
      <c r="J267" s="197"/>
      <c r="K267" s="197"/>
      <c r="L267" s="197"/>
      <c r="M267" s="197"/>
      <c r="N267" s="70"/>
      <c r="O267" s="70"/>
      <c r="P267" s="45" t="e">
        <f t="shared" si="16"/>
        <v>#DIV/0!</v>
      </c>
      <c r="Q267" s="14" t="e">
        <f t="shared" si="17"/>
        <v>#DIV/0!</v>
      </c>
    </row>
    <row r="268" spans="1:17" s="17" customFormat="1" ht="48" hidden="1">
      <c r="A268" s="71" t="s">
        <v>294</v>
      </c>
      <c r="B268" s="72" t="s">
        <v>305</v>
      </c>
      <c r="C268" s="69"/>
      <c r="D268" s="70"/>
      <c r="E268" s="197"/>
      <c r="F268" s="197"/>
      <c r="G268" s="197"/>
      <c r="H268" s="197"/>
      <c r="I268" s="197"/>
      <c r="J268" s="197"/>
      <c r="K268" s="197"/>
      <c r="L268" s="197"/>
      <c r="M268" s="197"/>
      <c r="N268" s="70"/>
      <c r="O268" s="70"/>
      <c r="P268" s="45" t="e">
        <f t="shared" si="16"/>
        <v>#DIV/0!</v>
      </c>
      <c r="Q268" s="14" t="e">
        <f t="shared" si="17"/>
        <v>#DIV/0!</v>
      </c>
    </row>
    <row r="269" spans="1:17" s="17" customFormat="1" ht="32.25" hidden="1">
      <c r="A269" s="71" t="s">
        <v>294</v>
      </c>
      <c r="B269" s="72" t="s">
        <v>209</v>
      </c>
      <c r="C269" s="69"/>
      <c r="D269" s="70"/>
      <c r="E269" s="197"/>
      <c r="F269" s="197"/>
      <c r="G269" s="197"/>
      <c r="H269" s="197"/>
      <c r="I269" s="197"/>
      <c r="J269" s="197"/>
      <c r="K269" s="197"/>
      <c r="L269" s="197"/>
      <c r="M269" s="197"/>
      <c r="N269" s="70"/>
      <c r="O269" s="70"/>
      <c r="P269" s="45" t="e">
        <f t="shared" si="16"/>
        <v>#DIV/0!</v>
      </c>
      <c r="Q269" s="14" t="e">
        <f t="shared" si="17"/>
        <v>#DIV/0!</v>
      </c>
    </row>
    <row r="270" spans="1:17" s="17" customFormat="1" ht="21" customHeight="1" hidden="1">
      <c r="A270" s="92" t="s">
        <v>306</v>
      </c>
      <c r="B270" s="93" t="s">
        <v>307</v>
      </c>
      <c r="C270" s="94"/>
      <c r="D270" s="198"/>
      <c r="E270" s="199"/>
      <c r="F270" s="199"/>
      <c r="G270" s="199"/>
      <c r="H270" s="199"/>
      <c r="I270" s="199"/>
      <c r="J270" s="199"/>
      <c r="K270" s="199"/>
      <c r="L270" s="199"/>
      <c r="M270" s="199"/>
      <c r="N270" s="198"/>
      <c r="O270" s="198"/>
      <c r="P270" s="196" t="e">
        <f t="shared" si="16"/>
        <v>#DIV/0!</v>
      </c>
      <c r="Q270" s="91" t="e">
        <f t="shared" si="17"/>
        <v>#DIV/0!</v>
      </c>
    </row>
    <row r="271" spans="1:17" s="17" customFormat="1" ht="21" customHeight="1">
      <c r="A271" s="97" t="s">
        <v>306</v>
      </c>
      <c r="B271" s="98" t="s">
        <v>307</v>
      </c>
      <c r="C271" s="99">
        <f>C272</f>
        <v>5755000</v>
      </c>
      <c r="D271" s="165">
        <f>D272</f>
        <v>5755</v>
      </c>
      <c r="E271" s="200"/>
      <c r="F271" s="200"/>
      <c r="G271" s="200"/>
      <c r="H271" s="200"/>
      <c r="I271" s="200"/>
      <c r="J271" s="200"/>
      <c r="K271" s="200"/>
      <c r="L271" s="200"/>
      <c r="M271" s="200"/>
      <c r="N271" s="201">
        <f>N272</f>
        <v>7000</v>
      </c>
      <c r="O271" s="165">
        <f>O272</f>
        <v>1438.7</v>
      </c>
      <c r="P271" s="185">
        <f t="shared" si="16"/>
        <v>24.999131190269335</v>
      </c>
      <c r="Q271" s="30">
        <f t="shared" si="17"/>
        <v>20.552857142857142</v>
      </c>
    </row>
    <row r="272" spans="1:17" s="17" customFormat="1" ht="18.75">
      <c r="A272" s="178" t="s">
        <v>425</v>
      </c>
      <c r="B272" s="102" t="s">
        <v>435</v>
      </c>
      <c r="C272" s="103">
        <v>5755000</v>
      </c>
      <c r="D272" s="202">
        <v>5755</v>
      </c>
      <c r="E272" s="189"/>
      <c r="F272" s="189"/>
      <c r="G272" s="189"/>
      <c r="H272" s="189"/>
      <c r="I272" s="189"/>
      <c r="J272" s="189"/>
      <c r="K272" s="189"/>
      <c r="L272" s="189"/>
      <c r="M272" s="189"/>
      <c r="N272" s="202">
        <v>7000</v>
      </c>
      <c r="O272" s="202">
        <v>1438.7</v>
      </c>
      <c r="P272" s="184">
        <f t="shared" si="16"/>
        <v>24.999131190269335</v>
      </c>
      <c r="Q272" s="23">
        <f t="shared" si="17"/>
        <v>20.552857142857142</v>
      </c>
    </row>
    <row r="273" spans="1:17" s="17" customFormat="1" ht="19.5" thickBot="1">
      <c r="A273" s="105"/>
      <c r="B273" s="106" t="s">
        <v>310</v>
      </c>
      <c r="C273" s="107">
        <f>SUM(C111+C133+C142+C149+C194+C201+C205+C222+C236+C243+C270+C271)</f>
        <v>9430093723.32</v>
      </c>
      <c r="D273" s="211">
        <f>SUM(D111+D133+D142+D149+D194+D201+D205+D222+D236+D243+D270+D271)</f>
        <v>9430093.7</v>
      </c>
      <c r="E273" s="212">
        <f>SUM(E111+E133+E142+E149+E194+E201+E205+E222+E236+E243)</f>
        <v>3339619</v>
      </c>
      <c r="F273" s="213">
        <f>SUM(F111+F133+F142+F149+F194+F201+F205+F222+F236+F243)</f>
        <v>5555</v>
      </c>
      <c r="G273" s="213">
        <f>SUM(G111+G133+G142+G149+G194+G201+G205+G222+G236+G243)</f>
        <v>53099</v>
      </c>
      <c r="H273" s="213">
        <f>SUM(H111+H133+H142+H149+H194+H201+H205+H222+H236+H243)</f>
        <v>49828</v>
      </c>
      <c r="I273" s="214"/>
      <c r="J273" s="214"/>
      <c r="K273" s="214"/>
      <c r="L273" s="214"/>
      <c r="M273" s="214"/>
      <c r="N273" s="213">
        <f>SUM(N111+N133+N142+N149+N194+N201+N205+N222+N236+N243+N270+N271)</f>
        <v>9017496</v>
      </c>
      <c r="O273" s="211">
        <f>SUM(O111+O133+O142+O149+O194+O201+O205+O222+O236+O243+O270+O271)</f>
        <v>1705712.9999999998</v>
      </c>
      <c r="P273" s="203">
        <f t="shared" si="16"/>
        <v>18.087975096154132</v>
      </c>
      <c r="Q273" s="113">
        <f t="shared" si="17"/>
        <v>18.915594750471747</v>
      </c>
    </row>
    <row r="274" spans="1:17" s="17" customFormat="1" ht="15.75" customHeight="1">
      <c r="A274" s="114"/>
      <c r="B274" s="115" t="s">
        <v>311</v>
      </c>
      <c r="C274" s="116">
        <f>C82-C273</f>
        <v>-1192412935.8899994</v>
      </c>
      <c r="D274" s="204">
        <f>D82-D273</f>
        <v>-1192412.8999999985</v>
      </c>
      <c r="E274" s="118"/>
      <c r="F274" s="118"/>
      <c r="G274" s="118"/>
      <c r="H274" s="118"/>
      <c r="I274" s="179"/>
      <c r="J274" s="179"/>
      <c r="K274" s="179"/>
      <c r="L274" s="179"/>
      <c r="M274" s="179"/>
      <c r="N274" s="205">
        <f>N82-N273</f>
        <v>-1302171</v>
      </c>
      <c r="O274" s="204">
        <f>O82-O273</f>
        <v>8347.000000000233</v>
      </c>
      <c r="P274" s="206"/>
      <c r="Q274" s="119"/>
    </row>
    <row r="275" spans="1:17" s="17" customFormat="1" ht="27.75" customHeight="1">
      <c r="A275" s="9" t="s">
        <v>312</v>
      </c>
      <c r="B275" s="120" t="s">
        <v>313</v>
      </c>
      <c r="C275" s="121"/>
      <c r="D275" s="207"/>
      <c r="E275" s="179"/>
      <c r="F275" s="179"/>
      <c r="G275" s="179"/>
      <c r="H275" s="179"/>
      <c r="I275" s="179"/>
      <c r="J275" s="179"/>
      <c r="K275" s="179"/>
      <c r="L275" s="179"/>
      <c r="M275" s="179"/>
      <c r="N275" s="207"/>
      <c r="O275" s="207"/>
      <c r="P275" s="45"/>
      <c r="Q275" s="14"/>
    </row>
    <row r="276" spans="1:17" s="17" customFormat="1" ht="66.75" customHeight="1" hidden="1">
      <c r="A276" s="104" t="s">
        <v>314</v>
      </c>
      <c r="B276" s="123" t="s">
        <v>315</v>
      </c>
      <c r="C276" s="124">
        <f aca="true" t="shared" si="18" ref="C276:O276">C277-C287</f>
        <v>858845800</v>
      </c>
      <c r="D276" s="125">
        <f t="shared" si="18"/>
        <v>938845.8</v>
      </c>
      <c r="E276" s="125">
        <f t="shared" si="18"/>
        <v>0</v>
      </c>
      <c r="F276" s="125">
        <f t="shared" si="18"/>
        <v>0</v>
      </c>
      <c r="G276" s="125">
        <f t="shared" si="18"/>
        <v>0</v>
      </c>
      <c r="H276" s="125">
        <f t="shared" si="18"/>
        <v>0</v>
      </c>
      <c r="I276" s="125">
        <f t="shared" si="18"/>
        <v>0</v>
      </c>
      <c r="J276" s="125">
        <f t="shared" si="18"/>
        <v>0</v>
      </c>
      <c r="K276" s="125">
        <f t="shared" si="18"/>
        <v>0</v>
      </c>
      <c r="L276" s="125">
        <f t="shared" si="18"/>
        <v>0</v>
      </c>
      <c r="M276" s="125">
        <f t="shared" si="18"/>
        <v>0</v>
      </c>
      <c r="N276" s="125">
        <f t="shared" si="18"/>
        <v>424975</v>
      </c>
      <c r="O276" s="125">
        <f t="shared" si="18"/>
        <v>0</v>
      </c>
      <c r="P276" s="45"/>
      <c r="Q276" s="14"/>
    </row>
    <row r="277" spans="1:17" s="17" customFormat="1" ht="66" customHeight="1" hidden="1">
      <c r="A277" s="104" t="s">
        <v>316</v>
      </c>
      <c r="B277" s="123" t="s">
        <v>317</v>
      </c>
      <c r="C277" s="124">
        <f>C281+C278</f>
        <v>938845800</v>
      </c>
      <c r="D277" s="125">
        <f>D281+D278</f>
        <v>1018845.8</v>
      </c>
      <c r="E277" s="125">
        <f aca="true" t="shared" si="19" ref="E277:M277">E281</f>
        <v>0</v>
      </c>
      <c r="F277" s="125">
        <f t="shared" si="19"/>
        <v>0</v>
      </c>
      <c r="G277" s="125">
        <f t="shared" si="19"/>
        <v>0</v>
      </c>
      <c r="H277" s="125">
        <f t="shared" si="19"/>
        <v>0</v>
      </c>
      <c r="I277" s="125">
        <f t="shared" si="19"/>
        <v>0</v>
      </c>
      <c r="J277" s="125">
        <f t="shared" si="19"/>
        <v>0</v>
      </c>
      <c r="K277" s="125">
        <f t="shared" si="19"/>
        <v>0</v>
      </c>
      <c r="L277" s="125">
        <f t="shared" si="19"/>
        <v>0</v>
      </c>
      <c r="M277" s="125">
        <f t="shared" si="19"/>
        <v>0</v>
      </c>
      <c r="N277" s="125">
        <f>N281+N278</f>
        <v>1178175</v>
      </c>
      <c r="O277" s="125">
        <f>O281</f>
        <v>0</v>
      </c>
      <c r="P277" s="45"/>
      <c r="Q277" s="14"/>
    </row>
    <row r="278" spans="1:17" s="17" customFormat="1" ht="50.25" customHeight="1" hidden="1">
      <c r="A278" s="104" t="s">
        <v>318</v>
      </c>
      <c r="B278" s="123" t="s">
        <v>319</v>
      </c>
      <c r="C278" s="124"/>
      <c r="D278" s="125">
        <v>80000</v>
      </c>
      <c r="E278" s="126"/>
      <c r="F278" s="126"/>
      <c r="G278" s="126"/>
      <c r="H278" s="126"/>
      <c r="I278" s="126"/>
      <c r="J278" s="126"/>
      <c r="K278" s="126"/>
      <c r="L278" s="126"/>
      <c r="M278" s="126"/>
      <c r="N278" s="125">
        <v>80000</v>
      </c>
      <c r="O278" s="125"/>
      <c r="P278" s="45"/>
      <c r="Q278" s="14"/>
    </row>
    <row r="279" spans="1:17" s="17" customFormat="1" ht="32.25">
      <c r="A279" s="133" t="s">
        <v>403</v>
      </c>
      <c r="B279" s="134" t="s">
        <v>345</v>
      </c>
      <c r="C279" s="139">
        <f>C281-C285</f>
        <v>308845800</v>
      </c>
      <c r="D279" s="139">
        <f>D281-D285</f>
        <v>308845.80000000005</v>
      </c>
      <c r="E279" s="126"/>
      <c r="F279" s="126"/>
      <c r="G279" s="126"/>
      <c r="H279" s="126"/>
      <c r="I279" s="126"/>
      <c r="J279" s="126"/>
      <c r="K279" s="126"/>
      <c r="L279" s="126"/>
      <c r="M279" s="126"/>
      <c r="N279" s="125">
        <v>80000</v>
      </c>
      <c r="O279" s="173">
        <f>O281-O285</f>
        <v>-110000</v>
      </c>
      <c r="P279" s="45"/>
      <c r="Q279" s="14"/>
    </row>
    <row r="280" spans="1:17" s="17" customFormat="1" ht="18.75">
      <c r="A280" s="133"/>
      <c r="B280" s="152" t="s">
        <v>375</v>
      </c>
      <c r="C280" s="151">
        <f>C281+C282</f>
        <v>1018845800</v>
      </c>
      <c r="D280" s="151">
        <f>D281+D282</f>
        <v>1018845.8</v>
      </c>
      <c r="E280" s="126"/>
      <c r="F280" s="126"/>
      <c r="G280" s="126"/>
      <c r="H280" s="126"/>
      <c r="I280" s="126"/>
      <c r="J280" s="126"/>
      <c r="K280" s="126"/>
      <c r="L280" s="126"/>
      <c r="M280" s="126"/>
      <c r="N280" s="125"/>
      <c r="O280" s="125"/>
      <c r="P280" s="45"/>
      <c r="Q280" s="14"/>
    </row>
    <row r="281" spans="1:17" s="17" customFormat="1" ht="30.75">
      <c r="A281" s="133" t="s">
        <v>404</v>
      </c>
      <c r="B281" s="137" t="s">
        <v>345</v>
      </c>
      <c r="C281" s="135">
        <v>938845800</v>
      </c>
      <c r="D281" s="135">
        <v>938845.8</v>
      </c>
      <c r="E281" s="179"/>
      <c r="F281" s="179"/>
      <c r="G281" s="179"/>
      <c r="H281" s="179"/>
      <c r="I281" s="179"/>
      <c r="J281" s="179"/>
      <c r="K281" s="179"/>
      <c r="L281" s="179"/>
      <c r="M281" s="179"/>
      <c r="N281" s="125">
        <v>1098175</v>
      </c>
      <c r="O281" s="208"/>
      <c r="P281" s="45"/>
      <c r="Q281" s="14"/>
    </row>
    <row r="282" spans="1:17" s="17" customFormat="1" ht="45.75">
      <c r="A282" s="133" t="s">
        <v>406</v>
      </c>
      <c r="B282" s="137" t="s">
        <v>407</v>
      </c>
      <c r="C282" s="135">
        <v>80000000</v>
      </c>
      <c r="D282" s="135">
        <v>80000</v>
      </c>
      <c r="E282" s="179"/>
      <c r="F282" s="179"/>
      <c r="G282" s="179"/>
      <c r="H282" s="179"/>
      <c r="I282" s="179"/>
      <c r="J282" s="179"/>
      <c r="K282" s="179"/>
      <c r="L282" s="179"/>
      <c r="M282" s="179"/>
      <c r="N282" s="125"/>
      <c r="O282" s="125"/>
      <c r="P282" s="45"/>
      <c r="Q282" s="14"/>
    </row>
    <row r="283" spans="1:17" s="17" customFormat="1" ht="32.25">
      <c r="A283" s="133" t="s">
        <v>405</v>
      </c>
      <c r="B283" s="134" t="s">
        <v>343</v>
      </c>
      <c r="C283" s="135">
        <v>80000000</v>
      </c>
      <c r="D283" s="135">
        <v>80000</v>
      </c>
      <c r="E283" s="179"/>
      <c r="F283" s="179"/>
      <c r="G283" s="179"/>
      <c r="H283" s="179"/>
      <c r="I283" s="179"/>
      <c r="J283" s="179"/>
      <c r="K283" s="179"/>
      <c r="L283" s="179"/>
      <c r="M283" s="179"/>
      <c r="N283" s="125"/>
      <c r="O283" s="125"/>
      <c r="P283" s="45"/>
      <c r="Q283" s="14"/>
    </row>
    <row r="284" spans="1:17" s="17" customFormat="1" ht="18.75">
      <c r="A284" s="136"/>
      <c r="B284" s="149" t="s">
        <v>374</v>
      </c>
      <c r="C284" s="150">
        <f>C285+C287</f>
        <v>710000000</v>
      </c>
      <c r="D284" s="150">
        <f>D285+D287</f>
        <v>710000</v>
      </c>
      <c r="E284" s="179"/>
      <c r="F284" s="179"/>
      <c r="G284" s="179"/>
      <c r="H284" s="179"/>
      <c r="I284" s="179"/>
      <c r="J284" s="179"/>
      <c r="K284" s="179"/>
      <c r="L284" s="179"/>
      <c r="M284" s="179"/>
      <c r="N284" s="125"/>
      <c r="O284" s="150">
        <f>O285+O287</f>
        <v>110000</v>
      </c>
      <c r="P284" s="45"/>
      <c r="Q284" s="14"/>
    </row>
    <row r="285" spans="1:17" s="17" customFormat="1" ht="30.75">
      <c r="A285" s="136" t="s">
        <v>408</v>
      </c>
      <c r="B285" s="137" t="s">
        <v>346</v>
      </c>
      <c r="C285" s="135">
        <v>630000000</v>
      </c>
      <c r="D285" s="135">
        <v>630000</v>
      </c>
      <c r="E285" s="179"/>
      <c r="F285" s="179"/>
      <c r="G285" s="179"/>
      <c r="H285" s="179"/>
      <c r="I285" s="179"/>
      <c r="J285" s="179"/>
      <c r="K285" s="179"/>
      <c r="L285" s="179"/>
      <c r="M285" s="179"/>
      <c r="N285" s="125">
        <v>1098175</v>
      </c>
      <c r="O285" s="135">
        <v>110000</v>
      </c>
      <c r="P285" s="45"/>
      <c r="Q285" s="14"/>
    </row>
    <row r="286" spans="1:17" s="17" customFormat="1" ht="18.75" hidden="1">
      <c r="A286" s="133"/>
      <c r="B286" s="134"/>
      <c r="C286" s="135"/>
      <c r="D286" s="135"/>
      <c r="E286" s="179"/>
      <c r="F286" s="179"/>
      <c r="G286" s="179"/>
      <c r="H286" s="179"/>
      <c r="I286" s="179"/>
      <c r="J286" s="179"/>
      <c r="K286" s="179"/>
      <c r="L286" s="179"/>
      <c r="M286" s="179"/>
      <c r="N286" s="125"/>
      <c r="O286" s="125"/>
      <c r="P286" s="45"/>
      <c r="Q286" s="14"/>
    </row>
    <row r="287" spans="1:17" s="17" customFormat="1" ht="48">
      <c r="A287" s="133" t="s">
        <v>410</v>
      </c>
      <c r="B287" s="134" t="s">
        <v>409</v>
      </c>
      <c r="C287" s="135">
        <f>C288</f>
        <v>80000000</v>
      </c>
      <c r="D287" s="135">
        <v>80000</v>
      </c>
      <c r="E287" s="125">
        <f aca="true" t="shared" si="20" ref="E287:M287">E292</f>
        <v>0</v>
      </c>
      <c r="F287" s="125">
        <f t="shared" si="20"/>
        <v>0</v>
      </c>
      <c r="G287" s="125">
        <f t="shared" si="20"/>
        <v>0</v>
      </c>
      <c r="H287" s="125">
        <f t="shared" si="20"/>
        <v>0</v>
      </c>
      <c r="I287" s="125">
        <f t="shared" si="20"/>
        <v>0</v>
      </c>
      <c r="J287" s="125">
        <f t="shared" si="20"/>
        <v>0</v>
      </c>
      <c r="K287" s="125">
        <f t="shared" si="20"/>
        <v>0</v>
      </c>
      <c r="L287" s="125">
        <f t="shared" si="20"/>
        <v>0</v>
      </c>
      <c r="M287" s="125">
        <f t="shared" si="20"/>
        <v>0</v>
      </c>
      <c r="N287" s="125">
        <f>N292+N288</f>
        <v>753200</v>
      </c>
      <c r="O287" s="125"/>
      <c r="P287" s="45"/>
      <c r="Q287" s="14"/>
    </row>
    <row r="288" spans="1:17" s="17" customFormat="1" ht="32.25">
      <c r="A288" s="133" t="s">
        <v>411</v>
      </c>
      <c r="B288" s="134" t="s">
        <v>344</v>
      </c>
      <c r="C288" s="135">
        <v>80000000</v>
      </c>
      <c r="D288" s="135">
        <v>80000</v>
      </c>
      <c r="E288" s="125"/>
      <c r="F288" s="126"/>
      <c r="G288" s="126"/>
      <c r="H288" s="126"/>
      <c r="I288" s="126"/>
      <c r="J288" s="126"/>
      <c r="K288" s="126"/>
      <c r="L288" s="126"/>
      <c r="M288" s="126"/>
      <c r="N288" s="124">
        <v>80000</v>
      </c>
      <c r="O288" s="125"/>
      <c r="P288" s="45"/>
      <c r="Q288" s="14"/>
    </row>
    <row r="289" spans="1:17" s="17" customFormat="1" ht="32.25">
      <c r="A289" s="133" t="s">
        <v>412</v>
      </c>
      <c r="B289" s="134" t="s">
        <v>421</v>
      </c>
      <c r="C289" s="135">
        <f>C291+C292</f>
        <v>355218000</v>
      </c>
      <c r="D289" s="135">
        <f>D291+D292</f>
        <v>355218</v>
      </c>
      <c r="E289" s="125"/>
      <c r="F289" s="126"/>
      <c r="G289" s="126"/>
      <c r="H289" s="126"/>
      <c r="I289" s="126"/>
      <c r="J289" s="126"/>
      <c r="K289" s="126"/>
      <c r="L289" s="126"/>
      <c r="M289" s="126"/>
      <c r="N289" s="124"/>
      <c r="O289" s="125"/>
      <c r="P289" s="45"/>
      <c r="Q289" s="14"/>
    </row>
    <row r="290" spans="1:17" s="17" customFormat="1" ht="90.75" hidden="1">
      <c r="A290" s="133" t="s">
        <v>422</v>
      </c>
      <c r="B290" s="137" t="s">
        <v>342</v>
      </c>
      <c r="C290" s="138">
        <v>29939000</v>
      </c>
      <c r="D290" s="138">
        <f>D291+D292</f>
        <v>355218</v>
      </c>
      <c r="E290" s="125"/>
      <c r="F290" s="126"/>
      <c r="G290" s="126"/>
      <c r="H290" s="126"/>
      <c r="I290" s="126"/>
      <c r="J290" s="126"/>
      <c r="K290" s="126"/>
      <c r="L290" s="126"/>
      <c r="M290" s="126"/>
      <c r="N290" s="124"/>
      <c r="O290" s="125"/>
      <c r="P290" s="45"/>
      <c r="Q290" s="14"/>
    </row>
    <row r="291" spans="1:17" s="17" customFormat="1" ht="90.75">
      <c r="A291" s="136" t="s">
        <v>413</v>
      </c>
      <c r="B291" s="137" t="s">
        <v>342</v>
      </c>
      <c r="C291" s="138">
        <v>325279000</v>
      </c>
      <c r="D291" s="138">
        <v>325279</v>
      </c>
      <c r="E291" s="125"/>
      <c r="F291" s="126"/>
      <c r="G291" s="126"/>
      <c r="H291" s="126"/>
      <c r="I291" s="126"/>
      <c r="J291" s="126"/>
      <c r="K291" s="126"/>
      <c r="L291" s="126"/>
      <c r="M291" s="126"/>
      <c r="N291" s="124">
        <v>80000</v>
      </c>
      <c r="O291" s="125"/>
      <c r="P291" s="45"/>
      <c r="Q291" s="14"/>
    </row>
    <row r="292" spans="1:17" s="17" customFormat="1" ht="95.25">
      <c r="A292" s="133" t="s">
        <v>413</v>
      </c>
      <c r="B292" s="134" t="s">
        <v>341</v>
      </c>
      <c r="C292" s="135">
        <v>29939000</v>
      </c>
      <c r="D292" s="135">
        <v>29939</v>
      </c>
      <c r="E292" s="179"/>
      <c r="F292" s="179"/>
      <c r="G292" s="179"/>
      <c r="H292" s="179"/>
      <c r="I292" s="179"/>
      <c r="J292" s="179"/>
      <c r="K292" s="179"/>
      <c r="L292" s="179"/>
      <c r="M292" s="179"/>
      <c r="N292" s="125">
        <v>673200</v>
      </c>
      <c r="O292" s="125"/>
      <c r="P292" s="45"/>
      <c r="Q292" s="14"/>
    </row>
    <row r="293" spans="1:17" s="17" customFormat="1" ht="32.25">
      <c r="A293" s="133" t="s">
        <v>412</v>
      </c>
      <c r="B293" s="134" t="s">
        <v>340</v>
      </c>
      <c r="C293" s="135">
        <f>C294</f>
        <v>355218000</v>
      </c>
      <c r="D293" s="135">
        <f>D294</f>
        <v>355218</v>
      </c>
      <c r="E293" s="179"/>
      <c r="F293" s="179"/>
      <c r="G293" s="179"/>
      <c r="H293" s="179"/>
      <c r="I293" s="179"/>
      <c r="J293" s="179"/>
      <c r="K293" s="179"/>
      <c r="L293" s="179"/>
      <c r="M293" s="179"/>
      <c r="N293" s="125"/>
      <c r="O293" s="125"/>
      <c r="P293" s="45"/>
      <c r="Q293" s="14" t="e">
        <f t="shared" si="17"/>
        <v>#DIV/0!</v>
      </c>
    </row>
    <row r="294" spans="1:17" s="17" customFormat="1" ht="111">
      <c r="A294" s="133" t="s">
        <v>424</v>
      </c>
      <c r="B294" s="134" t="s">
        <v>339</v>
      </c>
      <c r="C294" s="135">
        <v>355218000</v>
      </c>
      <c r="D294" s="135">
        <v>355218</v>
      </c>
      <c r="E294" s="179"/>
      <c r="F294" s="179"/>
      <c r="G294" s="179"/>
      <c r="H294" s="179"/>
      <c r="I294" s="179"/>
      <c r="J294" s="179"/>
      <c r="K294" s="179"/>
      <c r="L294" s="179"/>
      <c r="M294" s="179"/>
      <c r="N294" s="125">
        <v>673200</v>
      </c>
      <c r="O294" s="125"/>
      <c r="P294" s="45"/>
      <c r="Q294" s="14"/>
    </row>
    <row r="295" spans="1:17" s="17" customFormat="1" ht="36" customHeight="1" hidden="1">
      <c r="A295" s="104" t="s">
        <v>320</v>
      </c>
      <c r="B295" s="127" t="s">
        <v>321</v>
      </c>
      <c r="C295" s="124"/>
      <c r="D295" s="125"/>
      <c r="E295" s="179"/>
      <c r="F295" s="179"/>
      <c r="G295" s="179"/>
      <c r="H295" s="179"/>
      <c r="I295" s="179"/>
      <c r="J295" s="179"/>
      <c r="K295" s="179"/>
      <c r="L295" s="179"/>
      <c r="M295" s="179"/>
      <c r="N295" s="125">
        <v>15000</v>
      </c>
      <c r="O295" s="125"/>
      <c r="P295" s="45"/>
      <c r="Q295" s="14"/>
    </row>
    <row r="296" spans="1:17" s="17" customFormat="1" ht="32.25" customHeight="1" hidden="1">
      <c r="A296" s="104" t="s">
        <v>322</v>
      </c>
      <c r="B296" s="127" t="s">
        <v>323</v>
      </c>
      <c r="C296" s="124"/>
      <c r="D296" s="125"/>
      <c r="E296" s="179"/>
      <c r="F296" s="179"/>
      <c r="G296" s="179"/>
      <c r="H296" s="179"/>
      <c r="I296" s="179"/>
      <c r="J296" s="179"/>
      <c r="K296" s="179"/>
      <c r="L296" s="179"/>
      <c r="M296" s="179"/>
      <c r="N296" s="125">
        <v>44500</v>
      </c>
      <c r="O296" s="125"/>
      <c r="P296" s="45"/>
      <c r="Q296" s="14"/>
    </row>
    <row r="297" spans="1:17" s="17" customFormat="1" ht="22.5" customHeight="1">
      <c r="A297" s="104" t="s">
        <v>414</v>
      </c>
      <c r="B297" s="127" t="s">
        <v>324</v>
      </c>
      <c r="C297" s="124">
        <f>C299-C298</f>
        <v>883567135.8899994</v>
      </c>
      <c r="D297" s="210">
        <f>D299-D298</f>
        <v>883567.0999999978</v>
      </c>
      <c r="E297" s="125"/>
      <c r="F297" s="125"/>
      <c r="G297" s="125"/>
      <c r="H297" s="125"/>
      <c r="I297" s="125"/>
      <c r="J297" s="125"/>
      <c r="K297" s="125"/>
      <c r="L297" s="125"/>
      <c r="M297" s="125"/>
      <c r="N297" s="125">
        <f>N299-N298</f>
        <v>737696</v>
      </c>
      <c r="O297" s="210">
        <f>O299-O298</f>
        <v>101653</v>
      </c>
      <c r="P297" s="45"/>
      <c r="Q297" s="14"/>
    </row>
    <row r="298" spans="1:17" s="17" customFormat="1" ht="31.5" customHeight="1">
      <c r="A298" s="104" t="s">
        <v>418</v>
      </c>
      <c r="B298" s="127" t="s">
        <v>415</v>
      </c>
      <c r="C298" s="124">
        <f>C82+C281+C295+C296-C294</f>
        <v>8821308587.43</v>
      </c>
      <c r="D298" s="210">
        <f>D82+D281+D295+D296-D294</f>
        <v>8821308.600000001</v>
      </c>
      <c r="E298" s="125">
        <f aca="true" t="shared" si="21" ref="E298:M298">E82+E281+E295+E296-E131</f>
        <v>0</v>
      </c>
      <c r="F298" s="125">
        <f t="shared" si="21"/>
        <v>0</v>
      </c>
      <c r="G298" s="125">
        <f t="shared" si="21"/>
        <v>0</v>
      </c>
      <c r="H298" s="125">
        <f t="shared" si="21"/>
        <v>0</v>
      </c>
      <c r="I298" s="125">
        <f t="shared" si="21"/>
        <v>0</v>
      </c>
      <c r="J298" s="125">
        <f t="shared" si="21"/>
        <v>0</v>
      </c>
      <c r="K298" s="125">
        <f t="shared" si="21"/>
        <v>0</v>
      </c>
      <c r="L298" s="125">
        <f t="shared" si="21"/>
        <v>0</v>
      </c>
      <c r="M298" s="125">
        <f t="shared" si="21"/>
        <v>0</v>
      </c>
      <c r="N298" s="125">
        <f>N82+N277+N295+N296</f>
        <v>8953000</v>
      </c>
      <c r="O298" s="210">
        <v>1788783.1</v>
      </c>
      <c r="P298" s="45"/>
      <c r="Q298" s="14"/>
    </row>
    <row r="299" spans="1:17" s="17" customFormat="1" ht="34.5" customHeight="1">
      <c r="A299" s="104" t="s">
        <v>417</v>
      </c>
      <c r="B299" s="127" t="s">
        <v>416</v>
      </c>
      <c r="C299" s="124">
        <f>C273+C285+C130-C289</f>
        <v>9704875723.32</v>
      </c>
      <c r="D299" s="210">
        <f>D273+D285+D130-D289</f>
        <v>9704875.7</v>
      </c>
      <c r="E299" s="125">
        <f aca="true" t="shared" si="22" ref="E299:M299">E273+E292+E130-E129</f>
        <v>3339619</v>
      </c>
      <c r="F299" s="125">
        <f t="shared" si="22"/>
        <v>5555</v>
      </c>
      <c r="G299" s="125">
        <f t="shared" si="22"/>
        <v>53099</v>
      </c>
      <c r="H299" s="125">
        <f t="shared" si="22"/>
        <v>49828</v>
      </c>
      <c r="I299" s="125">
        <f t="shared" si="22"/>
        <v>0</v>
      </c>
      <c r="J299" s="125">
        <f t="shared" si="22"/>
        <v>0</v>
      </c>
      <c r="K299" s="125">
        <f t="shared" si="22"/>
        <v>0</v>
      </c>
      <c r="L299" s="125">
        <f t="shared" si="22"/>
        <v>0</v>
      </c>
      <c r="M299" s="125">
        <f t="shared" si="22"/>
        <v>0</v>
      </c>
      <c r="N299" s="125">
        <f>N273+N292</f>
        <v>9690696</v>
      </c>
      <c r="O299" s="210">
        <v>1890436.1</v>
      </c>
      <c r="P299" s="45"/>
      <c r="Q299" s="14"/>
    </row>
    <row r="300" spans="1:17" s="17" customFormat="1" ht="18.75">
      <c r="A300" s="240" t="s">
        <v>325</v>
      </c>
      <c r="B300" s="240"/>
      <c r="C300" s="128">
        <f>C297+C280-C284</f>
        <v>1192412935.8899994</v>
      </c>
      <c r="D300" s="209">
        <f>D297+D280-D284</f>
        <v>1192412.8999999978</v>
      </c>
      <c r="E300" s="209">
        <f aca="true" t="shared" si="23" ref="E300:M300">E295+E293+E281-E292+E297+E296</f>
        <v>0</v>
      </c>
      <c r="F300" s="209">
        <f t="shared" si="23"/>
        <v>0</v>
      </c>
      <c r="G300" s="209">
        <f t="shared" si="23"/>
        <v>0</v>
      </c>
      <c r="H300" s="209">
        <f t="shared" si="23"/>
        <v>0</v>
      </c>
      <c r="I300" s="209">
        <f t="shared" si="23"/>
        <v>0</v>
      </c>
      <c r="J300" s="209">
        <f t="shared" si="23"/>
        <v>0</v>
      </c>
      <c r="K300" s="209">
        <f t="shared" si="23"/>
        <v>0</v>
      </c>
      <c r="L300" s="209">
        <f t="shared" si="23"/>
        <v>0</v>
      </c>
      <c r="M300" s="209">
        <f t="shared" si="23"/>
        <v>0</v>
      </c>
      <c r="N300" s="209">
        <f>N295+N293+N281-N292+N297+N296+N278</f>
        <v>1302171</v>
      </c>
      <c r="O300" s="209">
        <f>O295+O293+O281-O292+O297+O296-O285</f>
        <v>-8347</v>
      </c>
      <c r="P300" s="45"/>
      <c r="Q300" s="14"/>
    </row>
    <row r="301" s="17" customFormat="1" ht="18.75"/>
    <row r="302" spans="1:16" s="17" customFormat="1" ht="18.75">
      <c r="A302" s="129"/>
      <c r="B302" s="130"/>
      <c r="C302" s="130"/>
      <c r="D302" s="130"/>
      <c r="E302" s="130"/>
      <c r="F302" s="129"/>
      <c r="G302" s="129"/>
      <c r="H302" s="130"/>
      <c r="N302" s="129"/>
      <c r="P302" s="131"/>
    </row>
    <row r="303" s="17" customFormat="1" ht="18.75"/>
    <row r="304" s="17" customFormat="1" ht="18.75"/>
    <row r="314" spans="3:4" ht="12.75">
      <c r="C314" s="176"/>
      <c r="D314" s="176"/>
    </row>
    <row r="315" spans="3:4" ht="12.75">
      <c r="C315" s="176"/>
      <c r="D315" s="176"/>
    </row>
    <row r="316" spans="3:4" ht="12.75">
      <c r="C316" s="176"/>
      <c r="D316" s="176"/>
    </row>
    <row r="317" spans="3:4" ht="12.75">
      <c r="C317" s="176"/>
      <c r="D317" s="176"/>
    </row>
    <row r="318" spans="3:4" ht="12.75">
      <c r="C318" s="176"/>
      <c r="D318" s="176"/>
    </row>
    <row r="319" spans="3:4" ht="12.75">
      <c r="C319" s="176"/>
      <c r="D319" s="176"/>
    </row>
    <row r="320" spans="3:4" ht="12.75">
      <c r="C320" s="176"/>
      <c r="D320" s="176"/>
    </row>
    <row r="321" spans="3:4" ht="12.75">
      <c r="C321" s="176"/>
      <c r="D321" s="176"/>
    </row>
    <row r="322" spans="3:4" ht="12.75">
      <c r="C322" s="176"/>
      <c r="D322" s="176"/>
    </row>
    <row r="323" spans="3:4" ht="12.75">
      <c r="C323" s="177"/>
      <c r="D323" s="177"/>
    </row>
    <row r="324" spans="3:4" ht="12.75">
      <c r="C324" s="176"/>
      <c r="D324" s="176"/>
    </row>
    <row r="325" spans="3:4" ht="12.75">
      <c r="C325" s="176"/>
      <c r="D325" s="176"/>
    </row>
    <row r="326" spans="3:4" ht="12.75">
      <c r="C326" s="176"/>
      <c r="D326" s="176"/>
    </row>
    <row r="327" spans="3:4" ht="12.75">
      <c r="C327" s="176"/>
      <c r="D327" s="176"/>
    </row>
    <row r="328" spans="3:4" ht="12.75">
      <c r="C328" s="176"/>
      <c r="D328" s="176"/>
    </row>
    <row r="329" spans="3:4" ht="12.75">
      <c r="C329" s="176"/>
      <c r="D329" s="176"/>
    </row>
  </sheetData>
  <sheetProtection/>
  <mergeCells count="1">
    <mergeCell ref="A300:B300"/>
  </mergeCells>
  <printOptions/>
  <pageMargins left="0.75" right="0.75" top="1" bottom="1" header="0.5" footer="0.5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325"/>
  <sheetViews>
    <sheetView tabSelected="1" zoomScalePageLayoutView="0" workbookViewId="0" topLeftCell="A1">
      <selection activeCell="B290" sqref="B290"/>
    </sheetView>
  </sheetViews>
  <sheetFormatPr defaultColWidth="9.140625" defaultRowHeight="12.75"/>
  <cols>
    <col min="1" max="1" width="27.00390625" style="0" customWidth="1"/>
    <col min="2" max="2" width="46.421875" style="0" customWidth="1"/>
    <col min="3" max="3" width="17.140625" style="0" customWidth="1"/>
    <col min="4" max="4" width="14.57421875" style="0" customWidth="1"/>
    <col min="5" max="5" width="0.13671875" style="0" hidden="1" customWidth="1"/>
    <col min="6" max="6" width="12.8515625" style="0" customWidth="1"/>
    <col min="7" max="7" width="11.8515625" style="0" customWidth="1"/>
    <col min="8" max="8" width="12.421875" style="0" customWidth="1"/>
  </cols>
  <sheetData>
    <row r="1" spans="1:5" ht="15.75">
      <c r="A1" s="1" t="s">
        <v>471</v>
      </c>
      <c r="B1" s="1"/>
      <c r="C1" s="1"/>
      <c r="D1" s="1"/>
      <c r="E1" s="2"/>
    </row>
    <row r="3" spans="1:8" ht="107.25" customHeight="1">
      <c r="A3" s="4" t="s">
        <v>0</v>
      </c>
      <c r="B3" s="5" t="s">
        <v>1</v>
      </c>
      <c r="C3" s="6" t="s">
        <v>469</v>
      </c>
      <c r="D3" s="7" t="s">
        <v>326</v>
      </c>
      <c r="E3" s="3"/>
      <c r="F3" s="4" t="s">
        <v>467</v>
      </c>
      <c r="G3" s="4" t="s">
        <v>470</v>
      </c>
      <c r="H3" s="4" t="s">
        <v>468</v>
      </c>
    </row>
    <row r="4" spans="1:8" ht="33.75" customHeight="1">
      <c r="A4" s="9" t="s">
        <v>5</v>
      </c>
      <c r="B4" s="10" t="s">
        <v>6</v>
      </c>
      <c r="C4" s="6"/>
      <c r="D4" s="4"/>
      <c r="E4" s="3"/>
      <c r="F4" s="4"/>
      <c r="G4" s="4"/>
      <c r="H4" s="226"/>
    </row>
    <row r="5" spans="1:8" s="17" customFormat="1" ht="17.25" customHeight="1">
      <c r="A5" s="11"/>
      <c r="B5" s="12" t="s">
        <v>7</v>
      </c>
      <c r="C5" s="44">
        <f>C6+C8+C10+C14+C20+C21</f>
        <v>4066400</v>
      </c>
      <c r="D5" s="45">
        <f>D6+D8+D10+D14+D20+D21</f>
        <v>4289452.3</v>
      </c>
      <c r="E5" s="179"/>
      <c r="F5" s="181">
        <f>F6+F10+F14+F20+F21</f>
        <v>4299130.9</v>
      </c>
      <c r="G5" s="45">
        <f>F5/D5*100</f>
        <v>100.22563719848337</v>
      </c>
      <c r="H5" s="185">
        <f>F5/C5*100</f>
        <v>105.72326627975606</v>
      </c>
    </row>
    <row r="6" spans="1:8" s="17" customFormat="1" ht="18" customHeight="1">
      <c r="A6" s="11" t="s">
        <v>8</v>
      </c>
      <c r="B6" s="11" t="s">
        <v>9</v>
      </c>
      <c r="C6" s="44">
        <f>C7</f>
        <v>1868800</v>
      </c>
      <c r="D6" s="181">
        <f>D7</f>
        <v>1956852.3</v>
      </c>
      <c r="E6" s="179"/>
      <c r="F6" s="181">
        <f>F7</f>
        <v>2000000</v>
      </c>
      <c r="G6" s="45">
        <f>F6/D6*100</f>
        <v>102.20495435450086</v>
      </c>
      <c r="H6" s="185">
        <f aca="true" t="shared" si="0" ref="H6:H31">F6/C6*100</f>
        <v>107.02054794520548</v>
      </c>
    </row>
    <row r="7" spans="1:8" s="17" customFormat="1" ht="18.75">
      <c r="A7" s="18" t="s">
        <v>376</v>
      </c>
      <c r="B7" s="19" t="s">
        <v>10</v>
      </c>
      <c r="C7" s="147">
        <v>1868800</v>
      </c>
      <c r="D7" s="132">
        <v>1956852.3</v>
      </c>
      <c r="E7" s="183"/>
      <c r="F7" s="132">
        <v>2000000</v>
      </c>
      <c r="G7" s="184">
        <f>F7/D7*100</f>
        <v>102.20495435450086</v>
      </c>
      <c r="H7" s="184">
        <f t="shared" si="0"/>
        <v>107.02054794520548</v>
      </c>
    </row>
    <row r="8" spans="1:8" s="17" customFormat="1" ht="37.5" customHeight="1" hidden="1">
      <c r="A8" s="11" t="s">
        <v>11</v>
      </c>
      <c r="B8" s="24" t="s">
        <v>12</v>
      </c>
      <c r="C8" s="44">
        <f>C9</f>
        <v>0</v>
      </c>
      <c r="D8" s="45">
        <f>D9</f>
        <v>0</v>
      </c>
      <c r="E8" s="179"/>
      <c r="F8" s="45">
        <f>F9</f>
        <v>0</v>
      </c>
      <c r="G8" s="45"/>
      <c r="H8" s="184" t="e">
        <f t="shared" si="0"/>
        <v>#DIV/0!</v>
      </c>
    </row>
    <row r="9" spans="1:8" s="17" customFormat="1" ht="20.25" customHeight="1" hidden="1">
      <c r="A9" s="18" t="s">
        <v>13</v>
      </c>
      <c r="B9" s="25" t="s">
        <v>14</v>
      </c>
      <c r="C9" s="147"/>
      <c r="D9" s="182"/>
      <c r="E9" s="179"/>
      <c r="F9" s="182"/>
      <c r="G9" s="184"/>
      <c r="H9" s="184" t="e">
        <f t="shared" si="0"/>
        <v>#DIV/0!</v>
      </c>
    </row>
    <row r="10" spans="1:8" s="17" customFormat="1" ht="18.75">
      <c r="A10" s="11" t="s">
        <v>15</v>
      </c>
      <c r="B10" s="11" t="s">
        <v>16</v>
      </c>
      <c r="C10" s="44">
        <f>C11+C12+C13</f>
        <v>1850600</v>
      </c>
      <c r="D10" s="45">
        <f>D11+D12+D13</f>
        <v>1980600</v>
      </c>
      <c r="E10" s="179"/>
      <c r="F10" s="181">
        <f>F11+F12+F13</f>
        <v>1959830.9</v>
      </c>
      <c r="G10" s="45">
        <f aca="true" t="shared" si="1" ref="G10:G16">F10/D10*100</f>
        <v>98.95137332121578</v>
      </c>
      <c r="H10" s="185">
        <f t="shared" si="0"/>
        <v>105.90245866205554</v>
      </c>
    </row>
    <row r="11" spans="1:8" s="17" customFormat="1" ht="47.25">
      <c r="A11" s="18" t="s">
        <v>377</v>
      </c>
      <c r="B11" s="25" t="s">
        <v>17</v>
      </c>
      <c r="C11" s="147">
        <v>1480000</v>
      </c>
      <c r="D11" s="182">
        <v>1610000</v>
      </c>
      <c r="E11" s="179"/>
      <c r="F11" s="132">
        <v>1592000</v>
      </c>
      <c r="G11" s="184">
        <f t="shared" si="1"/>
        <v>98.88198757763975</v>
      </c>
      <c r="H11" s="184">
        <f t="shared" si="0"/>
        <v>107.56756756756755</v>
      </c>
    </row>
    <row r="12" spans="1:8" s="17" customFormat="1" ht="31.5">
      <c r="A12" s="18" t="s">
        <v>378</v>
      </c>
      <c r="B12" s="25" t="s">
        <v>18</v>
      </c>
      <c r="C12" s="147">
        <v>370000</v>
      </c>
      <c r="D12" s="182">
        <v>370000</v>
      </c>
      <c r="E12" s="179"/>
      <c r="F12" s="132">
        <v>367000</v>
      </c>
      <c r="G12" s="184">
        <f t="shared" si="1"/>
        <v>99.1891891891892</v>
      </c>
      <c r="H12" s="184">
        <f t="shared" si="0"/>
        <v>99.1891891891892</v>
      </c>
    </row>
    <row r="13" spans="1:8" s="17" customFormat="1" ht="18.75">
      <c r="A13" s="18" t="s">
        <v>446</v>
      </c>
      <c r="B13" s="18" t="s">
        <v>20</v>
      </c>
      <c r="C13" s="147">
        <v>600</v>
      </c>
      <c r="D13" s="182">
        <v>600</v>
      </c>
      <c r="E13" s="179"/>
      <c r="F13" s="132">
        <v>830.9</v>
      </c>
      <c r="G13" s="184">
        <f t="shared" si="1"/>
        <v>138.48333333333335</v>
      </c>
      <c r="H13" s="184">
        <f t="shared" si="0"/>
        <v>138.48333333333335</v>
      </c>
    </row>
    <row r="14" spans="1:8" s="17" customFormat="1" ht="18.75">
      <c r="A14" s="11" t="s">
        <v>21</v>
      </c>
      <c r="B14" s="11" t="s">
        <v>22</v>
      </c>
      <c r="C14" s="44">
        <f>C16+C17+C18</f>
        <v>267000</v>
      </c>
      <c r="D14" s="45">
        <f>D16+D17+D18</f>
        <v>267000</v>
      </c>
      <c r="E14" s="179"/>
      <c r="F14" s="181">
        <f>F15+F18</f>
        <v>262000</v>
      </c>
      <c r="G14" s="45">
        <f t="shared" si="1"/>
        <v>98.12734082397003</v>
      </c>
      <c r="H14" s="184">
        <f t="shared" si="0"/>
        <v>98.12734082397003</v>
      </c>
    </row>
    <row r="15" spans="1:8" s="17" customFormat="1" ht="18.75">
      <c r="A15" s="18" t="s">
        <v>379</v>
      </c>
      <c r="B15" s="26" t="s">
        <v>23</v>
      </c>
      <c r="C15" s="147">
        <f>C16</f>
        <v>27000</v>
      </c>
      <c r="D15" s="147">
        <f>D16</f>
        <v>27000</v>
      </c>
      <c r="E15" s="179"/>
      <c r="F15" s="147">
        <v>39000</v>
      </c>
      <c r="G15" s="184">
        <f t="shared" si="1"/>
        <v>144.44444444444443</v>
      </c>
      <c r="H15" s="184">
        <f t="shared" si="0"/>
        <v>144.44444444444443</v>
      </c>
    </row>
    <row r="16" spans="1:8" s="17" customFormat="1" ht="63" hidden="1">
      <c r="A16" s="18" t="s">
        <v>380</v>
      </c>
      <c r="B16" s="25" t="s">
        <v>24</v>
      </c>
      <c r="C16" s="147">
        <v>27000</v>
      </c>
      <c r="D16" s="182">
        <v>27000</v>
      </c>
      <c r="E16" s="179"/>
      <c r="F16" s="132">
        <v>33060</v>
      </c>
      <c r="G16" s="184">
        <f t="shared" si="1"/>
        <v>122.44444444444444</v>
      </c>
      <c r="H16" s="184">
        <f t="shared" si="0"/>
        <v>122.44444444444444</v>
      </c>
    </row>
    <row r="17" spans="1:8" s="17" customFormat="1" ht="18.75" hidden="1">
      <c r="A17" s="18" t="s">
        <v>25</v>
      </c>
      <c r="B17" s="18" t="s">
        <v>26</v>
      </c>
      <c r="C17" s="147"/>
      <c r="D17" s="182"/>
      <c r="E17" s="179"/>
      <c r="F17" s="132"/>
      <c r="G17" s="184"/>
      <c r="H17" s="184" t="e">
        <f t="shared" si="0"/>
        <v>#DIV/0!</v>
      </c>
    </row>
    <row r="18" spans="1:8" s="17" customFormat="1" ht="18.75">
      <c r="A18" s="18" t="s">
        <v>382</v>
      </c>
      <c r="B18" s="27" t="s">
        <v>381</v>
      </c>
      <c r="C18" s="182">
        <v>240000</v>
      </c>
      <c r="D18" s="182">
        <v>240000</v>
      </c>
      <c r="E18" s="179"/>
      <c r="F18" s="132">
        <v>223000</v>
      </c>
      <c r="G18" s="184">
        <f>F18/D18*100</f>
        <v>92.91666666666667</v>
      </c>
      <c r="H18" s="184">
        <f t="shared" si="0"/>
        <v>92.91666666666667</v>
      </c>
    </row>
    <row r="19" spans="1:8" s="17" customFormat="1" ht="32.25" hidden="1">
      <c r="A19" s="11" t="s">
        <v>27</v>
      </c>
      <c r="B19" s="28" t="s">
        <v>28</v>
      </c>
      <c r="C19" s="231"/>
      <c r="D19" s="185"/>
      <c r="E19" s="186"/>
      <c r="F19" s="187"/>
      <c r="G19" s="185"/>
      <c r="H19" s="18"/>
    </row>
    <row r="20" spans="1:8" s="17" customFormat="1" ht="18.75">
      <c r="A20" s="11" t="s">
        <v>29</v>
      </c>
      <c r="B20" s="11" t="s">
        <v>30</v>
      </c>
      <c r="C20" s="44">
        <v>75000</v>
      </c>
      <c r="D20" s="45">
        <v>80000</v>
      </c>
      <c r="E20" s="179"/>
      <c r="F20" s="181">
        <v>81000</v>
      </c>
      <c r="G20" s="45">
        <f>F20/D20*100</f>
        <v>101.25</v>
      </c>
      <c r="H20" s="185">
        <f t="shared" si="0"/>
        <v>108</v>
      </c>
    </row>
    <row r="21" spans="1:8" s="17" customFormat="1" ht="48">
      <c r="A21" s="11" t="s">
        <v>31</v>
      </c>
      <c r="B21" s="32" t="s">
        <v>32</v>
      </c>
      <c r="C21" s="44">
        <f>C22+C29+C24</f>
        <v>5000</v>
      </c>
      <c r="D21" s="45">
        <f>D22+D29+D24</f>
        <v>5000</v>
      </c>
      <c r="E21" s="44">
        <f>E22+E29+E24</f>
        <v>0</v>
      </c>
      <c r="F21" s="181">
        <v>-3700</v>
      </c>
      <c r="G21" s="45"/>
      <c r="H21" s="184"/>
    </row>
    <row r="22" spans="1:8" s="17" customFormat="1" ht="21.75" customHeight="1" hidden="1">
      <c r="A22" s="18" t="s">
        <v>444</v>
      </c>
      <c r="B22" s="33" t="s">
        <v>445</v>
      </c>
      <c r="C22" s="147"/>
      <c r="D22" s="182"/>
      <c r="E22" s="179"/>
      <c r="F22" s="132">
        <v>1.3</v>
      </c>
      <c r="G22" s="184"/>
      <c r="H22" s="18"/>
    </row>
    <row r="23" spans="1:8" s="17" customFormat="1" ht="32.25" hidden="1">
      <c r="A23" s="18" t="s">
        <v>427</v>
      </c>
      <c r="B23" s="33" t="s">
        <v>426</v>
      </c>
      <c r="C23" s="147"/>
      <c r="D23" s="182"/>
      <c r="E23" s="179"/>
      <c r="F23" s="132">
        <v>-3.6</v>
      </c>
      <c r="G23" s="184"/>
      <c r="H23" s="18"/>
    </row>
    <row r="24" spans="1:8" s="17" customFormat="1" ht="18.75" hidden="1">
      <c r="A24" s="18" t="s">
        <v>37</v>
      </c>
      <c r="B24" s="34" t="s">
        <v>38</v>
      </c>
      <c r="C24" s="132">
        <f>+C26+C27</f>
        <v>5000</v>
      </c>
      <c r="D24" s="132">
        <f>+D26+D27</f>
        <v>5000</v>
      </c>
      <c r="E24" s="147">
        <f>+E26+E27</f>
        <v>0</v>
      </c>
      <c r="F24" s="147">
        <f>+F26+F27</f>
        <v>-3882.1</v>
      </c>
      <c r="G24" s="184"/>
      <c r="H24" s="184"/>
    </row>
    <row r="25" spans="1:8" s="17" customFormat="1" ht="17.25" customHeight="1" hidden="1">
      <c r="A25" s="18" t="s">
        <v>37</v>
      </c>
      <c r="B25" s="34" t="s">
        <v>38</v>
      </c>
      <c r="C25" s="182">
        <f>C26+C27</f>
        <v>5000</v>
      </c>
      <c r="D25" s="182">
        <f>D26+D27</f>
        <v>5000</v>
      </c>
      <c r="E25" s="188"/>
      <c r="F25" s="132">
        <f>F26+F27</f>
        <v>-3882.1</v>
      </c>
      <c r="G25" s="184"/>
      <c r="H25" s="184"/>
    </row>
    <row r="26" spans="1:8" s="17" customFormat="1" ht="18.75" hidden="1">
      <c r="A26" s="18" t="s">
        <v>383</v>
      </c>
      <c r="B26" s="34" t="s">
        <v>39</v>
      </c>
      <c r="C26" s="182">
        <v>4000</v>
      </c>
      <c r="D26" s="182">
        <v>4000</v>
      </c>
      <c r="E26" s="179"/>
      <c r="F26" s="132">
        <v>-3785.6</v>
      </c>
      <c r="G26" s="184"/>
      <c r="H26" s="184"/>
    </row>
    <row r="27" spans="1:8" s="17" customFormat="1" ht="32.25" hidden="1">
      <c r="A27" s="18" t="s">
        <v>384</v>
      </c>
      <c r="B27" s="34" t="s">
        <v>447</v>
      </c>
      <c r="C27" s="182">
        <v>1000</v>
      </c>
      <c r="D27" s="182">
        <v>1000</v>
      </c>
      <c r="E27" s="179"/>
      <c r="F27" s="132">
        <v>-96.5</v>
      </c>
      <c r="G27" s="184"/>
      <c r="H27" s="184"/>
    </row>
    <row r="28" spans="1:8" s="17" customFormat="1" ht="32.25" hidden="1">
      <c r="A28" s="18" t="s">
        <v>41</v>
      </c>
      <c r="B28" s="34" t="s">
        <v>42</v>
      </c>
      <c r="C28" s="147"/>
      <c r="D28" s="182"/>
      <c r="E28" s="179"/>
      <c r="F28" s="132">
        <v>51.5</v>
      </c>
      <c r="G28" s="184"/>
      <c r="H28" s="18"/>
    </row>
    <row r="29" spans="1:8" s="17" customFormat="1" ht="32.25" hidden="1">
      <c r="A29" s="18" t="s">
        <v>448</v>
      </c>
      <c r="B29" s="34" t="s">
        <v>44</v>
      </c>
      <c r="C29" s="147"/>
      <c r="D29" s="182"/>
      <c r="E29" s="179"/>
      <c r="F29" s="132">
        <v>76.2</v>
      </c>
      <c r="G29" s="184"/>
      <c r="H29" s="18"/>
    </row>
    <row r="30" spans="1:8" s="17" customFormat="1" ht="21" customHeight="1">
      <c r="A30" s="11"/>
      <c r="B30" s="12" t="s">
        <v>45</v>
      </c>
      <c r="C30" s="45">
        <f>C31+C59+C60+C49+C51+C52+C61</f>
        <v>1064300</v>
      </c>
      <c r="D30" s="45">
        <f>D31+D59+D60+D49+D51+D52+D61</f>
        <v>1405838.8</v>
      </c>
      <c r="E30" s="179"/>
      <c r="F30" s="181">
        <f>F31+F48+F50+F52+F59+F60+F61</f>
        <v>1424450</v>
      </c>
      <c r="G30" s="45">
        <f>F30/D30*100</f>
        <v>101.32385021668202</v>
      </c>
      <c r="H30" s="185">
        <f t="shared" si="0"/>
        <v>133.83914309875036</v>
      </c>
    </row>
    <row r="31" spans="1:8" s="17" customFormat="1" ht="47.25">
      <c r="A31" s="11" t="s">
        <v>46</v>
      </c>
      <c r="B31" s="24" t="s">
        <v>47</v>
      </c>
      <c r="C31" s="44">
        <f>C34+C44+C47+C33</f>
        <v>724430</v>
      </c>
      <c r="D31" s="44">
        <f>D34+D44+D47+D33</f>
        <v>741586.5</v>
      </c>
      <c r="E31" s="179"/>
      <c r="F31" s="181">
        <f>F33+F34+F44+F46</f>
        <v>781699.7</v>
      </c>
      <c r="G31" s="45">
        <f>F31/D31*100</f>
        <v>105.40910601797633</v>
      </c>
      <c r="H31" s="185">
        <f t="shared" si="0"/>
        <v>107.90548431180376</v>
      </c>
    </row>
    <row r="32" spans="1:8" s="17" customFormat="1" ht="33.75" customHeight="1" hidden="1">
      <c r="A32" s="36" t="s">
        <v>48</v>
      </c>
      <c r="B32" s="37" t="s">
        <v>49</v>
      </c>
      <c r="C32" s="44"/>
      <c r="D32" s="45"/>
      <c r="E32" s="179"/>
      <c r="F32" s="184"/>
      <c r="G32" s="45"/>
      <c r="H32" s="18"/>
    </row>
    <row r="33" spans="1:8" s="17" customFormat="1" ht="94.5">
      <c r="A33" s="36" t="s">
        <v>48</v>
      </c>
      <c r="B33" s="37" t="s">
        <v>449</v>
      </c>
      <c r="C33" s="44"/>
      <c r="D33" s="45"/>
      <c r="E33" s="179"/>
      <c r="F33" s="189">
        <v>99.7</v>
      </c>
      <c r="G33" s="45"/>
      <c r="H33" s="18"/>
    </row>
    <row r="34" spans="1:8" s="17" customFormat="1" ht="141.75">
      <c r="A34" s="18" t="s">
        <v>51</v>
      </c>
      <c r="B34" s="37" t="s">
        <v>336</v>
      </c>
      <c r="C34" s="132">
        <f>C38+C40</f>
        <v>570930</v>
      </c>
      <c r="D34" s="132">
        <f>D38+D40</f>
        <v>574086.5</v>
      </c>
      <c r="E34" s="179"/>
      <c r="F34" s="132">
        <f>F38+F40+F39</f>
        <v>576100</v>
      </c>
      <c r="G34" s="184">
        <f>F34/D34*100</f>
        <v>100.3507311180458</v>
      </c>
      <c r="H34" s="184">
        <f>F34/C34*100</f>
        <v>100.90554008372305</v>
      </c>
    </row>
    <row r="35" spans="1:8" s="17" customFormat="1" ht="95.25" hidden="1">
      <c r="A35" s="18" t="s">
        <v>52</v>
      </c>
      <c r="B35" s="33" t="s">
        <v>53</v>
      </c>
      <c r="C35" s="147">
        <f>C36</f>
        <v>0</v>
      </c>
      <c r="D35" s="182">
        <f>D36</f>
        <v>0</v>
      </c>
      <c r="E35" s="179"/>
      <c r="F35" s="182">
        <f>F36</f>
        <v>0</v>
      </c>
      <c r="G35" s="184" t="e">
        <f>F35/D35*100</f>
        <v>#DIV/0!</v>
      </c>
      <c r="H35" s="18"/>
    </row>
    <row r="36" spans="1:8" s="17" customFormat="1" ht="96.75" customHeight="1" hidden="1">
      <c r="A36" s="18" t="s">
        <v>54</v>
      </c>
      <c r="B36" s="38" t="s">
        <v>55</v>
      </c>
      <c r="C36" s="147"/>
      <c r="D36" s="182"/>
      <c r="E36" s="179"/>
      <c r="F36" s="182"/>
      <c r="G36" s="184" t="e">
        <f>F36/D36*100</f>
        <v>#DIV/0!</v>
      </c>
      <c r="H36" s="18"/>
    </row>
    <row r="37" spans="1:8" s="17" customFormat="1" ht="111" customHeight="1" hidden="1">
      <c r="A37" s="18" t="s">
        <v>56</v>
      </c>
      <c r="B37" s="38" t="s">
        <v>57</v>
      </c>
      <c r="C37" s="147"/>
      <c r="D37" s="182"/>
      <c r="E37" s="179"/>
      <c r="F37" s="182"/>
      <c r="G37" s="184" t="e">
        <f>F37/D37*100</f>
        <v>#DIV/0!</v>
      </c>
      <c r="H37" s="18"/>
    </row>
    <row r="38" spans="1:8" s="17" customFormat="1" ht="111">
      <c r="A38" s="18" t="s">
        <v>385</v>
      </c>
      <c r="B38" s="33" t="s">
        <v>335</v>
      </c>
      <c r="C38" s="132">
        <v>540000</v>
      </c>
      <c r="D38" s="182">
        <v>540000</v>
      </c>
      <c r="E38" s="179"/>
      <c r="F38" s="132">
        <v>542000</v>
      </c>
      <c r="G38" s="184">
        <f>F38/D38*100</f>
        <v>100.37037037037038</v>
      </c>
      <c r="H38" s="184">
        <f>F38/C38*100</f>
        <v>100.37037037037038</v>
      </c>
    </row>
    <row r="39" spans="1:8" s="17" customFormat="1" ht="126.75" hidden="1">
      <c r="A39" s="18" t="s">
        <v>395</v>
      </c>
      <c r="B39" s="33" t="s">
        <v>461</v>
      </c>
      <c r="C39" s="132"/>
      <c r="D39" s="182"/>
      <c r="E39" s="179"/>
      <c r="F39" s="132"/>
      <c r="G39" s="184"/>
      <c r="H39" s="18"/>
    </row>
    <row r="40" spans="1:8" s="17" customFormat="1" ht="110.25">
      <c r="A40" s="18" t="s">
        <v>396</v>
      </c>
      <c r="B40" s="25" t="s">
        <v>462</v>
      </c>
      <c r="C40" s="132">
        <f>C41</f>
        <v>30930</v>
      </c>
      <c r="D40" s="132">
        <f>D41</f>
        <v>34086.5</v>
      </c>
      <c r="E40" s="179"/>
      <c r="F40" s="132">
        <f>F41</f>
        <v>34100</v>
      </c>
      <c r="G40" s="184">
        <f>F40/D40*100</f>
        <v>100.03960512226249</v>
      </c>
      <c r="H40" s="184">
        <f>F40/C40*100</f>
        <v>110.24894924021986</v>
      </c>
    </row>
    <row r="41" spans="1:8" s="17" customFormat="1" ht="94.5" hidden="1">
      <c r="A41" s="18" t="s">
        <v>60</v>
      </c>
      <c r="B41" s="25" t="s">
        <v>463</v>
      </c>
      <c r="C41" s="132">
        <v>30930</v>
      </c>
      <c r="D41" s="132">
        <v>34086.5</v>
      </c>
      <c r="E41" s="179"/>
      <c r="F41" s="132">
        <v>34100</v>
      </c>
      <c r="G41" s="184">
        <f>F41/D41*100</f>
        <v>100.03960512226249</v>
      </c>
      <c r="H41" s="184">
        <f>F41/C41*100</f>
        <v>110.24894924021986</v>
      </c>
    </row>
    <row r="42" spans="1:8" s="17" customFormat="1" ht="28.5" customHeight="1" hidden="1">
      <c r="A42" s="18" t="s">
        <v>58</v>
      </c>
      <c r="B42" s="33" t="s">
        <v>59</v>
      </c>
      <c r="C42" s="147"/>
      <c r="D42" s="182"/>
      <c r="E42" s="179"/>
      <c r="F42" s="182"/>
      <c r="G42" s="184"/>
      <c r="H42" s="18"/>
    </row>
    <row r="43" spans="1:8" s="17" customFormat="1" ht="48" hidden="1">
      <c r="A43" s="18" t="s">
        <v>60</v>
      </c>
      <c r="B43" s="33" t="s">
        <v>59</v>
      </c>
      <c r="C43" s="147">
        <v>30930</v>
      </c>
      <c r="D43" s="132">
        <v>34086.5</v>
      </c>
      <c r="E43" s="179"/>
      <c r="F43" s="132">
        <v>26104.4</v>
      </c>
      <c r="G43" s="184">
        <v>26</v>
      </c>
      <c r="H43" s="18"/>
    </row>
    <row r="44" spans="1:8" s="17" customFormat="1" ht="63">
      <c r="A44" s="18" t="s">
        <v>428</v>
      </c>
      <c r="B44" s="25" t="s">
        <v>464</v>
      </c>
      <c r="C44" s="132">
        <v>7000</v>
      </c>
      <c r="D44" s="182">
        <v>7000</v>
      </c>
      <c r="E44" s="179"/>
      <c r="F44" s="132">
        <v>5500</v>
      </c>
      <c r="G44" s="184">
        <f>F44/D44*100</f>
        <v>78.57142857142857</v>
      </c>
      <c r="H44" s="184">
        <f>F44/C44*100</f>
        <v>78.57142857142857</v>
      </c>
    </row>
    <row r="45" spans="1:8" s="17" customFormat="1" ht="126" hidden="1">
      <c r="A45" s="18" t="s">
        <v>429</v>
      </c>
      <c r="B45" s="25" t="s">
        <v>430</v>
      </c>
      <c r="C45" s="132"/>
      <c r="D45" s="182"/>
      <c r="E45" s="179"/>
      <c r="F45" s="132"/>
      <c r="G45" s="184"/>
      <c r="H45" s="18"/>
    </row>
    <row r="46" spans="1:8" s="17" customFormat="1" ht="126">
      <c r="A46" s="18" t="s">
        <v>328</v>
      </c>
      <c r="B46" s="37" t="s">
        <v>329</v>
      </c>
      <c r="C46" s="132">
        <f>C47</f>
        <v>146500</v>
      </c>
      <c r="D46" s="147">
        <f>D47</f>
        <v>160500</v>
      </c>
      <c r="E46" s="179"/>
      <c r="F46" s="132">
        <v>200000</v>
      </c>
      <c r="G46" s="184">
        <f aca="true" t="shared" si="2" ref="G46:G52">F46/D46*100</f>
        <v>124.61059190031152</v>
      </c>
      <c r="H46" s="184">
        <f>F46/C46*100</f>
        <v>136.51877133105802</v>
      </c>
    </row>
    <row r="47" spans="1:8" s="17" customFormat="1" ht="110.25" hidden="1">
      <c r="A47" s="18" t="s">
        <v>330</v>
      </c>
      <c r="B47" s="37" t="s">
        <v>450</v>
      </c>
      <c r="C47" s="132">
        <v>146500</v>
      </c>
      <c r="D47" s="132">
        <v>160500</v>
      </c>
      <c r="E47" s="179"/>
      <c r="F47" s="132">
        <v>146935.3</v>
      </c>
      <c r="G47" s="184">
        <f t="shared" si="2"/>
        <v>91.54847352024922</v>
      </c>
      <c r="H47" s="18">
        <v>90</v>
      </c>
    </row>
    <row r="48" spans="1:8" s="17" customFormat="1" ht="31.5">
      <c r="A48" s="11" t="s">
        <v>61</v>
      </c>
      <c r="B48" s="24" t="s">
        <v>62</v>
      </c>
      <c r="C48" s="181">
        <f>C49</f>
        <v>12000</v>
      </c>
      <c r="D48" s="45">
        <f>D49</f>
        <v>18000</v>
      </c>
      <c r="E48" s="45">
        <f>E49</f>
        <v>0</v>
      </c>
      <c r="F48" s="181">
        <f>F49</f>
        <v>20000</v>
      </c>
      <c r="G48" s="45">
        <f t="shared" si="2"/>
        <v>111.11111111111111</v>
      </c>
      <c r="H48" s="185">
        <f aca="true" t="shared" si="3" ref="H48:H56">F48/C48*100</f>
        <v>166.66666666666669</v>
      </c>
    </row>
    <row r="49" spans="1:8" s="17" customFormat="1" ht="31.5">
      <c r="A49" s="18" t="s">
        <v>63</v>
      </c>
      <c r="B49" s="25" t="s">
        <v>64</v>
      </c>
      <c r="C49" s="132">
        <v>12000</v>
      </c>
      <c r="D49" s="182">
        <v>18000</v>
      </c>
      <c r="E49" s="179"/>
      <c r="F49" s="132">
        <v>20000</v>
      </c>
      <c r="G49" s="184">
        <f t="shared" si="2"/>
        <v>111.11111111111111</v>
      </c>
      <c r="H49" s="184">
        <f t="shared" si="3"/>
        <v>166.66666666666669</v>
      </c>
    </row>
    <row r="50" spans="1:8" s="17" customFormat="1" ht="31.5">
      <c r="A50" s="11" t="s">
        <v>65</v>
      </c>
      <c r="B50" s="39" t="s">
        <v>66</v>
      </c>
      <c r="C50" s="187">
        <f>C51</f>
        <v>10000</v>
      </c>
      <c r="D50" s="185">
        <f>D51</f>
        <v>20000</v>
      </c>
      <c r="E50" s="186"/>
      <c r="F50" s="187">
        <f>F51</f>
        <v>20000</v>
      </c>
      <c r="G50" s="45">
        <f t="shared" si="2"/>
        <v>100</v>
      </c>
      <c r="H50" s="185">
        <f t="shared" si="3"/>
        <v>200</v>
      </c>
    </row>
    <row r="51" spans="1:8" s="17" customFormat="1" ht="63">
      <c r="A51" s="36" t="s">
        <v>67</v>
      </c>
      <c r="B51" s="37" t="s">
        <v>68</v>
      </c>
      <c r="C51" s="189">
        <v>10000</v>
      </c>
      <c r="D51" s="184">
        <v>20000</v>
      </c>
      <c r="E51" s="186"/>
      <c r="F51" s="189">
        <v>20000</v>
      </c>
      <c r="G51" s="184">
        <f t="shared" si="2"/>
        <v>100</v>
      </c>
      <c r="H51" s="184">
        <f t="shared" si="3"/>
        <v>200</v>
      </c>
    </row>
    <row r="52" spans="1:8" s="17" customFormat="1" ht="32.25">
      <c r="A52" s="11" t="s">
        <v>69</v>
      </c>
      <c r="B52" s="32" t="s">
        <v>70</v>
      </c>
      <c r="C52" s="44">
        <f>C53+C56+C58</f>
        <v>252870</v>
      </c>
      <c r="D52" s="181">
        <f>D53+D56+D58</f>
        <v>546252.3</v>
      </c>
      <c r="E52" s="179"/>
      <c r="F52" s="181">
        <f>F53+F55+F58</f>
        <v>520750.3</v>
      </c>
      <c r="G52" s="185">
        <f t="shared" si="2"/>
        <v>95.33146130460227</v>
      </c>
      <c r="H52" s="185">
        <f t="shared" si="3"/>
        <v>205.93597500692056</v>
      </c>
    </row>
    <row r="53" spans="1:8" s="17" customFormat="1" ht="18.75">
      <c r="A53" s="36" t="s">
        <v>389</v>
      </c>
      <c r="B53" s="34" t="s">
        <v>388</v>
      </c>
      <c r="C53" s="191">
        <f>C54</f>
        <v>970</v>
      </c>
      <c r="D53" s="184">
        <f>D54</f>
        <v>970</v>
      </c>
      <c r="E53" s="190"/>
      <c r="F53" s="184">
        <v>468</v>
      </c>
      <c r="G53" s="45"/>
      <c r="H53" s="184">
        <f t="shared" si="3"/>
        <v>48.24742268041237</v>
      </c>
    </row>
    <row r="54" spans="1:8" s="17" customFormat="1" ht="32.25" hidden="1">
      <c r="A54" s="36" t="s">
        <v>391</v>
      </c>
      <c r="B54" s="34" t="s">
        <v>392</v>
      </c>
      <c r="C54" s="191">
        <v>970</v>
      </c>
      <c r="D54" s="184">
        <v>970</v>
      </c>
      <c r="E54" s="190"/>
      <c r="F54" s="184"/>
      <c r="G54" s="45"/>
      <c r="H54" s="184">
        <f t="shared" si="3"/>
        <v>0</v>
      </c>
    </row>
    <row r="55" spans="1:8" s="17" customFormat="1" ht="126.75">
      <c r="A55" s="36" t="s">
        <v>451</v>
      </c>
      <c r="B55" s="34" t="s">
        <v>390</v>
      </c>
      <c r="C55" s="191">
        <f>C56</f>
        <v>206900</v>
      </c>
      <c r="D55" s="189">
        <f>D56</f>
        <v>350282.3</v>
      </c>
      <c r="E55" s="190"/>
      <c r="F55" s="189">
        <v>350282.3</v>
      </c>
      <c r="G55" s="184">
        <f>F55/D55*100</f>
        <v>100</v>
      </c>
      <c r="H55" s="184">
        <f t="shared" si="3"/>
        <v>169.30028999516674</v>
      </c>
    </row>
    <row r="56" spans="1:8" s="17" customFormat="1" ht="111" hidden="1">
      <c r="A56" s="36" t="s">
        <v>387</v>
      </c>
      <c r="B56" s="34" t="s">
        <v>452</v>
      </c>
      <c r="C56" s="189">
        <v>206900</v>
      </c>
      <c r="D56" s="184">
        <v>350282.3</v>
      </c>
      <c r="E56" s="179"/>
      <c r="F56" s="189">
        <v>193705.8</v>
      </c>
      <c r="G56" s="184">
        <f>F56/D56*100</f>
        <v>55.29991095753339</v>
      </c>
      <c r="H56" s="184">
        <f t="shared" si="3"/>
        <v>93.62290961817303</v>
      </c>
    </row>
    <row r="57" spans="1:8" s="17" customFormat="1" ht="126.75" hidden="1">
      <c r="A57" s="36" t="s">
        <v>453</v>
      </c>
      <c r="B57" s="34" t="s">
        <v>458</v>
      </c>
      <c r="C57" s="191"/>
      <c r="D57" s="184"/>
      <c r="E57" s="179"/>
      <c r="F57" s="189">
        <v>178.9</v>
      </c>
      <c r="G57" s="45"/>
      <c r="H57" s="18"/>
    </row>
    <row r="58" spans="1:8" s="17" customFormat="1" ht="79.5">
      <c r="A58" s="18" t="s">
        <v>465</v>
      </c>
      <c r="B58" s="33" t="s">
        <v>466</v>
      </c>
      <c r="C58" s="132">
        <v>45000</v>
      </c>
      <c r="D58" s="184">
        <v>195000</v>
      </c>
      <c r="E58" s="179"/>
      <c r="F58" s="189">
        <v>170000</v>
      </c>
      <c r="G58" s="184">
        <f>F58/D58*100</f>
        <v>87.17948717948718</v>
      </c>
      <c r="H58" s="184">
        <f>F58/C58*100</f>
        <v>377.77777777777777</v>
      </c>
    </row>
    <row r="59" spans="1:8" s="17" customFormat="1" ht="18.75">
      <c r="A59" s="11" t="s">
        <v>71</v>
      </c>
      <c r="B59" s="32" t="s">
        <v>72</v>
      </c>
      <c r="C59" s="44">
        <v>10000</v>
      </c>
      <c r="D59" s="45">
        <v>10000</v>
      </c>
      <c r="E59" s="179"/>
      <c r="F59" s="181">
        <v>12000</v>
      </c>
      <c r="G59" s="45">
        <f>F59/D59*100</f>
        <v>120</v>
      </c>
      <c r="H59" s="185">
        <f>F59/C59*100</f>
        <v>120</v>
      </c>
    </row>
    <row r="60" spans="1:8" s="17" customFormat="1" ht="18.75">
      <c r="A60" s="11" t="s">
        <v>73</v>
      </c>
      <c r="B60" s="32" t="s">
        <v>74</v>
      </c>
      <c r="C60" s="44">
        <v>55000</v>
      </c>
      <c r="D60" s="45">
        <v>70000</v>
      </c>
      <c r="E60" s="179"/>
      <c r="F60" s="181">
        <v>70000</v>
      </c>
      <c r="G60" s="45">
        <f>F60/D60*100</f>
        <v>100</v>
      </c>
      <c r="H60" s="185">
        <f>F60/C60*100</f>
        <v>127.27272727272727</v>
      </c>
    </row>
    <row r="61" spans="1:8" s="17" customFormat="1" ht="18.75">
      <c r="A61" s="11" t="s">
        <v>75</v>
      </c>
      <c r="B61" s="32" t="s">
        <v>76</v>
      </c>
      <c r="C61" s="44"/>
      <c r="D61" s="45"/>
      <c r="E61" s="179"/>
      <c r="F61" s="181"/>
      <c r="G61" s="45"/>
      <c r="H61" s="18"/>
    </row>
    <row r="62" spans="1:8" s="17" customFormat="1" ht="48">
      <c r="A62" s="11" t="s">
        <v>77</v>
      </c>
      <c r="B62" s="32" t="s">
        <v>78</v>
      </c>
      <c r="C62" s="44"/>
      <c r="D62" s="45"/>
      <c r="E62" s="179"/>
      <c r="F62" s="181">
        <v>2959.4</v>
      </c>
      <c r="G62" s="45"/>
      <c r="H62" s="18"/>
    </row>
    <row r="63" spans="1:8" s="17" customFormat="1" ht="32.25">
      <c r="A63" s="11" t="s">
        <v>79</v>
      </c>
      <c r="B63" s="32" t="s">
        <v>80</v>
      </c>
      <c r="C63" s="44"/>
      <c r="D63" s="45"/>
      <c r="E63" s="179"/>
      <c r="F63" s="181">
        <v>-31245.8</v>
      </c>
      <c r="G63" s="45"/>
      <c r="H63" s="18"/>
    </row>
    <row r="64" spans="1:8" s="17" customFormat="1" ht="34.5" customHeight="1" hidden="1">
      <c r="A64" s="11" t="s">
        <v>79</v>
      </c>
      <c r="B64" s="32" t="s">
        <v>80</v>
      </c>
      <c r="C64" s="44"/>
      <c r="D64" s="45"/>
      <c r="E64" s="179"/>
      <c r="F64" s="45"/>
      <c r="G64" s="45"/>
      <c r="H64" s="18"/>
    </row>
    <row r="65" spans="1:8" s="17" customFormat="1" ht="18.75">
      <c r="A65" s="18"/>
      <c r="B65" s="42" t="s">
        <v>81</v>
      </c>
      <c r="C65" s="44">
        <f>C30+C5</f>
        <v>5130700</v>
      </c>
      <c r="D65" s="181">
        <f>D30+D5</f>
        <v>5695291.1</v>
      </c>
      <c r="E65" s="179"/>
      <c r="F65" s="181">
        <f>F5+F30+F62+F63</f>
        <v>5695294.500000001</v>
      </c>
      <c r="G65" s="45">
        <f>F65/D65*100</f>
        <v>100.00005969844108</v>
      </c>
      <c r="H65" s="185">
        <f>F65/C65*100</f>
        <v>111.00423918763522</v>
      </c>
    </row>
    <row r="66" spans="1:8" s="17" customFormat="1" ht="18.75">
      <c r="A66" s="11" t="s">
        <v>82</v>
      </c>
      <c r="B66" s="32" t="s">
        <v>398</v>
      </c>
      <c r="C66" s="44">
        <f>C67+C68+C69+C70+C71+C72</f>
        <v>1632866.2</v>
      </c>
      <c r="D66" s="181">
        <f>D67+D68+D69+D70+D71+D72</f>
        <v>3052444.6</v>
      </c>
      <c r="E66" s="179"/>
      <c r="F66" s="181">
        <f>F67+F68+F69+F70+F71+F72</f>
        <v>3052444.6</v>
      </c>
      <c r="G66" s="185">
        <f>F66/D66*100</f>
        <v>100</v>
      </c>
      <c r="H66" s="185">
        <f>F66/C66*100</f>
        <v>186.93782748396654</v>
      </c>
    </row>
    <row r="67" spans="1:8" s="17" customFormat="1" ht="32.25">
      <c r="A67" s="11" t="s">
        <v>83</v>
      </c>
      <c r="B67" s="34" t="s">
        <v>457</v>
      </c>
      <c r="C67" s="191"/>
      <c r="D67" s="189">
        <v>9168.6</v>
      </c>
      <c r="E67" s="190"/>
      <c r="F67" s="189">
        <v>9168.6</v>
      </c>
      <c r="G67" s="184">
        <v>100</v>
      </c>
      <c r="H67" s="18"/>
    </row>
    <row r="68" spans="1:8" s="17" customFormat="1" ht="32.25">
      <c r="A68" s="11" t="s">
        <v>399</v>
      </c>
      <c r="B68" s="34" t="s">
        <v>459</v>
      </c>
      <c r="C68" s="191">
        <v>1632866.2</v>
      </c>
      <c r="D68" s="189">
        <v>1757657.6</v>
      </c>
      <c r="E68" s="229"/>
      <c r="F68" s="189">
        <v>1757657.6</v>
      </c>
      <c r="G68" s="184">
        <f aca="true" t="shared" si="4" ref="G68:G79">F68/D68*100</f>
        <v>100</v>
      </c>
      <c r="H68" s="185">
        <f>F68/C68*100</f>
        <v>107.64247554392395</v>
      </c>
    </row>
    <row r="69" spans="1:8" s="17" customFormat="1" ht="48">
      <c r="A69" s="11" t="s">
        <v>85</v>
      </c>
      <c r="B69" s="34" t="s">
        <v>460</v>
      </c>
      <c r="C69" s="191"/>
      <c r="D69" s="189">
        <v>1262186.9</v>
      </c>
      <c r="E69" s="229"/>
      <c r="F69" s="189">
        <v>1262186.9</v>
      </c>
      <c r="G69" s="184">
        <f t="shared" si="4"/>
        <v>100</v>
      </c>
      <c r="H69" s="18"/>
    </row>
    <row r="70" spans="1:8" s="17" customFormat="1" ht="126.75">
      <c r="A70" s="11" t="s">
        <v>433</v>
      </c>
      <c r="B70" s="34" t="s">
        <v>434</v>
      </c>
      <c r="C70" s="191"/>
      <c r="D70" s="189">
        <v>20289.4</v>
      </c>
      <c r="E70" s="190"/>
      <c r="F70" s="189">
        <v>20289.4</v>
      </c>
      <c r="G70" s="184">
        <f t="shared" si="4"/>
        <v>100</v>
      </c>
      <c r="H70" s="18"/>
    </row>
    <row r="71" spans="1:8" s="17" customFormat="1" ht="79.5">
      <c r="A71" s="11" t="s">
        <v>432</v>
      </c>
      <c r="B71" s="34" t="s">
        <v>454</v>
      </c>
      <c r="C71" s="191"/>
      <c r="D71" s="189">
        <v>1192.6</v>
      </c>
      <c r="E71" s="190"/>
      <c r="F71" s="189">
        <v>1192.6</v>
      </c>
      <c r="G71" s="184">
        <f t="shared" si="4"/>
        <v>100</v>
      </c>
      <c r="H71" s="18"/>
    </row>
    <row r="72" spans="1:8" s="17" customFormat="1" ht="32.25">
      <c r="A72" s="11" t="s">
        <v>443</v>
      </c>
      <c r="B72" s="34" t="s">
        <v>442</v>
      </c>
      <c r="C72" s="191"/>
      <c r="D72" s="189">
        <v>1949.5</v>
      </c>
      <c r="E72" s="190"/>
      <c r="F72" s="189">
        <v>1949.5</v>
      </c>
      <c r="G72" s="184">
        <f t="shared" si="4"/>
        <v>100</v>
      </c>
      <c r="H72" s="18"/>
    </row>
    <row r="73" spans="1:8" s="17" customFormat="1" ht="18.75">
      <c r="A73" s="11" t="s">
        <v>401</v>
      </c>
      <c r="B73" s="34" t="s">
        <v>402</v>
      </c>
      <c r="C73" s="191"/>
      <c r="D73" s="189">
        <v>2552.6</v>
      </c>
      <c r="E73" s="190"/>
      <c r="F73" s="189">
        <v>6378.9</v>
      </c>
      <c r="G73" s="184">
        <f t="shared" si="4"/>
        <v>249.89814306981114</v>
      </c>
      <c r="H73" s="18"/>
    </row>
    <row r="74" spans="1:8" s="17" customFormat="1" ht="48">
      <c r="A74" s="11" t="s">
        <v>455</v>
      </c>
      <c r="B74" s="34" t="s">
        <v>456</v>
      </c>
      <c r="C74" s="191"/>
      <c r="D74" s="189">
        <v>9625.7</v>
      </c>
      <c r="E74" s="190"/>
      <c r="F74" s="189">
        <v>9625.7</v>
      </c>
      <c r="G74" s="184">
        <f t="shared" si="4"/>
        <v>100</v>
      </c>
      <c r="H74" s="18"/>
    </row>
    <row r="75" spans="1:8" s="17" customFormat="1" ht="32.25" customHeight="1" hidden="1">
      <c r="A75" s="11" t="s">
        <v>91</v>
      </c>
      <c r="B75" s="34" t="s">
        <v>92</v>
      </c>
      <c r="C75" s="44"/>
      <c r="D75" s="45"/>
      <c r="E75" s="179"/>
      <c r="F75" s="45"/>
      <c r="G75" s="45" t="e">
        <f t="shared" si="4"/>
        <v>#DIV/0!</v>
      </c>
      <c r="H75" s="18"/>
    </row>
    <row r="76" spans="1:8" s="17" customFormat="1" ht="36" customHeight="1" hidden="1">
      <c r="A76" s="11" t="s">
        <v>83</v>
      </c>
      <c r="B76" s="34" t="s">
        <v>93</v>
      </c>
      <c r="C76" s="44"/>
      <c r="D76" s="45"/>
      <c r="E76" s="179"/>
      <c r="F76" s="45"/>
      <c r="G76" s="45" t="e">
        <f t="shared" si="4"/>
        <v>#DIV/0!</v>
      </c>
      <c r="H76" s="18"/>
    </row>
    <row r="77" spans="1:8" s="17" customFormat="1" ht="18.75" customHeight="1" hidden="1">
      <c r="A77" s="11" t="s">
        <v>94</v>
      </c>
      <c r="B77" s="34" t="s">
        <v>95</v>
      </c>
      <c r="C77" s="44"/>
      <c r="D77" s="45"/>
      <c r="E77" s="179"/>
      <c r="F77" s="45"/>
      <c r="G77" s="45" t="e">
        <f t="shared" si="4"/>
        <v>#DIV/0!</v>
      </c>
      <c r="H77" s="18"/>
    </row>
    <row r="78" spans="1:8" s="17" customFormat="1" ht="0.75" customHeight="1">
      <c r="A78" s="11" t="s">
        <v>96</v>
      </c>
      <c r="B78" s="34" t="s">
        <v>97</v>
      </c>
      <c r="C78" s="44"/>
      <c r="D78" s="45"/>
      <c r="E78" s="179"/>
      <c r="F78" s="45"/>
      <c r="G78" s="45" t="e">
        <f t="shared" si="4"/>
        <v>#DIV/0!</v>
      </c>
      <c r="H78" s="18"/>
    </row>
    <row r="79" spans="1:8" s="17" customFormat="1" ht="32.25">
      <c r="A79" s="11" t="s">
        <v>98</v>
      </c>
      <c r="B79" s="34" t="s">
        <v>437</v>
      </c>
      <c r="C79" s="189">
        <v>1180746</v>
      </c>
      <c r="D79" s="189">
        <v>1308648</v>
      </c>
      <c r="E79" s="190"/>
      <c r="F79" s="189">
        <v>1308648</v>
      </c>
      <c r="G79" s="184">
        <f t="shared" si="4"/>
        <v>100</v>
      </c>
      <c r="H79" s="185">
        <f>F79/C79*100</f>
        <v>110.83230432286028</v>
      </c>
    </row>
    <row r="80" spans="1:8" s="17" customFormat="1" ht="29.25" customHeight="1" hidden="1">
      <c r="A80" s="11" t="s">
        <v>98</v>
      </c>
      <c r="B80" s="32" t="s">
        <v>100</v>
      </c>
      <c r="C80" s="181"/>
      <c r="D80" s="45"/>
      <c r="E80" s="179"/>
      <c r="F80" s="45"/>
      <c r="G80" s="45"/>
      <c r="H80" s="18"/>
    </row>
    <row r="81" spans="1:8" s="17" customFormat="1" ht="18.75" hidden="1">
      <c r="A81" s="11"/>
      <c r="B81" s="32"/>
      <c r="C81" s="181"/>
      <c r="D81" s="45"/>
      <c r="E81" s="179"/>
      <c r="F81" s="45"/>
      <c r="G81" s="45"/>
      <c r="H81" s="18"/>
    </row>
    <row r="82" spans="1:8" s="17" customFormat="1" ht="0.75" customHeight="1">
      <c r="A82" s="11"/>
      <c r="B82" s="32"/>
      <c r="C82" s="181"/>
      <c r="D82" s="45"/>
      <c r="E82" s="179"/>
      <c r="F82" s="45"/>
      <c r="G82" s="45"/>
      <c r="H82" s="18"/>
    </row>
    <row r="83" spans="1:8" s="17" customFormat="1" ht="21" customHeight="1">
      <c r="A83" s="18"/>
      <c r="B83" s="46" t="s">
        <v>101</v>
      </c>
      <c r="C83" s="181">
        <f>C65+C80+C66+C73+C79+C74+C78+C75</f>
        <v>7944312.2</v>
      </c>
      <c r="D83" s="181">
        <f>D65+D80+D66+D73+D79+D74+D78+D75</f>
        <v>10068561.999999998</v>
      </c>
      <c r="E83" s="45">
        <f>E65+E80+E66+E67+E68+E69+E73+E77+E79</f>
        <v>0</v>
      </c>
      <c r="F83" s="181">
        <f>F65+F66+F79+F74+F73</f>
        <v>10072391.700000001</v>
      </c>
      <c r="G83" s="45">
        <f aca="true" t="shared" si="5" ref="G83:G110">F83/D83*100</f>
        <v>100.03803621609524</v>
      </c>
      <c r="H83" s="185">
        <f>F83/C83*100</f>
        <v>126.78746059350487</v>
      </c>
    </row>
    <row r="84" spans="1:8" s="17" customFormat="1" ht="18.75" hidden="1">
      <c r="A84" s="47" t="s">
        <v>75</v>
      </c>
      <c r="B84" s="32" t="s">
        <v>76</v>
      </c>
      <c r="C84" s="44"/>
      <c r="D84" s="45"/>
      <c r="E84" s="179"/>
      <c r="F84" s="45"/>
      <c r="G84" s="45" t="e">
        <f t="shared" si="5"/>
        <v>#DIV/0!</v>
      </c>
      <c r="H84" s="18"/>
    </row>
    <row r="85" spans="1:8" s="17" customFormat="1" ht="18.75" hidden="1">
      <c r="A85" s="12"/>
      <c r="B85" s="48"/>
      <c r="C85" s="232"/>
      <c r="D85" s="192"/>
      <c r="E85" s="179"/>
      <c r="F85" s="192"/>
      <c r="G85" s="45" t="e">
        <f t="shared" si="5"/>
        <v>#DIV/0!</v>
      </c>
      <c r="H85" s="18"/>
    </row>
    <row r="86" spans="1:8" s="17" customFormat="1" ht="47.25" hidden="1">
      <c r="A86" s="12"/>
      <c r="B86" s="51" t="s">
        <v>102</v>
      </c>
      <c r="C86" s="147">
        <v>116550</v>
      </c>
      <c r="D86" s="182">
        <v>116550</v>
      </c>
      <c r="E86" s="179"/>
      <c r="F86" s="182">
        <v>116550</v>
      </c>
      <c r="G86" s="45">
        <f t="shared" si="5"/>
        <v>100</v>
      </c>
      <c r="H86" s="18"/>
    </row>
    <row r="87" spans="1:8" s="17" customFormat="1" ht="69" customHeight="1" hidden="1">
      <c r="A87" s="47"/>
      <c r="B87" s="51" t="s">
        <v>103</v>
      </c>
      <c r="C87" s="147">
        <v>412354</v>
      </c>
      <c r="D87" s="182">
        <v>412354</v>
      </c>
      <c r="E87" s="179"/>
      <c r="F87" s="182">
        <v>412354</v>
      </c>
      <c r="G87" s="45">
        <f t="shared" si="5"/>
        <v>100</v>
      </c>
      <c r="H87" s="18"/>
    </row>
    <row r="88" spans="1:8" s="17" customFormat="1" ht="61.5" customHeight="1" hidden="1">
      <c r="A88" s="52"/>
      <c r="B88" s="51" t="s">
        <v>104</v>
      </c>
      <c r="C88" s="147">
        <v>17000</v>
      </c>
      <c r="D88" s="182">
        <v>17000</v>
      </c>
      <c r="E88" s="179"/>
      <c r="F88" s="182">
        <v>17000</v>
      </c>
      <c r="G88" s="45">
        <f t="shared" si="5"/>
        <v>100</v>
      </c>
      <c r="H88" s="18"/>
    </row>
    <row r="89" spans="1:8" s="17" customFormat="1" ht="45" customHeight="1" hidden="1">
      <c r="A89" s="52"/>
      <c r="B89" s="51" t="s">
        <v>105</v>
      </c>
      <c r="C89" s="147">
        <v>2766</v>
      </c>
      <c r="D89" s="182">
        <v>2766</v>
      </c>
      <c r="E89" s="179"/>
      <c r="F89" s="182">
        <v>2766</v>
      </c>
      <c r="G89" s="45">
        <f t="shared" si="5"/>
        <v>100</v>
      </c>
      <c r="H89" s="18"/>
    </row>
    <row r="90" spans="1:8" s="17" customFormat="1" ht="41.25" customHeight="1" hidden="1">
      <c r="A90" s="52"/>
      <c r="B90" s="51" t="s">
        <v>106</v>
      </c>
      <c r="C90" s="147">
        <v>133973</v>
      </c>
      <c r="D90" s="182">
        <v>133973</v>
      </c>
      <c r="E90" s="179"/>
      <c r="F90" s="182">
        <v>133973</v>
      </c>
      <c r="G90" s="45">
        <f t="shared" si="5"/>
        <v>100</v>
      </c>
      <c r="H90" s="18"/>
    </row>
    <row r="91" spans="1:8" s="17" customFormat="1" ht="41.25" customHeight="1" hidden="1">
      <c r="A91" s="52"/>
      <c r="B91" s="51" t="s">
        <v>107</v>
      </c>
      <c r="C91" s="147">
        <v>130884</v>
      </c>
      <c r="D91" s="182">
        <v>130884</v>
      </c>
      <c r="E91" s="179"/>
      <c r="F91" s="182">
        <v>130884</v>
      </c>
      <c r="G91" s="45">
        <f t="shared" si="5"/>
        <v>100</v>
      </c>
      <c r="H91" s="18"/>
    </row>
    <row r="92" spans="1:8" s="17" customFormat="1" ht="16.5" customHeight="1" hidden="1">
      <c r="A92" s="52"/>
      <c r="B92" s="53" t="s">
        <v>108</v>
      </c>
      <c r="C92" s="147"/>
      <c r="D92" s="182"/>
      <c r="E92" s="179"/>
      <c r="F92" s="182"/>
      <c r="G92" s="45" t="e">
        <f t="shared" si="5"/>
        <v>#DIV/0!</v>
      </c>
      <c r="H92" s="18"/>
    </row>
    <row r="93" spans="1:8" s="17" customFormat="1" ht="17.25" customHeight="1" hidden="1">
      <c r="A93" s="52"/>
      <c r="B93" s="54" t="s">
        <v>109</v>
      </c>
      <c r="C93" s="147"/>
      <c r="D93" s="182"/>
      <c r="E93" s="179"/>
      <c r="F93" s="182"/>
      <c r="G93" s="45" t="e">
        <f t="shared" si="5"/>
        <v>#DIV/0!</v>
      </c>
      <c r="H93" s="18"/>
    </row>
    <row r="94" spans="1:8" s="17" customFormat="1" ht="33.75" customHeight="1" hidden="1">
      <c r="A94" s="52"/>
      <c r="B94" s="51" t="s">
        <v>110</v>
      </c>
      <c r="C94" s="147">
        <v>18305</v>
      </c>
      <c r="D94" s="182">
        <v>18305</v>
      </c>
      <c r="E94" s="179"/>
      <c r="F94" s="182">
        <v>18305</v>
      </c>
      <c r="G94" s="45">
        <f t="shared" si="5"/>
        <v>100</v>
      </c>
      <c r="H94" s="18"/>
    </row>
    <row r="95" spans="1:8" s="17" customFormat="1" ht="41.25" customHeight="1" hidden="1">
      <c r="A95" s="52"/>
      <c r="B95" s="51" t="s">
        <v>111</v>
      </c>
      <c r="C95" s="147">
        <v>155166</v>
      </c>
      <c r="D95" s="182">
        <v>155166</v>
      </c>
      <c r="E95" s="179"/>
      <c r="F95" s="182">
        <v>155166</v>
      </c>
      <c r="G95" s="45">
        <f t="shared" si="5"/>
        <v>100</v>
      </c>
      <c r="H95" s="18"/>
    </row>
    <row r="96" spans="1:8" s="17" customFormat="1" ht="25.5" customHeight="1" hidden="1">
      <c r="A96" s="52"/>
      <c r="B96" s="53" t="s">
        <v>112</v>
      </c>
      <c r="C96" s="147"/>
      <c r="D96" s="182"/>
      <c r="E96" s="179"/>
      <c r="F96" s="182"/>
      <c r="G96" s="45" t="e">
        <f t="shared" si="5"/>
        <v>#DIV/0!</v>
      </c>
      <c r="H96" s="18"/>
    </row>
    <row r="97" spans="1:8" s="17" customFormat="1" ht="15" customHeight="1" hidden="1">
      <c r="A97" s="52"/>
      <c r="B97" s="53" t="s">
        <v>113</v>
      </c>
      <c r="C97" s="147"/>
      <c r="D97" s="182"/>
      <c r="E97" s="179"/>
      <c r="F97" s="182"/>
      <c r="G97" s="45" t="e">
        <f t="shared" si="5"/>
        <v>#DIV/0!</v>
      </c>
      <c r="H97" s="18"/>
    </row>
    <row r="98" spans="1:8" s="17" customFormat="1" ht="15.75" customHeight="1" hidden="1">
      <c r="A98" s="52"/>
      <c r="B98" s="53" t="s">
        <v>114</v>
      </c>
      <c r="C98" s="147"/>
      <c r="D98" s="182"/>
      <c r="E98" s="179"/>
      <c r="F98" s="182"/>
      <c r="G98" s="45" t="e">
        <f t="shared" si="5"/>
        <v>#DIV/0!</v>
      </c>
      <c r="H98" s="18"/>
    </row>
    <row r="99" spans="1:8" s="17" customFormat="1" ht="15.75" customHeight="1" hidden="1">
      <c r="A99" s="52"/>
      <c r="B99" s="53" t="s">
        <v>115</v>
      </c>
      <c r="C99" s="147"/>
      <c r="D99" s="182"/>
      <c r="E99" s="179"/>
      <c r="F99" s="182"/>
      <c r="G99" s="45" t="e">
        <f t="shared" si="5"/>
        <v>#DIV/0!</v>
      </c>
      <c r="H99" s="18"/>
    </row>
    <row r="100" spans="1:8" s="17" customFormat="1" ht="31.5" customHeight="1" hidden="1">
      <c r="A100" s="52"/>
      <c r="B100" s="51" t="s">
        <v>116</v>
      </c>
      <c r="C100" s="147">
        <v>21776</v>
      </c>
      <c r="D100" s="182">
        <v>21776</v>
      </c>
      <c r="E100" s="179"/>
      <c r="F100" s="182">
        <v>21776</v>
      </c>
      <c r="G100" s="45">
        <f t="shared" si="5"/>
        <v>100</v>
      </c>
      <c r="H100" s="18"/>
    </row>
    <row r="101" spans="1:8" s="17" customFormat="1" ht="31.5" customHeight="1" hidden="1">
      <c r="A101" s="52"/>
      <c r="B101" s="51" t="s">
        <v>117</v>
      </c>
      <c r="C101" s="147">
        <v>7082</v>
      </c>
      <c r="D101" s="182">
        <v>7082</v>
      </c>
      <c r="E101" s="179"/>
      <c r="F101" s="182">
        <v>7082</v>
      </c>
      <c r="G101" s="45">
        <f t="shared" si="5"/>
        <v>100</v>
      </c>
      <c r="H101" s="18"/>
    </row>
    <row r="102" spans="1:8" s="17" customFormat="1" ht="18.75" customHeight="1" hidden="1">
      <c r="A102" s="52"/>
      <c r="B102" s="53" t="s">
        <v>108</v>
      </c>
      <c r="C102" s="147"/>
      <c r="D102" s="182"/>
      <c r="E102" s="179"/>
      <c r="F102" s="182"/>
      <c r="G102" s="45" t="e">
        <f t="shared" si="5"/>
        <v>#DIV/0!</v>
      </c>
      <c r="H102" s="18"/>
    </row>
    <row r="103" spans="1:8" s="17" customFormat="1" ht="21.75" customHeight="1" hidden="1">
      <c r="A103" s="52"/>
      <c r="B103" s="53" t="s">
        <v>109</v>
      </c>
      <c r="C103" s="147"/>
      <c r="D103" s="182"/>
      <c r="E103" s="179"/>
      <c r="F103" s="182"/>
      <c r="G103" s="45" t="e">
        <f t="shared" si="5"/>
        <v>#DIV/0!</v>
      </c>
      <c r="H103" s="18"/>
    </row>
    <row r="104" spans="1:8" s="17" customFormat="1" ht="32.25" customHeight="1" hidden="1">
      <c r="A104" s="52"/>
      <c r="B104" s="53" t="s">
        <v>118</v>
      </c>
      <c r="C104" s="147">
        <v>13000</v>
      </c>
      <c r="D104" s="182">
        <v>13000</v>
      </c>
      <c r="E104" s="179"/>
      <c r="F104" s="182">
        <v>13000</v>
      </c>
      <c r="G104" s="45">
        <f t="shared" si="5"/>
        <v>100</v>
      </c>
      <c r="H104" s="18"/>
    </row>
    <row r="105" spans="1:8" s="17" customFormat="1" ht="45.75" customHeight="1" hidden="1">
      <c r="A105" s="52"/>
      <c r="B105" s="53" t="s">
        <v>119</v>
      </c>
      <c r="C105" s="147">
        <v>26700</v>
      </c>
      <c r="D105" s="182">
        <v>26700</v>
      </c>
      <c r="E105" s="179"/>
      <c r="F105" s="182">
        <v>26700</v>
      </c>
      <c r="G105" s="45">
        <f t="shared" si="5"/>
        <v>100</v>
      </c>
      <c r="H105" s="18"/>
    </row>
    <row r="106" spans="1:8" s="17" customFormat="1" ht="36" customHeight="1" hidden="1">
      <c r="A106" s="52"/>
      <c r="B106" s="51" t="s">
        <v>120</v>
      </c>
      <c r="C106" s="147">
        <v>70126</v>
      </c>
      <c r="D106" s="182">
        <v>70126</v>
      </c>
      <c r="E106" s="179"/>
      <c r="F106" s="182">
        <v>70126</v>
      </c>
      <c r="G106" s="45">
        <f t="shared" si="5"/>
        <v>100</v>
      </c>
      <c r="H106" s="18"/>
    </row>
    <row r="107" spans="1:8" s="17" customFormat="1" ht="47.25" customHeight="1" hidden="1">
      <c r="A107" s="52"/>
      <c r="B107" s="51" t="s">
        <v>121</v>
      </c>
      <c r="C107" s="147">
        <v>6183</v>
      </c>
      <c r="D107" s="182">
        <v>6183</v>
      </c>
      <c r="E107" s="179"/>
      <c r="F107" s="182">
        <v>6183</v>
      </c>
      <c r="G107" s="45">
        <f t="shared" si="5"/>
        <v>100</v>
      </c>
      <c r="H107" s="18"/>
    </row>
    <row r="108" spans="1:8" s="17" customFormat="1" ht="47.25" customHeight="1" hidden="1">
      <c r="A108" s="47"/>
      <c r="B108" s="55"/>
      <c r="C108" s="44"/>
      <c r="D108" s="45"/>
      <c r="E108" s="179"/>
      <c r="F108" s="45"/>
      <c r="G108" s="45" t="e">
        <f t="shared" si="5"/>
        <v>#DIV/0!</v>
      </c>
      <c r="H108" s="18"/>
    </row>
    <row r="109" spans="1:8" s="17" customFormat="1" ht="33" customHeight="1" hidden="1">
      <c r="A109" s="52"/>
      <c r="B109" s="56" t="s">
        <v>122</v>
      </c>
      <c r="C109" s="44"/>
      <c r="D109" s="45"/>
      <c r="E109" s="179"/>
      <c r="F109" s="45"/>
      <c r="G109" s="45" t="e">
        <f t="shared" si="5"/>
        <v>#DIV/0!</v>
      </c>
      <c r="H109" s="18"/>
    </row>
    <row r="110" spans="1:8" s="17" customFormat="1" ht="45" customHeight="1" hidden="1">
      <c r="A110" s="57" t="s">
        <v>123</v>
      </c>
      <c r="B110" s="57" t="s">
        <v>124</v>
      </c>
      <c r="C110" s="233" t="s">
        <v>125</v>
      </c>
      <c r="D110" s="193" t="s">
        <v>125</v>
      </c>
      <c r="E110" s="179"/>
      <c r="F110" s="193" t="s">
        <v>125</v>
      </c>
      <c r="G110" s="45" t="e">
        <f t="shared" si="5"/>
        <v>#VALUE!</v>
      </c>
      <c r="H110" s="18"/>
    </row>
    <row r="111" spans="1:8" s="17" customFormat="1" ht="19.5" customHeight="1">
      <c r="A111" s="9" t="s">
        <v>127</v>
      </c>
      <c r="B111" s="10" t="s">
        <v>128</v>
      </c>
      <c r="C111" s="233"/>
      <c r="D111" s="193"/>
      <c r="E111" s="179"/>
      <c r="F111" s="193"/>
      <c r="G111" s="45"/>
      <c r="H111" s="18"/>
    </row>
    <row r="112" spans="1:8" s="17" customFormat="1" ht="18.75">
      <c r="A112" s="60" t="s">
        <v>129</v>
      </c>
      <c r="B112" s="61" t="s">
        <v>130</v>
      </c>
      <c r="C112" s="62">
        <f>C113+C114+C115+C116+C117+C121+C124+C125+C129+C133</f>
        <v>640103.7999999999</v>
      </c>
      <c r="D112" s="218">
        <f>D113+D114+D115+D116+D117+D121+D124+D125+D129+D133</f>
        <v>692830.4</v>
      </c>
      <c r="E112" s="64">
        <f>SUM(E113:E117,E118,E121,E124,E125,E128,E129+E127)</f>
        <v>21514</v>
      </c>
      <c r="F112" s="218">
        <f>F113+F114+F115+F116+F117+F121+F124+F129+F133</f>
        <v>625161.3</v>
      </c>
      <c r="G112" s="45">
        <f aca="true" t="shared" si="6" ref="G112:G124">F112/D112*100</f>
        <v>90.23294878515725</v>
      </c>
      <c r="H112" s="185">
        <f>F112/C112*100</f>
        <v>97.66561298339428</v>
      </c>
    </row>
    <row r="113" spans="1:8" s="17" customFormat="1" ht="48">
      <c r="A113" s="65" t="s">
        <v>131</v>
      </c>
      <c r="B113" s="142" t="s">
        <v>347</v>
      </c>
      <c r="C113" s="132">
        <v>1385</v>
      </c>
      <c r="D113" s="153">
        <v>1385</v>
      </c>
      <c r="E113" s="179"/>
      <c r="F113" s="153">
        <v>1385</v>
      </c>
      <c r="G113" s="184">
        <f t="shared" si="6"/>
        <v>100</v>
      </c>
      <c r="H113" s="184">
        <f>F113/C113*100</f>
        <v>100</v>
      </c>
    </row>
    <row r="114" spans="1:8" s="17" customFormat="1" ht="63.75">
      <c r="A114" s="65" t="s">
        <v>132</v>
      </c>
      <c r="B114" s="142" t="s">
        <v>348</v>
      </c>
      <c r="C114" s="132">
        <v>48386</v>
      </c>
      <c r="D114" s="153">
        <v>49235.4</v>
      </c>
      <c r="E114" s="179"/>
      <c r="F114" s="153">
        <v>49235.4</v>
      </c>
      <c r="G114" s="184">
        <f t="shared" si="6"/>
        <v>100</v>
      </c>
      <c r="H114" s="184">
        <f aca="true" t="shared" si="7" ref="H114:H177">F114/C114*100</f>
        <v>101.75546645723969</v>
      </c>
    </row>
    <row r="115" spans="1:8" s="17" customFormat="1" ht="79.5">
      <c r="A115" s="65" t="s">
        <v>370</v>
      </c>
      <c r="B115" s="142" t="s">
        <v>371</v>
      </c>
      <c r="C115" s="147">
        <v>301272.7</v>
      </c>
      <c r="D115" s="153">
        <v>284648.9</v>
      </c>
      <c r="E115" s="179"/>
      <c r="F115" s="153">
        <v>284648.9</v>
      </c>
      <c r="G115" s="184">
        <f t="shared" si="6"/>
        <v>100</v>
      </c>
      <c r="H115" s="184">
        <f t="shared" si="7"/>
        <v>94.48214192656687</v>
      </c>
    </row>
    <row r="116" spans="1:8" s="17" customFormat="1" ht="63.75">
      <c r="A116" s="65" t="s">
        <v>372</v>
      </c>
      <c r="B116" s="142" t="s">
        <v>373</v>
      </c>
      <c r="C116" s="132">
        <v>40114</v>
      </c>
      <c r="D116" s="153">
        <v>53964.8</v>
      </c>
      <c r="E116" s="179"/>
      <c r="F116" s="153">
        <v>53964.8</v>
      </c>
      <c r="G116" s="184">
        <f t="shared" si="6"/>
        <v>100</v>
      </c>
      <c r="H116" s="184">
        <f t="shared" si="7"/>
        <v>134.52859350850076</v>
      </c>
    </row>
    <row r="117" spans="1:8" s="17" customFormat="1" ht="32.25">
      <c r="A117" s="71" t="s">
        <v>136</v>
      </c>
      <c r="B117" s="73" t="s">
        <v>138</v>
      </c>
      <c r="C117" s="132">
        <v>3746</v>
      </c>
      <c r="D117" s="216">
        <v>3741</v>
      </c>
      <c r="E117" s="179"/>
      <c r="F117" s="216">
        <v>3741</v>
      </c>
      <c r="G117" s="184">
        <f t="shared" si="6"/>
        <v>100</v>
      </c>
      <c r="H117" s="184">
        <f t="shared" si="7"/>
        <v>99.86652429257875</v>
      </c>
    </row>
    <row r="118" spans="1:8" s="17" customFormat="1" ht="37.5" hidden="1">
      <c r="A118" s="143" t="s">
        <v>136</v>
      </c>
      <c r="B118" s="144" t="s">
        <v>137</v>
      </c>
      <c r="C118" s="141"/>
      <c r="D118" s="217"/>
      <c r="E118" s="179"/>
      <c r="F118" s="217"/>
      <c r="G118" s="184" t="e">
        <f t="shared" si="6"/>
        <v>#DIV/0!</v>
      </c>
      <c r="H118" s="184" t="e">
        <f t="shared" si="7"/>
        <v>#DIV/0!</v>
      </c>
    </row>
    <row r="119" spans="1:8" s="17" customFormat="1" ht="32.25" hidden="1">
      <c r="A119" s="71" t="s">
        <v>133</v>
      </c>
      <c r="B119" s="72" t="s">
        <v>134</v>
      </c>
      <c r="C119" s="69"/>
      <c r="D119" s="217"/>
      <c r="E119" s="179"/>
      <c r="F119" s="217"/>
      <c r="G119" s="184" t="e">
        <f t="shared" si="6"/>
        <v>#DIV/0!</v>
      </c>
      <c r="H119" s="184" t="e">
        <f t="shared" si="7"/>
        <v>#DIV/0!</v>
      </c>
    </row>
    <row r="120" spans="1:8" s="17" customFormat="1" ht="12" customHeight="1" hidden="1">
      <c r="A120" s="71" t="s">
        <v>133</v>
      </c>
      <c r="B120" s="72" t="s">
        <v>135</v>
      </c>
      <c r="C120" s="69"/>
      <c r="D120" s="217"/>
      <c r="E120" s="179"/>
      <c r="F120" s="217"/>
      <c r="G120" s="184" t="e">
        <f t="shared" si="6"/>
        <v>#DIV/0!</v>
      </c>
      <c r="H120" s="184" t="e">
        <f t="shared" si="7"/>
        <v>#DIV/0!</v>
      </c>
    </row>
    <row r="121" spans="1:8" s="17" customFormat="1" ht="32.25">
      <c r="A121" s="71" t="s">
        <v>136</v>
      </c>
      <c r="B121" s="66" t="s">
        <v>137</v>
      </c>
      <c r="C121" s="67">
        <v>500</v>
      </c>
      <c r="D121" s="216">
        <v>1500.8</v>
      </c>
      <c r="E121" s="179"/>
      <c r="F121" s="216">
        <v>1500.8</v>
      </c>
      <c r="G121" s="184">
        <f t="shared" si="6"/>
        <v>100</v>
      </c>
      <c r="H121" s="184">
        <f t="shared" si="7"/>
        <v>300.15999999999997</v>
      </c>
    </row>
    <row r="122" spans="1:8" s="17" customFormat="1" ht="32.25" hidden="1">
      <c r="A122" s="71" t="s">
        <v>136</v>
      </c>
      <c r="B122" s="73" t="s">
        <v>138</v>
      </c>
      <c r="C122" s="67"/>
      <c r="D122" s="217">
        <v>3271</v>
      </c>
      <c r="E122" s="179"/>
      <c r="F122" s="217"/>
      <c r="G122" s="184">
        <f t="shared" si="6"/>
        <v>0</v>
      </c>
      <c r="H122" s="184" t="e">
        <f t="shared" si="7"/>
        <v>#DIV/0!</v>
      </c>
    </row>
    <row r="123" spans="1:8" s="17" customFormat="1" ht="32.25" hidden="1">
      <c r="A123" s="71" t="s">
        <v>136</v>
      </c>
      <c r="B123" s="73" t="s">
        <v>137</v>
      </c>
      <c r="C123" s="67"/>
      <c r="D123" s="217">
        <v>8630</v>
      </c>
      <c r="E123" s="179"/>
      <c r="F123" s="217"/>
      <c r="G123" s="184">
        <f t="shared" si="6"/>
        <v>0</v>
      </c>
      <c r="H123" s="184" t="e">
        <f t="shared" si="7"/>
        <v>#DIV/0!</v>
      </c>
    </row>
    <row r="124" spans="1:8" s="17" customFormat="1" ht="32.25">
      <c r="A124" s="71" t="s">
        <v>349</v>
      </c>
      <c r="B124" s="66" t="s">
        <v>140</v>
      </c>
      <c r="C124" s="132">
        <v>60000</v>
      </c>
      <c r="D124" s="216">
        <v>110000</v>
      </c>
      <c r="E124" s="179"/>
      <c r="F124" s="216">
        <v>110000</v>
      </c>
      <c r="G124" s="184">
        <f t="shared" si="6"/>
        <v>100</v>
      </c>
      <c r="H124" s="184">
        <f t="shared" si="7"/>
        <v>183.33333333333331</v>
      </c>
    </row>
    <row r="125" spans="1:8" s="17" customFormat="1" ht="18.75">
      <c r="A125" s="71" t="s">
        <v>139</v>
      </c>
      <c r="B125" s="66" t="s">
        <v>141</v>
      </c>
      <c r="C125" s="157">
        <f>C126+C127</f>
        <v>77850</v>
      </c>
      <c r="D125" s="216">
        <f>D126+D127</f>
        <v>67669.1</v>
      </c>
      <c r="E125" s="179"/>
      <c r="F125" s="217"/>
      <c r="G125" s="184"/>
      <c r="H125" s="184">
        <f t="shared" si="7"/>
        <v>0</v>
      </c>
    </row>
    <row r="126" spans="1:8" s="17" customFormat="1" ht="48">
      <c r="A126" s="71" t="s">
        <v>139</v>
      </c>
      <c r="B126" s="73" t="s">
        <v>142</v>
      </c>
      <c r="C126" s="132">
        <v>20000</v>
      </c>
      <c r="D126" s="153">
        <v>17776.6</v>
      </c>
      <c r="E126" s="179"/>
      <c r="F126" s="217"/>
      <c r="G126" s="184"/>
      <c r="H126" s="184">
        <f t="shared" si="7"/>
        <v>0</v>
      </c>
    </row>
    <row r="127" spans="1:8" s="17" customFormat="1" ht="32.25">
      <c r="A127" s="71" t="s">
        <v>139</v>
      </c>
      <c r="B127" s="73" t="s">
        <v>350</v>
      </c>
      <c r="C127" s="132">
        <v>57850</v>
      </c>
      <c r="D127" s="216">
        <v>49892.5</v>
      </c>
      <c r="E127" s="179"/>
      <c r="F127" s="217"/>
      <c r="G127" s="184"/>
      <c r="H127" s="184">
        <f t="shared" si="7"/>
        <v>0</v>
      </c>
    </row>
    <row r="128" spans="1:8" s="17" customFormat="1" ht="32.25" hidden="1">
      <c r="A128" s="65" t="s">
        <v>143</v>
      </c>
      <c r="B128" s="66" t="s">
        <v>144</v>
      </c>
      <c r="C128" s="67"/>
      <c r="D128" s="217"/>
      <c r="E128" s="179"/>
      <c r="F128" s="217"/>
      <c r="G128" s="184" t="e">
        <f>F128/D128*100</f>
        <v>#DIV/0!</v>
      </c>
      <c r="H128" s="184" t="e">
        <f t="shared" si="7"/>
        <v>#DIV/0!</v>
      </c>
    </row>
    <row r="129" spans="1:8" s="17" customFormat="1" ht="18.75">
      <c r="A129" s="71" t="s">
        <v>143</v>
      </c>
      <c r="B129" s="66" t="s">
        <v>146</v>
      </c>
      <c r="C129" s="147">
        <v>105316.1</v>
      </c>
      <c r="D129" s="216">
        <v>119153.9</v>
      </c>
      <c r="E129" s="179">
        <v>21514</v>
      </c>
      <c r="F129" s="216">
        <v>119153.9</v>
      </c>
      <c r="G129" s="184">
        <f>F129/D129*100</f>
        <v>100</v>
      </c>
      <c r="H129" s="184">
        <f t="shared" si="7"/>
        <v>113.13930158826618</v>
      </c>
    </row>
    <row r="130" spans="1:8" s="17" customFormat="1" ht="17.25" customHeight="1" hidden="1">
      <c r="A130" s="71" t="s">
        <v>145</v>
      </c>
      <c r="B130" s="66" t="s">
        <v>147</v>
      </c>
      <c r="C130" s="67"/>
      <c r="D130" s="217">
        <f>D131+D132</f>
        <v>0</v>
      </c>
      <c r="E130" s="179"/>
      <c r="F130" s="217">
        <f>F131+F132</f>
        <v>0</v>
      </c>
      <c r="G130" s="184"/>
      <c r="H130" s="184" t="e">
        <f t="shared" si="7"/>
        <v>#DIV/0!</v>
      </c>
    </row>
    <row r="131" spans="1:8" s="17" customFormat="1" ht="17.25" customHeight="1" hidden="1">
      <c r="A131" s="71" t="s">
        <v>145</v>
      </c>
      <c r="B131" s="66" t="s">
        <v>148</v>
      </c>
      <c r="C131" s="67"/>
      <c r="D131" s="217"/>
      <c r="E131" s="179"/>
      <c r="F131" s="217"/>
      <c r="G131" s="184" t="e">
        <f aca="true" t="shared" si="8" ref="G131:G144">F131/D131*100</f>
        <v>#DIV/0!</v>
      </c>
      <c r="H131" s="184" t="e">
        <f t="shared" si="7"/>
        <v>#DIV/0!</v>
      </c>
    </row>
    <row r="132" spans="1:8" s="17" customFormat="1" ht="16.5" customHeight="1" hidden="1">
      <c r="A132" s="71" t="s">
        <v>145</v>
      </c>
      <c r="B132" s="66" t="s">
        <v>149</v>
      </c>
      <c r="C132" s="67"/>
      <c r="D132" s="217"/>
      <c r="E132" s="179"/>
      <c r="F132" s="217"/>
      <c r="G132" s="184" t="e">
        <f t="shared" si="8"/>
        <v>#DIV/0!</v>
      </c>
      <c r="H132" s="184" t="e">
        <f t="shared" si="7"/>
        <v>#DIV/0!</v>
      </c>
    </row>
    <row r="133" spans="1:8" s="17" customFormat="1" ht="32.25">
      <c r="A133" s="71" t="s">
        <v>143</v>
      </c>
      <c r="B133" s="73" t="s">
        <v>150</v>
      </c>
      <c r="C133" s="147">
        <v>1534</v>
      </c>
      <c r="D133" s="216">
        <v>1531.5</v>
      </c>
      <c r="E133" s="179"/>
      <c r="F133" s="216">
        <v>1531.5</v>
      </c>
      <c r="G133" s="184">
        <f t="shared" si="8"/>
        <v>100</v>
      </c>
      <c r="H133" s="184">
        <f t="shared" si="7"/>
        <v>99.83702737940025</v>
      </c>
    </row>
    <row r="134" spans="1:8" s="17" customFormat="1" ht="21" customHeight="1">
      <c r="A134" s="60" t="s">
        <v>151</v>
      </c>
      <c r="B134" s="76" t="s">
        <v>152</v>
      </c>
      <c r="C134" s="64">
        <f>SUM(C135+C139)</f>
        <v>819</v>
      </c>
      <c r="D134" s="218">
        <f>SUM(D135+D139)</f>
        <v>740.1</v>
      </c>
      <c r="E134" s="179"/>
      <c r="F134" s="218">
        <f>SUM(F135+F139)</f>
        <v>740.1</v>
      </c>
      <c r="G134" s="45">
        <f t="shared" si="8"/>
        <v>100</v>
      </c>
      <c r="H134" s="185">
        <f t="shared" si="7"/>
        <v>90.36630036630036</v>
      </c>
    </row>
    <row r="135" spans="1:8" s="17" customFormat="1" ht="18.75">
      <c r="A135" s="71" t="s">
        <v>351</v>
      </c>
      <c r="B135" s="66" t="s">
        <v>154</v>
      </c>
      <c r="C135" s="88">
        <v>819</v>
      </c>
      <c r="D135" s="216">
        <v>740.1</v>
      </c>
      <c r="E135" s="179"/>
      <c r="F135" s="216">
        <v>740.1</v>
      </c>
      <c r="G135" s="184">
        <f t="shared" si="8"/>
        <v>100</v>
      </c>
      <c r="H135" s="184">
        <f t="shared" si="7"/>
        <v>90.36630036630036</v>
      </c>
    </row>
    <row r="136" spans="1:8" s="17" customFormat="1" ht="18.75" hidden="1">
      <c r="A136" s="71" t="s">
        <v>153</v>
      </c>
      <c r="B136" s="72" t="s">
        <v>155</v>
      </c>
      <c r="C136" s="77"/>
      <c r="D136" s="219"/>
      <c r="E136" s="179"/>
      <c r="F136" s="219"/>
      <c r="G136" s="184" t="e">
        <f t="shared" si="8"/>
        <v>#DIV/0!</v>
      </c>
      <c r="H136" s="184" t="e">
        <f t="shared" si="7"/>
        <v>#DIV/0!</v>
      </c>
    </row>
    <row r="137" spans="1:8" s="17" customFormat="1" ht="32.25" hidden="1">
      <c r="A137" s="71" t="s">
        <v>153</v>
      </c>
      <c r="B137" s="72" t="s">
        <v>156</v>
      </c>
      <c r="C137" s="77"/>
      <c r="D137" s="219"/>
      <c r="E137" s="179"/>
      <c r="F137" s="219"/>
      <c r="G137" s="184" t="e">
        <f t="shared" si="8"/>
        <v>#DIV/0!</v>
      </c>
      <c r="H137" s="184" t="e">
        <f t="shared" si="7"/>
        <v>#DIV/0!</v>
      </c>
    </row>
    <row r="138" spans="1:8" s="17" customFormat="1" ht="18.75" hidden="1">
      <c r="A138" s="71" t="s">
        <v>153</v>
      </c>
      <c r="B138" s="72" t="s">
        <v>157</v>
      </c>
      <c r="C138" s="77"/>
      <c r="D138" s="219"/>
      <c r="E138" s="179"/>
      <c r="F138" s="219"/>
      <c r="G138" s="184" t="e">
        <f t="shared" si="8"/>
        <v>#DIV/0!</v>
      </c>
      <c r="H138" s="184" t="e">
        <f t="shared" si="7"/>
        <v>#DIV/0!</v>
      </c>
    </row>
    <row r="139" spans="1:8" s="17" customFormat="1" ht="32.25" hidden="1">
      <c r="A139" s="71" t="s">
        <v>158</v>
      </c>
      <c r="B139" s="66" t="s">
        <v>159</v>
      </c>
      <c r="C139" s="67">
        <f>SUM(C140:C142)</f>
        <v>0</v>
      </c>
      <c r="D139" s="217">
        <f>SUM(D140:D142)</f>
        <v>0</v>
      </c>
      <c r="E139" s="179"/>
      <c r="F139" s="217">
        <f>SUM(F140:F142)</f>
        <v>0</v>
      </c>
      <c r="G139" s="184" t="e">
        <f t="shared" si="8"/>
        <v>#DIV/0!</v>
      </c>
      <c r="H139" s="184" t="e">
        <f t="shared" si="7"/>
        <v>#DIV/0!</v>
      </c>
    </row>
    <row r="140" spans="1:8" s="17" customFormat="1" ht="18.75" hidden="1">
      <c r="A140" s="71" t="s">
        <v>158</v>
      </c>
      <c r="B140" s="72" t="s">
        <v>160</v>
      </c>
      <c r="C140" s="67"/>
      <c r="D140" s="217"/>
      <c r="E140" s="179"/>
      <c r="F140" s="217"/>
      <c r="G140" s="184" t="e">
        <f t="shared" si="8"/>
        <v>#DIV/0!</v>
      </c>
      <c r="H140" s="184" t="e">
        <f t="shared" si="7"/>
        <v>#DIV/0!</v>
      </c>
    </row>
    <row r="141" spans="1:8" s="17" customFormat="1" ht="32.25" hidden="1">
      <c r="A141" s="71" t="s">
        <v>158</v>
      </c>
      <c r="B141" s="72" t="s">
        <v>161</v>
      </c>
      <c r="C141" s="67"/>
      <c r="D141" s="217"/>
      <c r="E141" s="179"/>
      <c r="F141" s="217"/>
      <c r="G141" s="184" t="e">
        <f t="shared" si="8"/>
        <v>#DIV/0!</v>
      </c>
      <c r="H141" s="184" t="e">
        <f t="shared" si="7"/>
        <v>#DIV/0!</v>
      </c>
    </row>
    <row r="142" spans="1:8" s="17" customFormat="1" ht="0.75" customHeight="1" hidden="1">
      <c r="A142" s="71" t="s">
        <v>158</v>
      </c>
      <c r="B142" s="72" t="s">
        <v>159</v>
      </c>
      <c r="C142" s="77"/>
      <c r="D142" s="219"/>
      <c r="E142" s="179"/>
      <c r="F142" s="219"/>
      <c r="G142" s="184" t="e">
        <f t="shared" si="8"/>
        <v>#DIV/0!</v>
      </c>
      <c r="H142" s="184" t="e">
        <f t="shared" si="7"/>
        <v>#DIV/0!</v>
      </c>
    </row>
    <row r="143" spans="1:8" s="17" customFormat="1" ht="32.25">
      <c r="A143" s="60" t="s">
        <v>162</v>
      </c>
      <c r="B143" s="76" t="s">
        <v>163</v>
      </c>
      <c r="C143" s="64">
        <f>SUM(C144:C147)</f>
        <v>130635.2</v>
      </c>
      <c r="D143" s="218">
        <f>SUM(D144:D147)</f>
        <v>174241.2</v>
      </c>
      <c r="E143" s="195">
        <f>SUM(E144+E146+E147)</f>
        <v>52704</v>
      </c>
      <c r="F143" s="218">
        <f>SUM(F144:F147)</f>
        <v>174135.2</v>
      </c>
      <c r="G143" s="45">
        <f t="shared" si="8"/>
        <v>99.93916478995783</v>
      </c>
      <c r="H143" s="185">
        <f t="shared" si="7"/>
        <v>133.2988352297084</v>
      </c>
    </row>
    <row r="144" spans="1:8" s="17" customFormat="1" ht="18.75">
      <c r="A144" s="71" t="s">
        <v>164</v>
      </c>
      <c r="B144" s="66" t="s">
        <v>165</v>
      </c>
      <c r="C144" s="88">
        <v>93338.2</v>
      </c>
      <c r="D144" s="216">
        <v>118109.5</v>
      </c>
      <c r="E144" s="179">
        <v>45160</v>
      </c>
      <c r="F144" s="216">
        <v>118109.5</v>
      </c>
      <c r="G144" s="184">
        <f t="shared" si="8"/>
        <v>100</v>
      </c>
      <c r="H144" s="184">
        <f t="shared" si="7"/>
        <v>126.53929473677444</v>
      </c>
    </row>
    <row r="145" spans="1:8" s="17" customFormat="1" ht="19.5" customHeight="1" hidden="1">
      <c r="A145" s="71" t="s">
        <v>166</v>
      </c>
      <c r="B145" s="66" t="s">
        <v>167</v>
      </c>
      <c r="C145" s="88"/>
      <c r="D145" s="217"/>
      <c r="E145" s="179"/>
      <c r="F145" s="217"/>
      <c r="G145" s="184"/>
      <c r="H145" s="184" t="e">
        <f t="shared" si="7"/>
        <v>#DIV/0!</v>
      </c>
    </row>
    <row r="146" spans="1:8" s="17" customFormat="1" ht="63.75">
      <c r="A146" s="71" t="s">
        <v>168</v>
      </c>
      <c r="B146" s="145" t="s">
        <v>352</v>
      </c>
      <c r="C146" s="88">
        <v>30821</v>
      </c>
      <c r="D146" s="220">
        <v>49655.7</v>
      </c>
      <c r="E146" s="179"/>
      <c r="F146" s="220">
        <v>49655.7</v>
      </c>
      <c r="G146" s="184">
        <f aca="true" t="shared" si="9" ref="G146:G208">F146/D146*100</f>
        <v>100</v>
      </c>
      <c r="H146" s="184">
        <f t="shared" si="7"/>
        <v>161.10995749651212</v>
      </c>
    </row>
    <row r="147" spans="1:8" s="17" customFormat="1" ht="18.75">
      <c r="A147" s="71" t="s">
        <v>169</v>
      </c>
      <c r="B147" s="79" t="s">
        <v>353</v>
      </c>
      <c r="C147" s="160">
        <v>6476</v>
      </c>
      <c r="D147" s="220">
        <v>6476</v>
      </c>
      <c r="E147" s="179">
        <v>7544</v>
      </c>
      <c r="F147" s="220">
        <v>6370</v>
      </c>
      <c r="G147" s="184">
        <f t="shared" si="9"/>
        <v>98.36318715256331</v>
      </c>
      <c r="H147" s="184">
        <f t="shared" si="7"/>
        <v>98.36318715256331</v>
      </c>
    </row>
    <row r="148" spans="1:8" s="17" customFormat="1" ht="48" hidden="1">
      <c r="A148" s="71" t="s">
        <v>170</v>
      </c>
      <c r="B148" s="66" t="s">
        <v>171</v>
      </c>
      <c r="C148" s="88">
        <v>4804000</v>
      </c>
      <c r="D148" s="217">
        <v>4804</v>
      </c>
      <c r="E148" s="179">
        <v>5065</v>
      </c>
      <c r="F148" s="217">
        <f>F149</f>
        <v>0</v>
      </c>
      <c r="G148" s="45">
        <f t="shared" si="9"/>
        <v>0</v>
      </c>
      <c r="H148" s="184">
        <f t="shared" si="7"/>
        <v>0</v>
      </c>
    </row>
    <row r="149" spans="1:8" s="17" customFormat="1" ht="18.75" hidden="1">
      <c r="A149" s="71" t="s">
        <v>170</v>
      </c>
      <c r="B149" s="80"/>
      <c r="C149" s="88"/>
      <c r="D149" s="217"/>
      <c r="E149" s="179"/>
      <c r="F149" s="217"/>
      <c r="G149" s="45" t="e">
        <f t="shared" si="9"/>
        <v>#DIV/0!</v>
      </c>
      <c r="H149" s="184" t="e">
        <f t="shared" si="7"/>
        <v>#DIV/0!</v>
      </c>
    </row>
    <row r="150" spans="1:8" s="17" customFormat="1" ht="18.75">
      <c r="A150" s="60" t="s">
        <v>172</v>
      </c>
      <c r="B150" s="76" t="s">
        <v>173</v>
      </c>
      <c r="C150" s="64">
        <f>C171+C172+C180+C181+C182</f>
        <v>277051.2</v>
      </c>
      <c r="D150" s="215">
        <f>D171+D172+D180+D181+D182</f>
        <v>732337.5</v>
      </c>
      <c r="E150" s="63">
        <f>SUM(E151,E169,E172,E180,E182,E171)</f>
        <v>278300</v>
      </c>
      <c r="F150" s="218">
        <f>F171+F172+F180+F181+F182</f>
        <v>730380.1</v>
      </c>
      <c r="G150" s="45">
        <f t="shared" si="9"/>
        <v>99.73271886254629</v>
      </c>
      <c r="H150" s="185">
        <f t="shared" si="7"/>
        <v>263.6263982974988</v>
      </c>
    </row>
    <row r="151" spans="1:8" s="17" customFormat="1" ht="18.75" hidden="1">
      <c r="A151" s="71" t="s">
        <v>174</v>
      </c>
      <c r="B151" s="81" t="s">
        <v>175</v>
      </c>
      <c r="C151" s="88"/>
      <c r="D151" s="217"/>
      <c r="E151" s="179"/>
      <c r="F151" s="217"/>
      <c r="G151" s="45" t="e">
        <f t="shared" si="9"/>
        <v>#DIV/0!</v>
      </c>
      <c r="H151" s="184" t="e">
        <f t="shared" si="7"/>
        <v>#DIV/0!</v>
      </c>
    </row>
    <row r="152" spans="1:8" s="17" customFormat="1" ht="18.75" hidden="1">
      <c r="A152" s="71" t="s">
        <v>174</v>
      </c>
      <c r="B152" s="80"/>
      <c r="C152" s="88"/>
      <c r="D152" s="217"/>
      <c r="E152" s="179"/>
      <c r="F152" s="217"/>
      <c r="G152" s="45" t="e">
        <f t="shared" si="9"/>
        <v>#DIV/0!</v>
      </c>
      <c r="H152" s="184" t="e">
        <f t="shared" si="7"/>
        <v>#DIV/0!</v>
      </c>
    </row>
    <row r="153" spans="1:8" s="17" customFormat="1" ht="18.75" hidden="1">
      <c r="A153" s="71" t="s">
        <v>174</v>
      </c>
      <c r="B153" s="82" t="s">
        <v>176</v>
      </c>
      <c r="C153" s="88"/>
      <c r="D153" s="217"/>
      <c r="E153" s="179"/>
      <c r="F153" s="217"/>
      <c r="G153" s="45" t="e">
        <f t="shared" si="9"/>
        <v>#DIV/0!</v>
      </c>
      <c r="H153" s="184" t="e">
        <f t="shared" si="7"/>
        <v>#DIV/0!</v>
      </c>
    </row>
    <row r="154" spans="1:8" s="17" customFormat="1" ht="18.75" hidden="1">
      <c r="A154" s="71" t="s">
        <v>174</v>
      </c>
      <c r="B154" s="83" t="s">
        <v>177</v>
      </c>
      <c r="C154" s="88"/>
      <c r="D154" s="217"/>
      <c r="E154" s="179"/>
      <c r="F154" s="217"/>
      <c r="G154" s="45" t="e">
        <f t="shared" si="9"/>
        <v>#DIV/0!</v>
      </c>
      <c r="H154" s="184" t="e">
        <f t="shared" si="7"/>
        <v>#DIV/0!</v>
      </c>
    </row>
    <row r="155" spans="1:8" s="17" customFormat="1" ht="32.25" hidden="1">
      <c r="A155" s="71" t="s">
        <v>174</v>
      </c>
      <c r="B155" s="84" t="s">
        <v>178</v>
      </c>
      <c r="C155" s="88"/>
      <c r="D155" s="217"/>
      <c r="E155" s="179"/>
      <c r="F155" s="217"/>
      <c r="G155" s="45" t="e">
        <f t="shared" si="9"/>
        <v>#DIV/0!</v>
      </c>
      <c r="H155" s="184" t="e">
        <f t="shared" si="7"/>
        <v>#DIV/0!</v>
      </c>
    </row>
    <row r="156" spans="1:8" s="17" customFormat="1" ht="32.25" hidden="1">
      <c r="A156" s="71" t="s">
        <v>174</v>
      </c>
      <c r="B156" s="84" t="s">
        <v>179</v>
      </c>
      <c r="C156" s="88"/>
      <c r="D156" s="217"/>
      <c r="E156" s="179"/>
      <c r="F156" s="217"/>
      <c r="G156" s="45" t="e">
        <f t="shared" si="9"/>
        <v>#DIV/0!</v>
      </c>
      <c r="H156" s="184" t="e">
        <f t="shared" si="7"/>
        <v>#DIV/0!</v>
      </c>
    </row>
    <row r="157" spans="1:8" s="17" customFormat="1" ht="32.25" hidden="1">
      <c r="A157" s="71" t="s">
        <v>174</v>
      </c>
      <c r="B157" s="84" t="s">
        <v>180</v>
      </c>
      <c r="C157" s="88"/>
      <c r="D157" s="217"/>
      <c r="E157" s="179"/>
      <c r="F157" s="217"/>
      <c r="G157" s="45" t="e">
        <f t="shared" si="9"/>
        <v>#DIV/0!</v>
      </c>
      <c r="H157" s="184" t="e">
        <f t="shared" si="7"/>
        <v>#DIV/0!</v>
      </c>
    </row>
    <row r="158" spans="1:8" s="17" customFormat="1" ht="32.25" hidden="1">
      <c r="A158" s="71" t="s">
        <v>174</v>
      </c>
      <c r="B158" s="84" t="s">
        <v>181</v>
      </c>
      <c r="C158" s="88"/>
      <c r="D158" s="217"/>
      <c r="E158" s="179"/>
      <c r="F158" s="217"/>
      <c r="G158" s="45" t="e">
        <f t="shared" si="9"/>
        <v>#DIV/0!</v>
      </c>
      <c r="H158" s="184" t="e">
        <f t="shared" si="7"/>
        <v>#DIV/0!</v>
      </c>
    </row>
    <row r="159" spans="1:8" s="17" customFormat="1" ht="32.25" hidden="1">
      <c r="A159" s="71" t="s">
        <v>174</v>
      </c>
      <c r="B159" s="84" t="s">
        <v>182</v>
      </c>
      <c r="C159" s="88"/>
      <c r="D159" s="217"/>
      <c r="E159" s="179"/>
      <c r="F159" s="217"/>
      <c r="G159" s="45" t="e">
        <f t="shared" si="9"/>
        <v>#DIV/0!</v>
      </c>
      <c r="H159" s="184" t="e">
        <f t="shared" si="7"/>
        <v>#DIV/0!</v>
      </c>
    </row>
    <row r="160" spans="1:8" s="17" customFormat="1" ht="18.75" hidden="1">
      <c r="A160" s="71" t="s">
        <v>174</v>
      </c>
      <c r="B160" s="83" t="s">
        <v>183</v>
      </c>
      <c r="C160" s="88"/>
      <c r="D160" s="217"/>
      <c r="E160" s="179"/>
      <c r="F160" s="217"/>
      <c r="G160" s="45" t="e">
        <f t="shared" si="9"/>
        <v>#DIV/0!</v>
      </c>
      <c r="H160" s="184" t="e">
        <f t="shared" si="7"/>
        <v>#DIV/0!</v>
      </c>
    </row>
    <row r="161" spans="1:8" s="17" customFormat="1" ht="48" hidden="1">
      <c r="A161" s="71" t="s">
        <v>174</v>
      </c>
      <c r="B161" s="83" t="s">
        <v>184</v>
      </c>
      <c r="C161" s="88"/>
      <c r="D161" s="217"/>
      <c r="E161" s="179"/>
      <c r="F161" s="217"/>
      <c r="G161" s="45" t="e">
        <f t="shared" si="9"/>
        <v>#DIV/0!</v>
      </c>
      <c r="H161" s="184" t="e">
        <f t="shared" si="7"/>
        <v>#DIV/0!</v>
      </c>
    </row>
    <row r="162" spans="1:8" s="17" customFormat="1" ht="48" hidden="1">
      <c r="A162" s="71" t="s">
        <v>174</v>
      </c>
      <c r="B162" s="83" t="s">
        <v>185</v>
      </c>
      <c r="C162" s="88"/>
      <c r="D162" s="217"/>
      <c r="E162" s="179"/>
      <c r="F162" s="217"/>
      <c r="G162" s="45" t="e">
        <f t="shared" si="9"/>
        <v>#DIV/0!</v>
      </c>
      <c r="H162" s="184" t="e">
        <f t="shared" si="7"/>
        <v>#DIV/0!</v>
      </c>
    </row>
    <row r="163" spans="1:8" s="17" customFormat="1" ht="32.25" hidden="1">
      <c r="A163" s="71" t="s">
        <v>174</v>
      </c>
      <c r="B163" s="83" t="s">
        <v>186</v>
      </c>
      <c r="C163" s="88"/>
      <c r="D163" s="217"/>
      <c r="E163" s="179"/>
      <c r="F163" s="217"/>
      <c r="G163" s="45" t="e">
        <f t="shared" si="9"/>
        <v>#DIV/0!</v>
      </c>
      <c r="H163" s="184" t="e">
        <f t="shared" si="7"/>
        <v>#DIV/0!</v>
      </c>
    </row>
    <row r="164" spans="1:8" s="17" customFormat="1" ht="95.25" hidden="1">
      <c r="A164" s="71" t="s">
        <v>174</v>
      </c>
      <c r="B164" s="82" t="s">
        <v>187</v>
      </c>
      <c r="C164" s="88"/>
      <c r="D164" s="217"/>
      <c r="E164" s="179"/>
      <c r="F164" s="217"/>
      <c r="G164" s="45" t="e">
        <f t="shared" si="9"/>
        <v>#DIV/0!</v>
      </c>
      <c r="H164" s="184" t="e">
        <f t="shared" si="7"/>
        <v>#DIV/0!</v>
      </c>
    </row>
    <row r="165" spans="1:8" s="17" customFormat="1" ht="48" hidden="1">
      <c r="A165" s="71" t="s">
        <v>174</v>
      </c>
      <c r="B165" s="82" t="s">
        <v>188</v>
      </c>
      <c r="C165" s="88">
        <f>SUM(C166:C167)</f>
        <v>0</v>
      </c>
      <c r="D165" s="217">
        <f>SUM(D166:D167)</f>
        <v>0</v>
      </c>
      <c r="E165" s="179"/>
      <c r="F165" s="217">
        <f>SUM(F166:F167)</f>
        <v>0</v>
      </c>
      <c r="G165" s="45" t="e">
        <f t="shared" si="9"/>
        <v>#DIV/0!</v>
      </c>
      <c r="H165" s="184" t="e">
        <f t="shared" si="7"/>
        <v>#DIV/0!</v>
      </c>
    </row>
    <row r="166" spans="1:8" s="17" customFormat="1" ht="18.75" hidden="1">
      <c r="A166" s="71" t="s">
        <v>174</v>
      </c>
      <c r="B166" s="83" t="s">
        <v>189</v>
      </c>
      <c r="C166" s="88"/>
      <c r="D166" s="217"/>
      <c r="E166" s="179"/>
      <c r="F166" s="217"/>
      <c r="G166" s="45" t="e">
        <f t="shared" si="9"/>
        <v>#DIV/0!</v>
      </c>
      <c r="H166" s="184" t="e">
        <f t="shared" si="7"/>
        <v>#DIV/0!</v>
      </c>
    </row>
    <row r="167" spans="1:8" s="17" customFormat="1" ht="18.75" hidden="1">
      <c r="A167" s="71" t="s">
        <v>174</v>
      </c>
      <c r="B167" s="83" t="s">
        <v>190</v>
      </c>
      <c r="C167" s="88"/>
      <c r="D167" s="217"/>
      <c r="E167" s="179"/>
      <c r="F167" s="217"/>
      <c r="G167" s="45" t="e">
        <f t="shared" si="9"/>
        <v>#DIV/0!</v>
      </c>
      <c r="H167" s="184" t="e">
        <f t="shared" si="7"/>
        <v>#DIV/0!</v>
      </c>
    </row>
    <row r="168" spans="1:8" s="17" customFormat="1" ht="32.25" hidden="1">
      <c r="A168" s="71" t="s">
        <v>174</v>
      </c>
      <c r="B168" s="72" t="s">
        <v>191</v>
      </c>
      <c r="C168" s="88"/>
      <c r="D168" s="217"/>
      <c r="E168" s="179"/>
      <c r="F168" s="217"/>
      <c r="G168" s="45" t="e">
        <f t="shared" si="9"/>
        <v>#DIV/0!</v>
      </c>
      <c r="H168" s="184" t="e">
        <f t="shared" si="7"/>
        <v>#DIV/0!</v>
      </c>
    </row>
    <row r="169" spans="1:8" s="17" customFormat="1" ht="18.75" hidden="1">
      <c r="A169" s="71" t="s">
        <v>192</v>
      </c>
      <c r="B169" s="81" t="s">
        <v>193</v>
      </c>
      <c r="C169" s="88">
        <f>C170</f>
        <v>0</v>
      </c>
      <c r="D169" s="217">
        <f>D170</f>
        <v>0</v>
      </c>
      <c r="E169" s="179"/>
      <c r="F169" s="217">
        <f>F170</f>
        <v>0</v>
      </c>
      <c r="G169" s="45" t="e">
        <f t="shared" si="9"/>
        <v>#DIV/0!</v>
      </c>
      <c r="H169" s="184" t="e">
        <f t="shared" si="7"/>
        <v>#DIV/0!</v>
      </c>
    </row>
    <row r="170" spans="1:8" s="17" customFormat="1" ht="32.25" hidden="1">
      <c r="A170" s="71" t="s">
        <v>192</v>
      </c>
      <c r="B170" s="72" t="s">
        <v>194</v>
      </c>
      <c r="C170" s="88"/>
      <c r="D170" s="217"/>
      <c r="E170" s="179"/>
      <c r="F170" s="217"/>
      <c r="G170" s="45" t="e">
        <f t="shared" si="9"/>
        <v>#DIV/0!</v>
      </c>
      <c r="H170" s="184" t="e">
        <f t="shared" si="7"/>
        <v>#DIV/0!</v>
      </c>
    </row>
    <row r="171" spans="1:8" s="17" customFormat="1" ht="18.75">
      <c r="A171" s="71" t="s">
        <v>174</v>
      </c>
      <c r="B171" s="73" t="s">
        <v>195</v>
      </c>
      <c r="C171" s="88">
        <v>14782.5</v>
      </c>
      <c r="D171" s="216">
        <v>156875.3</v>
      </c>
      <c r="E171" s="195"/>
      <c r="F171" s="216">
        <v>156875.3</v>
      </c>
      <c r="G171" s="184">
        <f t="shared" si="9"/>
        <v>100</v>
      </c>
      <c r="H171" s="184">
        <f t="shared" si="7"/>
        <v>1061.223067816675</v>
      </c>
    </row>
    <row r="172" spans="1:8" s="17" customFormat="1" ht="18.75">
      <c r="A172" s="71" t="s">
        <v>196</v>
      </c>
      <c r="B172" s="81" t="s">
        <v>197</v>
      </c>
      <c r="C172" s="88">
        <v>97100</v>
      </c>
      <c r="D172" s="216">
        <v>97100</v>
      </c>
      <c r="E172" s="195">
        <v>273700</v>
      </c>
      <c r="F172" s="216">
        <v>97100</v>
      </c>
      <c r="G172" s="184">
        <f t="shared" si="9"/>
        <v>100</v>
      </c>
      <c r="H172" s="184">
        <f t="shared" si="7"/>
        <v>100</v>
      </c>
    </row>
    <row r="173" spans="1:8" s="17" customFormat="1" ht="32.25" hidden="1">
      <c r="A173" s="71" t="s">
        <v>196</v>
      </c>
      <c r="B173" s="82" t="s">
        <v>198</v>
      </c>
      <c r="C173" s="88"/>
      <c r="D173" s="216"/>
      <c r="E173" s="195"/>
      <c r="F173" s="216"/>
      <c r="G173" s="184" t="e">
        <f t="shared" si="9"/>
        <v>#DIV/0!</v>
      </c>
      <c r="H173" s="184" t="e">
        <f t="shared" si="7"/>
        <v>#DIV/0!</v>
      </c>
    </row>
    <row r="174" spans="1:8" s="17" customFormat="1" ht="32.25" hidden="1">
      <c r="A174" s="71" t="s">
        <v>196</v>
      </c>
      <c r="B174" s="72" t="s">
        <v>199</v>
      </c>
      <c r="C174" s="88"/>
      <c r="D174" s="216"/>
      <c r="E174" s="195"/>
      <c r="F174" s="216"/>
      <c r="G174" s="184" t="e">
        <f t="shared" si="9"/>
        <v>#DIV/0!</v>
      </c>
      <c r="H174" s="184" t="e">
        <f t="shared" si="7"/>
        <v>#DIV/0!</v>
      </c>
    </row>
    <row r="175" spans="1:8" s="17" customFormat="1" ht="48" hidden="1">
      <c r="A175" s="71" t="s">
        <v>196</v>
      </c>
      <c r="B175" s="72" t="s">
        <v>200</v>
      </c>
      <c r="C175" s="88"/>
      <c r="D175" s="216"/>
      <c r="E175" s="195"/>
      <c r="F175" s="216"/>
      <c r="G175" s="184" t="e">
        <f t="shared" si="9"/>
        <v>#DIV/0!</v>
      </c>
      <c r="H175" s="184" t="e">
        <f t="shared" si="7"/>
        <v>#DIV/0!</v>
      </c>
    </row>
    <row r="176" spans="1:8" s="17" customFormat="1" ht="18.75" hidden="1">
      <c r="A176" s="71" t="s">
        <v>196</v>
      </c>
      <c r="B176" s="72" t="s">
        <v>201</v>
      </c>
      <c r="C176" s="88"/>
      <c r="D176" s="216">
        <f>SUM(D177:D179)</f>
        <v>0</v>
      </c>
      <c r="E176" s="195"/>
      <c r="F176" s="216">
        <f>SUM(F177:F179)</f>
        <v>0</v>
      </c>
      <c r="G176" s="184" t="e">
        <f t="shared" si="9"/>
        <v>#DIV/0!</v>
      </c>
      <c r="H176" s="184" t="e">
        <f t="shared" si="7"/>
        <v>#DIV/0!</v>
      </c>
    </row>
    <row r="177" spans="1:8" s="17" customFormat="1" ht="95.25" hidden="1">
      <c r="A177" s="71" t="s">
        <v>196</v>
      </c>
      <c r="B177" s="85" t="s">
        <v>202</v>
      </c>
      <c r="C177" s="88"/>
      <c r="D177" s="216"/>
      <c r="E177" s="195"/>
      <c r="F177" s="216"/>
      <c r="G177" s="184" t="e">
        <f t="shared" si="9"/>
        <v>#DIV/0!</v>
      </c>
      <c r="H177" s="184" t="e">
        <f t="shared" si="7"/>
        <v>#DIV/0!</v>
      </c>
    </row>
    <row r="178" spans="1:8" s="17" customFormat="1" ht="18.75" hidden="1">
      <c r="A178" s="71" t="s">
        <v>196</v>
      </c>
      <c r="B178" s="85" t="s">
        <v>203</v>
      </c>
      <c r="C178" s="88"/>
      <c r="D178" s="216"/>
      <c r="E178" s="195"/>
      <c r="F178" s="216"/>
      <c r="G178" s="184" t="e">
        <f t="shared" si="9"/>
        <v>#DIV/0!</v>
      </c>
      <c r="H178" s="184" t="e">
        <f aca="true" t="shared" si="10" ref="H178:H241">F178/C178*100</f>
        <v>#DIV/0!</v>
      </c>
    </row>
    <row r="179" spans="1:8" s="17" customFormat="1" ht="63.75" hidden="1">
      <c r="A179" s="71" t="s">
        <v>196</v>
      </c>
      <c r="B179" s="85" t="s">
        <v>204</v>
      </c>
      <c r="C179" s="88"/>
      <c r="D179" s="216"/>
      <c r="E179" s="195"/>
      <c r="F179" s="216"/>
      <c r="G179" s="184" t="e">
        <f t="shared" si="9"/>
        <v>#DIV/0!</v>
      </c>
      <c r="H179" s="184" t="e">
        <f t="shared" si="10"/>
        <v>#DIV/0!</v>
      </c>
    </row>
    <row r="180" spans="1:8" s="17" customFormat="1" ht="18.75">
      <c r="A180" s="71" t="s">
        <v>205</v>
      </c>
      <c r="B180" s="145" t="s">
        <v>201</v>
      </c>
      <c r="C180" s="88">
        <v>30326.7</v>
      </c>
      <c r="D180" s="216">
        <v>349432.8</v>
      </c>
      <c r="E180" s="195">
        <v>4600</v>
      </c>
      <c r="F180" s="216">
        <v>349432.8</v>
      </c>
      <c r="G180" s="184">
        <f t="shared" si="9"/>
        <v>100</v>
      </c>
      <c r="H180" s="184">
        <f t="shared" si="10"/>
        <v>1152.2282345260116</v>
      </c>
    </row>
    <row r="181" spans="1:8" s="17" customFormat="1" ht="18.75">
      <c r="A181" s="71" t="s">
        <v>354</v>
      </c>
      <c r="B181" s="66" t="s">
        <v>206</v>
      </c>
      <c r="C181" s="132">
        <v>17116</v>
      </c>
      <c r="D181" s="216">
        <v>17972</v>
      </c>
      <c r="E181" s="195"/>
      <c r="F181" s="216">
        <v>17972</v>
      </c>
      <c r="G181" s="184">
        <f t="shared" si="9"/>
        <v>100</v>
      </c>
      <c r="H181" s="184">
        <f t="shared" si="10"/>
        <v>105.00116849731245</v>
      </c>
    </row>
    <row r="182" spans="1:8" s="17" customFormat="1" ht="32.25">
      <c r="A182" s="71" t="s">
        <v>355</v>
      </c>
      <c r="B182" s="66" t="s">
        <v>208</v>
      </c>
      <c r="C182" s="132">
        <v>117726</v>
      </c>
      <c r="D182" s="216">
        <v>110957.4</v>
      </c>
      <c r="E182" s="179"/>
      <c r="F182" s="216">
        <v>109000</v>
      </c>
      <c r="G182" s="184">
        <f t="shared" si="9"/>
        <v>98.23589954342839</v>
      </c>
      <c r="H182" s="184">
        <f t="shared" si="10"/>
        <v>92.58787353685676</v>
      </c>
    </row>
    <row r="183" spans="1:8" s="17" customFormat="1" ht="32.25" hidden="1">
      <c r="A183" s="71" t="s">
        <v>207</v>
      </c>
      <c r="B183" s="72" t="s">
        <v>198</v>
      </c>
      <c r="C183" s="157"/>
      <c r="D183" s="217"/>
      <c r="E183" s="179"/>
      <c r="F183" s="217"/>
      <c r="G183" s="45" t="e">
        <f t="shared" si="9"/>
        <v>#DIV/0!</v>
      </c>
      <c r="H183" s="184" t="e">
        <f t="shared" si="10"/>
        <v>#DIV/0!</v>
      </c>
    </row>
    <row r="184" spans="1:8" s="17" customFormat="1" ht="32.25" hidden="1">
      <c r="A184" s="71" t="s">
        <v>207</v>
      </c>
      <c r="B184" s="72" t="s">
        <v>209</v>
      </c>
      <c r="C184" s="157"/>
      <c r="D184" s="217"/>
      <c r="E184" s="179"/>
      <c r="F184" s="217"/>
      <c r="G184" s="45" t="e">
        <f t="shared" si="9"/>
        <v>#DIV/0!</v>
      </c>
      <c r="H184" s="184" t="e">
        <f t="shared" si="10"/>
        <v>#DIV/0!</v>
      </c>
    </row>
    <row r="185" spans="1:8" s="17" customFormat="1" ht="48" hidden="1">
      <c r="A185" s="71" t="s">
        <v>207</v>
      </c>
      <c r="B185" s="72" t="s">
        <v>210</v>
      </c>
      <c r="C185" s="157"/>
      <c r="D185" s="217"/>
      <c r="E185" s="179"/>
      <c r="F185" s="217"/>
      <c r="G185" s="45" t="e">
        <f t="shared" si="9"/>
        <v>#DIV/0!</v>
      </c>
      <c r="H185" s="184" t="e">
        <f t="shared" si="10"/>
        <v>#DIV/0!</v>
      </c>
    </row>
    <row r="186" spans="1:8" s="17" customFormat="1" ht="48" hidden="1">
      <c r="A186" s="71" t="s">
        <v>207</v>
      </c>
      <c r="B186" s="72" t="s">
        <v>211</v>
      </c>
      <c r="C186" s="157"/>
      <c r="D186" s="217"/>
      <c r="E186" s="179"/>
      <c r="F186" s="217"/>
      <c r="G186" s="45" t="e">
        <f t="shared" si="9"/>
        <v>#DIV/0!</v>
      </c>
      <c r="H186" s="184" t="e">
        <f t="shared" si="10"/>
        <v>#DIV/0!</v>
      </c>
    </row>
    <row r="187" spans="1:8" s="17" customFormat="1" ht="48" hidden="1">
      <c r="A187" s="71" t="s">
        <v>207</v>
      </c>
      <c r="B187" s="72" t="s">
        <v>212</v>
      </c>
      <c r="C187" s="157"/>
      <c r="D187" s="217"/>
      <c r="E187" s="179"/>
      <c r="F187" s="217"/>
      <c r="G187" s="45" t="e">
        <f t="shared" si="9"/>
        <v>#DIV/0!</v>
      </c>
      <c r="H187" s="184" t="e">
        <f t="shared" si="10"/>
        <v>#DIV/0!</v>
      </c>
    </row>
    <row r="188" spans="1:8" s="17" customFormat="1" ht="79.5" hidden="1">
      <c r="A188" s="71" t="s">
        <v>207</v>
      </c>
      <c r="B188" s="72" t="s">
        <v>213</v>
      </c>
      <c r="C188" s="157"/>
      <c r="D188" s="217"/>
      <c r="E188" s="179"/>
      <c r="F188" s="217"/>
      <c r="G188" s="45" t="e">
        <f t="shared" si="9"/>
        <v>#DIV/0!</v>
      </c>
      <c r="H188" s="184" t="e">
        <f t="shared" si="10"/>
        <v>#DIV/0!</v>
      </c>
    </row>
    <row r="189" spans="1:8" s="17" customFormat="1" ht="111" hidden="1">
      <c r="A189" s="71" t="s">
        <v>207</v>
      </c>
      <c r="B189" s="82" t="s">
        <v>214</v>
      </c>
      <c r="C189" s="157"/>
      <c r="D189" s="217"/>
      <c r="E189" s="179"/>
      <c r="F189" s="217"/>
      <c r="G189" s="45" t="e">
        <f t="shared" si="9"/>
        <v>#DIV/0!</v>
      </c>
      <c r="H189" s="184" t="e">
        <f t="shared" si="10"/>
        <v>#DIV/0!</v>
      </c>
    </row>
    <row r="190" spans="1:8" s="17" customFormat="1" ht="79.5" hidden="1">
      <c r="A190" s="71" t="s">
        <v>207</v>
      </c>
      <c r="B190" s="72" t="s">
        <v>215</v>
      </c>
      <c r="C190" s="157"/>
      <c r="D190" s="217"/>
      <c r="E190" s="179"/>
      <c r="F190" s="217"/>
      <c r="G190" s="45" t="e">
        <f t="shared" si="9"/>
        <v>#DIV/0!</v>
      </c>
      <c r="H190" s="184" t="e">
        <f t="shared" si="10"/>
        <v>#DIV/0!</v>
      </c>
    </row>
    <row r="191" spans="1:8" s="17" customFormat="1" ht="63.75" hidden="1">
      <c r="A191" s="71"/>
      <c r="B191" s="85" t="s">
        <v>216</v>
      </c>
      <c r="C191" s="157"/>
      <c r="D191" s="217"/>
      <c r="E191" s="179"/>
      <c r="F191" s="217"/>
      <c r="G191" s="45" t="e">
        <f t="shared" si="9"/>
        <v>#DIV/0!</v>
      </c>
      <c r="H191" s="184" t="e">
        <f t="shared" si="10"/>
        <v>#DIV/0!</v>
      </c>
    </row>
    <row r="192" spans="1:8" s="17" customFormat="1" ht="32.25" hidden="1">
      <c r="A192" s="71" t="s">
        <v>207</v>
      </c>
      <c r="B192" s="72" t="s">
        <v>217</v>
      </c>
      <c r="C192" s="157"/>
      <c r="D192" s="217"/>
      <c r="E192" s="179"/>
      <c r="F192" s="217"/>
      <c r="G192" s="45" t="e">
        <f t="shared" si="9"/>
        <v>#DIV/0!</v>
      </c>
      <c r="H192" s="184" t="e">
        <f t="shared" si="10"/>
        <v>#DIV/0!</v>
      </c>
    </row>
    <row r="193" spans="1:8" s="17" customFormat="1" ht="32.25" hidden="1">
      <c r="A193" s="71" t="s">
        <v>207</v>
      </c>
      <c r="B193" s="72" t="s">
        <v>218</v>
      </c>
      <c r="C193" s="157"/>
      <c r="D193" s="217"/>
      <c r="E193" s="179"/>
      <c r="F193" s="217"/>
      <c r="G193" s="45" t="e">
        <f t="shared" si="9"/>
        <v>#DIV/0!</v>
      </c>
      <c r="H193" s="184" t="e">
        <f t="shared" si="10"/>
        <v>#DIV/0!</v>
      </c>
    </row>
    <row r="194" spans="1:8" s="17" customFormat="1" ht="63.75" hidden="1">
      <c r="A194" s="71" t="s">
        <v>207</v>
      </c>
      <c r="B194" s="72" t="s">
        <v>219</v>
      </c>
      <c r="C194" s="157"/>
      <c r="D194" s="217"/>
      <c r="E194" s="179"/>
      <c r="F194" s="217"/>
      <c r="G194" s="45" t="e">
        <f t="shared" si="9"/>
        <v>#DIV/0!</v>
      </c>
      <c r="H194" s="184" t="e">
        <f t="shared" si="10"/>
        <v>#DIV/0!</v>
      </c>
    </row>
    <row r="195" spans="1:8" s="17" customFormat="1" ht="18.75">
      <c r="A195" s="60" t="s">
        <v>220</v>
      </c>
      <c r="B195" s="61" t="s">
        <v>221</v>
      </c>
      <c r="C195" s="218">
        <f>SUM(C196+C197+C199+C198)</f>
        <v>1799073</v>
      </c>
      <c r="D195" s="218">
        <f>SUM(D196+D197+D199+D198)</f>
        <v>3285595.2</v>
      </c>
      <c r="E195" s="195">
        <f>SUM(E196+E197+E199)</f>
        <v>785999</v>
      </c>
      <c r="F195" s="218">
        <f>SUM(F196+F197+F199+F198)</f>
        <v>3235671.4</v>
      </c>
      <c r="G195" s="45">
        <f t="shared" si="9"/>
        <v>98.48052492893828</v>
      </c>
      <c r="H195" s="185">
        <f t="shared" si="10"/>
        <v>179.8521460774521</v>
      </c>
    </row>
    <row r="196" spans="1:8" s="17" customFormat="1" ht="18.75">
      <c r="A196" s="71" t="s">
        <v>222</v>
      </c>
      <c r="B196" s="79" t="s">
        <v>223</v>
      </c>
      <c r="C196" s="216">
        <v>575779.5</v>
      </c>
      <c r="D196" s="216">
        <v>652459.8</v>
      </c>
      <c r="E196" s="179">
        <v>237355</v>
      </c>
      <c r="F196" s="216">
        <v>639500</v>
      </c>
      <c r="G196" s="184">
        <f t="shared" si="9"/>
        <v>98.0137013805295</v>
      </c>
      <c r="H196" s="184">
        <f t="shared" si="10"/>
        <v>111.06682332385923</v>
      </c>
    </row>
    <row r="197" spans="1:8" s="17" customFormat="1" ht="18.75">
      <c r="A197" s="71" t="s">
        <v>224</v>
      </c>
      <c r="B197" s="79" t="s">
        <v>225</v>
      </c>
      <c r="C197" s="216">
        <v>186794</v>
      </c>
      <c r="D197" s="216">
        <v>522612.5</v>
      </c>
      <c r="E197" s="179">
        <v>376087</v>
      </c>
      <c r="F197" s="216">
        <v>500000</v>
      </c>
      <c r="G197" s="184">
        <f t="shared" si="9"/>
        <v>95.67318041569996</v>
      </c>
      <c r="H197" s="184">
        <f t="shared" si="10"/>
        <v>267.6745505744296</v>
      </c>
    </row>
    <row r="198" spans="1:8" s="17" customFormat="1" ht="18.75">
      <c r="A198" s="71" t="s">
        <v>356</v>
      </c>
      <c r="B198" s="73" t="s">
        <v>357</v>
      </c>
      <c r="C198" s="216">
        <v>979249</v>
      </c>
      <c r="D198" s="216">
        <v>1964351.5</v>
      </c>
      <c r="E198" s="179"/>
      <c r="F198" s="216">
        <v>1950000</v>
      </c>
      <c r="G198" s="184">
        <f t="shared" si="9"/>
        <v>99.26940265018762</v>
      </c>
      <c r="H198" s="184">
        <f t="shared" si="10"/>
        <v>199.1321921186542</v>
      </c>
    </row>
    <row r="199" spans="1:8" s="17" customFormat="1" ht="32.25">
      <c r="A199" s="71" t="s">
        <v>358</v>
      </c>
      <c r="B199" s="66" t="s">
        <v>227</v>
      </c>
      <c r="C199" s="216">
        <v>57250.5</v>
      </c>
      <c r="D199" s="216">
        <v>146171.4</v>
      </c>
      <c r="E199" s="179">
        <v>172557</v>
      </c>
      <c r="F199" s="216">
        <v>146171.4</v>
      </c>
      <c r="G199" s="184">
        <f t="shared" si="9"/>
        <v>100</v>
      </c>
      <c r="H199" s="184">
        <f t="shared" si="10"/>
        <v>255.31899284722402</v>
      </c>
    </row>
    <row r="200" spans="1:8" s="17" customFormat="1" ht="32.25" hidden="1">
      <c r="A200" s="71" t="s">
        <v>226</v>
      </c>
      <c r="B200" s="72" t="s">
        <v>198</v>
      </c>
      <c r="C200" s="216"/>
      <c r="D200" s="217"/>
      <c r="E200" s="179"/>
      <c r="F200" s="217"/>
      <c r="G200" s="184" t="e">
        <f t="shared" si="9"/>
        <v>#DIV/0!</v>
      </c>
      <c r="H200" s="184" t="e">
        <f t="shared" si="10"/>
        <v>#DIV/0!</v>
      </c>
    </row>
    <row r="201" spans="1:8" s="17" customFormat="1" ht="32.25" hidden="1">
      <c r="A201" s="71" t="s">
        <v>226</v>
      </c>
      <c r="B201" s="72" t="s">
        <v>228</v>
      </c>
      <c r="C201" s="216"/>
      <c r="D201" s="217"/>
      <c r="E201" s="179"/>
      <c r="F201" s="217"/>
      <c r="G201" s="184" t="e">
        <f t="shared" si="9"/>
        <v>#DIV/0!</v>
      </c>
      <c r="H201" s="184" t="e">
        <f t="shared" si="10"/>
        <v>#DIV/0!</v>
      </c>
    </row>
    <row r="202" spans="1:8" s="17" customFormat="1" ht="18.75">
      <c r="A202" s="86" t="s">
        <v>229</v>
      </c>
      <c r="B202" s="76" t="s">
        <v>230</v>
      </c>
      <c r="C202" s="218">
        <f>C204+C203+C205</f>
        <v>15983</v>
      </c>
      <c r="D202" s="218">
        <f>D204+D203+D205</f>
        <v>21184</v>
      </c>
      <c r="E202" s="179"/>
      <c r="F202" s="218">
        <f>F204+F203+F205</f>
        <v>20600</v>
      </c>
      <c r="G202" s="185">
        <f t="shared" si="9"/>
        <v>97.24320241691842</v>
      </c>
      <c r="H202" s="185">
        <f t="shared" si="10"/>
        <v>128.8869423762748</v>
      </c>
    </row>
    <row r="203" spans="1:8" s="17" customFormat="1" ht="32.25" hidden="1">
      <c r="A203" s="71" t="s">
        <v>231</v>
      </c>
      <c r="B203" s="66" t="s">
        <v>232</v>
      </c>
      <c r="C203" s="221"/>
      <c r="D203" s="217"/>
      <c r="E203" s="179"/>
      <c r="F203" s="217"/>
      <c r="G203" s="184" t="e">
        <f t="shared" si="9"/>
        <v>#DIV/0!</v>
      </c>
      <c r="H203" s="184" t="e">
        <f t="shared" si="10"/>
        <v>#DIV/0!</v>
      </c>
    </row>
    <row r="204" spans="1:8" s="17" customFormat="1" ht="32.25">
      <c r="A204" s="71" t="s">
        <v>359</v>
      </c>
      <c r="B204" s="73" t="s">
        <v>360</v>
      </c>
      <c r="C204" s="20">
        <v>6413</v>
      </c>
      <c r="D204" s="216">
        <v>15944.2</v>
      </c>
      <c r="E204" s="179"/>
      <c r="F204" s="216">
        <v>15500</v>
      </c>
      <c r="G204" s="184">
        <f t="shared" si="9"/>
        <v>97.21403394337752</v>
      </c>
      <c r="H204" s="184">
        <f t="shared" si="10"/>
        <v>241.69655387494151</v>
      </c>
    </row>
    <row r="205" spans="1:8" s="17" customFormat="1" ht="32.25">
      <c r="A205" s="71" t="s">
        <v>361</v>
      </c>
      <c r="B205" s="73" t="s">
        <v>233</v>
      </c>
      <c r="C205" s="20">
        <v>9570</v>
      </c>
      <c r="D205" s="216">
        <v>5239.8</v>
      </c>
      <c r="E205" s="179"/>
      <c r="F205" s="216">
        <v>5100</v>
      </c>
      <c r="G205" s="184">
        <f t="shared" si="9"/>
        <v>97.33195923508531</v>
      </c>
      <c r="H205" s="184">
        <f t="shared" si="10"/>
        <v>53.29153605015674</v>
      </c>
    </row>
    <row r="206" spans="1:8" s="17" customFormat="1" ht="18.75">
      <c r="A206" s="86" t="s">
        <v>234</v>
      </c>
      <c r="B206" s="76" t="s">
        <v>235</v>
      </c>
      <c r="C206" s="218">
        <f>SUM(C207+C208+C209+C210+C212)</f>
        <v>3222646.3000000003</v>
      </c>
      <c r="D206" s="218">
        <f>SUM(D207+D208+D209+D210+D212)</f>
        <v>3387619.1</v>
      </c>
      <c r="E206" s="179">
        <f>SUM(E207+E208+E209+E210+E214+E212)</f>
        <v>1203936</v>
      </c>
      <c r="F206" s="218">
        <f>SUM(F207+F208+F209+F210+F212)</f>
        <v>3342106.3</v>
      </c>
      <c r="G206" s="45">
        <f t="shared" si="9"/>
        <v>98.65649594430495</v>
      </c>
      <c r="H206" s="185">
        <f t="shared" si="10"/>
        <v>103.7068914450835</v>
      </c>
    </row>
    <row r="207" spans="1:8" s="17" customFormat="1" ht="15.75" customHeight="1">
      <c r="A207" s="65" t="s">
        <v>236</v>
      </c>
      <c r="B207" s="66" t="s">
        <v>237</v>
      </c>
      <c r="C207" s="216">
        <v>910966</v>
      </c>
      <c r="D207" s="216">
        <v>987612.8</v>
      </c>
      <c r="E207" s="195">
        <v>332874</v>
      </c>
      <c r="F207" s="216">
        <v>977612.8</v>
      </c>
      <c r="G207" s="184">
        <f t="shared" si="9"/>
        <v>98.98745743271047</v>
      </c>
      <c r="H207" s="184">
        <f t="shared" si="10"/>
        <v>107.31605789897758</v>
      </c>
    </row>
    <row r="208" spans="1:8" s="17" customFormat="1" ht="16.5" customHeight="1">
      <c r="A208" s="71" t="s">
        <v>238</v>
      </c>
      <c r="B208" s="79" t="s">
        <v>239</v>
      </c>
      <c r="C208" s="216">
        <v>1864373.7</v>
      </c>
      <c r="D208" s="216">
        <v>1906512.8</v>
      </c>
      <c r="E208" s="195">
        <v>831647</v>
      </c>
      <c r="F208" s="216">
        <v>1871000</v>
      </c>
      <c r="G208" s="184">
        <f t="shared" si="9"/>
        <v>98.13729024006552</v>
      </c>
      <c r="H208" s="184">
        <f t="shared" si="10"/>
        <v>100.35541694242951</v>
      </c>
    </row>
    <row r="209" spans="1:8" s="17" customFormat="1" ht="18.75" hidden="1">
      <c r="A209" s="71" t="s">
        <v>245</v>
      </c>
      <c r="B209" s="79" t="s">
        <v>246</v>
      </c>
      <c r="C209" s="216"/>
      <c r="D209" s="216"/>
      <c r="E209" s="195">
        <v>781</v>
      </c>
      <c r="F209" s="216"/>
      <c r="G209" s="184"/>
      <c r="H209" s="184" t="e">
        <f t="shared" si="10"/>
        <v>#DIV/0!</v>
      </c>
    </row>
    <row r="210" spans="1:8" s="17" customFormat="1" ht="18.75">
      <c r="A210" s="71" t="s">
        <v>247</v>
      </c>
      <c r="B210" s="73" t="s">
        <v>248</v>
      </c>
      <c r="C210" s="216">
        <v>195462.6</v>
      </c>
      <c r="D210" s="216">
        <v>223459.2</v>
      </c>
      <c r="E210" s="195">
        <v>12378</v>
      </c>
      <c r="F210" s="216">
        <v>223459.2</v>
      </c>
      <c r="G210" s="184">
        <f aca="true" t="shared" si="11" ref="G210:G222">F210/D210*100</f>
        <v>100</v>
      </c>
      <c r="H210" s="184">
        <f t="shared" si="10"/>
        <v>114.32325160925927</v>
      </c>
    </row>
    <row r="211" spans="1:8" s="17" customFormat="1" ht="48" hidden="1">
      <c r="A211" s="71" t="s">
        <v>247</v>
      </c>
      <c r="B211" s="82" t="s">
        <v>249</v>
      </c>
      <c r="C211" s="216"/>
      <c r="D211" s="216"/>
      <c r="E211" s="195"/>
      <c r="F211" s="216"/>
      <c r="G211" s="184" t="e">
        <f t="shared" si="11"/>
        <v>#DIV/0!</v>
      </c>
      <c r="H211" s="184" t="e">
        <f t="shared" si="10"/>
        <v>#DIV/0!</v>
      </c>
    </row>
    <row r="212" spans="1:8" s="17" customFormat="1" ht="18.75" customHeight="1">
      <c r="A212" s="71" t="s">
        <v>250</v>
      </c>
      <c r="B212" s="81" t="s">
        <v>251</v>
      </c>
      <c r="C212" s="216">
        <v>251844</v>
      </c>
      <c r="D212" s="216">
        <v>270034.3</v>
      </c>
      <c r="E212" s="195">
        <v>26256</v>
      </c>
      <c r="F212" s="216">
        <v>270034.3</v>
      </c>
      <c r="G212" s="184">
        <f t="shared" si="11"/>
        <v>100</v>
      </c>
      <c r="H212" s="184">
        <f t="shared" si="10"/>
        <v>107.22284430043996</v>
      </c>
    </row>
    <row r="213" spans="1:8" s="17" customFormat="1" ht="32.25" hidden="1">
      <c r="A213" s="71" t="s">
        <v>250</v>
      </c>
      <c r="B213" s="72" t="s">
        <v>198</v>
      </c>
      <c r="C213" s="216"/>
      <c r="D213" s="217"/>
      <c r="E213" s="179"/>
      <c r="F213" s="217"/>
      <c r="G213" s="45" t="e">
        <f t="shared" si="11"/>
        <v>#DIV/0!</v>
      </c>
      <c r="H213" s="184" t="e">
        <f t="shared" si="10"/>
        <v>#DIV/0!</v>
      </c>
    </row>
    <row r="214" spans="1:8" s="17" customFormat="1" ht="18.75" hidden="1">
      <c r="A214" s="71" t="s">
        <v>252</v>
      </c>
      <c r="B214" s="72" t="s">
        <v>253</v>
      </c>
      <c r="C214" s="216"/>
      <c r="D214" s="217"/>
      <c r="E214" s="179"/>
      <c r="F214" s="217"/>
      <c r="G214" s="45" t="e">
        <f t="shared" si="11"/>
        <v>#DIV/0!</v>
      </c>
      <c r="H214" s="184" t="e">
        <f t="shared" si="10"/>
        <v>#DIV/0!</v>
      </c>
    </row>
    <row r="215" spans="1:8" s="17" customFormat="1" ht="32.25" hidden="1">
      <c r="A215" s="71" t="s">
        <v>250</v>
      </c>
      <c r="B215" s="82" t="s">
        <v>254</v>
      </c>
      <c r="C215" s="216"/>
      <c r="D215" s="217"/>
      <c r="E215" s="179"/>
      <c r="F215" s="217"/>
      <c r="G215" s="45" t="e">
        <f t="shared" si="11"/>
        <v>#DIV/0!</v>
      </c>
      <c r="H215" s="184" t="e">
        <f t="shared" si="10"/>
        <v>#DIV/0!</v>
      </c>
    </row>
    <row r="216" spans="1:8" s="17" customFormat="1" ht="48" hidden="1">
      <c r="A216" s="71" t="s">
        <v>250</v>
      </c>
      <c r="B216" s="72" t="s">
        <v>255</v>
      </c>
      <c r="C216" s="216"/>
      <c r="D216" s="217"/>
      <c r="E216" s="179"/>
      <c r="F216" s="217"/>
      <c r="G216" s="45" t="e">
        <f t="shared" si="11"/>
        <v>#DIV/0!</v>
      </c>
      <c r="H216" s="184" t="e">
        <f t="shared" si="10"/>
        <v>#DIV/0!</v>
      </c>
    </row>
    <row r="217" spans="1:8" s="17" customFormat="1" ht="32.25" hidden="1">
      <c r="A217" s="71" t="s">
        <v>250</v>
      </c>
      <c r="B217" s="72" t="s">
        <v>209</v>
      </c>
      <c r="C217" s="216"/>
      <c r="D217" s="217"/>
      <c r="E217" s="179"/>
      <c r="F217" s="217"/>
      <c r="G217" s="45" t="e">
        <f t="shared" si="11"/>
        <v>#DIV/0!</v>
      </c>
      <c r="H217" s="184" t="e">
        <f t="shared" si="10"/>
        <v>#DIV/0!</v>
      </c>
    </row>
    <row r="218" spans="1:8" s="17" customFormat="1" ht="32.25">
      <c r="A218" s="86" t="s">
        <v>256</v>
      </c>
      <c r="B218" s="76" t="s">
        <v>257</v>
      </c>
      <c r="C218" s="218">
        <f>SUM(C219:C224,C226)</f>
        <v>231821.5</v>
      </c>
      <c r="D218" s="218">
        <f>SUM(D219:D224,D226)</f>
        <v>274799.8</v>
      </c>
      <c r="E218" s="179">
        <f>SUM(E219+E227)</f>
        <v>96552</v>
      </c>
      <c r="F218" s="218">
        <f>SUM(F219:F224,F226)</f>
        <v>267293.5</v>
      </c>
      <c r="G218" s="45">
        <f t="shared" si="11"/>
        <v>97.26844779363013</v>
      </c>
      <c r="H218" s="185">
        <f t="shared" si="10"/>
        <v>115.30142803838297</v>
      </c>
    </row>
    <row r="219" spans="1:8" s="17" customFormat="1" ht="16.5" customHeight="1">
      <c r="A219" s="71" t="s">
        <v>258</v>
      </c>
      <c r="B219" s="66" t="s">
        <v>259</v>
      </c>
      <c r="C219" s="216">
        <v>176226</v>
      </c>
      <c r="D219" s="216">
        <v>227607.5</v>
      </c>
      <c r="E219" s="195">
        <v>96552</v>
      </c>
      <c r="F219" s="216">
        <v>220607.5</v>
      </c>
      <c r="G219" s="184">
        <f t="shared" si="11"/>
        <v>96.92453016706392</v>
      </c>
      <c r="H219" s="184">
        <f t="shared" si="10"/>
        <v>125.18442227594113</v>
      </c>
    </row>
    <row r="220" spans="1:8" s="17" customFormat="1" ht="32.25" hidden="1">
      <c r="A220" s="71" t="s">
        <v>258</v>
      </c>
      <c r="B220" s="66" t="s">
        <v>260</v>
      </c>
      <c r="C220" s="216"/>
      <c r="D220" s="216"/>
      <c r="E220" s="195"/>
      <c r="F220" s="216"/>
      <c r="G220" s="184" t="e">
        <f t="shared" si="11"/>
        <v>#DIV/0!</v>
      </c>
      <c r="H220" s="184" t="e">
        <f t="shared" si="10"/>
        <v>#DIV/0!</v>
      </c>
    </row>
    <row r="221" spans="1:8" s="17" customFormat="1" ht="18.75" hidden="1">
      <c r="A221" s="71" t="s">
        <v>261</v>
      </c>
      <c r="B221" s="66" t="s">
        <v>262</v>
      </c>
      <c r="C221" s="216"/>
      <c r="D221" s="216"/>
      <c r="E221" s="195"/>
      <c r="F221" s="216"/>
      <c r="G221" s="184" t="e">
        <f t="shared" si="11"/>
        <v>#DIV/0!</v>
      </c>
      <c r="H221" s="184" t="e">
        <f t="shared" si="10"/>
        <v>#DIV/0!</v>
      </c>
    </row>
    <row r="222" spans="1:8" s="17" customFormat="1" ht="32.25" hidden="1">
      <c r="A222" s="71" t="s">
        <v>261</v>
      </c>
      <c r="B222" s="66" t="s">
        <v>260</v>
      </c>
      <c r="C222" s="216"/>
      <c r="D222" s="216"/>
      <c r="E222" s="195"/>
      <c r="F222" s="216"/>
      <c r="G222" s="184" t="e">
        <f t="shared" si="11"/>
        <v>#DIV/0!</v>
      </c>
      <c r="H222" s="184" t="e">
        <f t="shared" si="10"/>
        <v>#DIV/0!</v>
      </c>
    </row>
    <row r="223" spans="1:8" s="17" customFormat="1" ht="0.75" customHeight="1" hidden="1">
      <c r="A223" s="71" t="s">
        <v>263</v>
      </c>
      <c r="B223" s="66" t="s">
        <v>264</v>
      </c>
      <c r="C223" s="216"/>
      <c r="D223" s="216"/>
      <c r="E223" s="195"/>
      <c r="F223" s="216"/>
      <c r="G223" s="184"/>
      <c r="H223" s="184" t="e">
        <f t="shared" si="10"/>
        <v>#DIV/0!</v>
      </c>
    </row>
    <row r="224" spans="1:8" s="17" customFormat="1" ht="16.5" customHeight="1">
      <c r="A224" s="71" t="s">
        <v>265</v>
      </c>
      <c r="B224" s="66" t="s">
        <v>266</v>
      </c>
      <c r="C224" s="216">
        <v>10186</v>
      </c>
      <c r="D224" s="216">
        <v>9186</v>
      </c>
      <c r="E224" s="195">
        <v>6722</v>
      </c>
      <c r="F224" s="216">
        <v>9186</v>
      </c>
      <c r="G224" s="184">
        <f aca="true" t="shared" si="12" ref="G224:G269">F224/D224*100</f>
        <v>100</v>
      </c>
      <c r="H224" s="184">
        <f t="shared" si="10"/>
        <v>90.18260357353229</v>
      </c>
    </row>
    <row r="225" spans="1:8" s="17" customFormat="1" ht="18.75" hidden="1">
      <c r="A225" s="71" t="s">
        <v>265</v>
      </c>
      <c r="B225" s="72" t="s">
        <v>267</v>
      </c>
      <c r="C225" s="216"/>
      <c r="D225" s="216"/>
      <c r="E225" s="195"/>
      <c r="F225" s="216"/>
      <c r="G225" s="184" t="e">
        <f t="shared" si="12"/>
        <v>#DIV/0!</v>
      </c>
      <c r="H225" s="184" t="e">
        <f t="shared" si="10"/>
        <v>#DIV/0!</v>
      </c>
    </row>
    <row r="226" spans="1:8" s="17" customFormat="1" ht="48">
      <c r="A226" s="71" t="s">
        <v>268</v>
      </c>
      <c r="B226" s="66" t="s">
        <v>269</v>
      </c>
      <c r="C226" s="216">
        <v>45409.5</v>
      </c>
      <c r="D226" s="216">
        <v>38006.3</v>
      </c>
      <c r="E226" s="195">
        <v>6500</v>
      </c>
      <c r="F226" s="216">
        <v>37500</v>
      </c>
      <c r="G226" s="184">
        <f t="shared" si="12"/>
        <v>98.66785243499103</v>
      </c>
      <c r="H226" s="184">
        <f t="shared" si="10"/>
        <v>82.58183860205463</v>
      </c>
    </row>
    <row r="227" spans="1:8" s="17" customFormat="1" ht="48" hidden="1">
      <c r="A227" s="71" t="s">
        <v>268</v>
      </c>
      <c r="B227" s="72" t="s">
        <v>270</v>
      </c>
      <c r="C227" s="88"/>
      <c r="D227" s="217"/>
      <c r="E227" s="179"/>
      <c r="F227" s="217"/>
      <c r="G227" s="45" t="e">
        <f t="shared" si="12"/>
        <v>#DIV/0!</v>
      </c>
      <c r="H227" s="184" t="e">
        <f t="shared" si="10"/>
        <v>#DIV/0!</v>
      </c>
    </row>
    <row r="228" spans="1:8" s="17" customFormat="1" ht="79.5" hidden="1">
      <c r="A228" s="71" t="s">
        <v>268</v>
      </c>
      <c r="B228" s="72" t="s">
        <v>271</v>
      </c>
      <c r="C228" s="88"/>
      <c r="D228" s="217"/>
      <c r="E228" s="179"/>
      <c r="F228" s="217"/>
      <c r="G228" s="45" t="e">
        <f t="shared" si="12"/>
        <v>#DIV/0!</v>
      </c>
      <c r="H228" s="184" t="e">
        <f t="shared" si="10"/>
        <v>#DIV/0!</v>
      </c>
    </row>
    <row r="229" spans="1:8" s="17" customFormat="1" ht="48" hidden="1">
      <c r="A229" s="71" t="s">
        <v>268</v>
      </c>
      <c r="B229" s="72" t="s">
        <v>272</v>
      </c>
      <c r="C229" s="88"/>
      <c r="D229" s="217"/>
      <c r="E229" s="179"/>
      <c r="F229" s="217"/>
      <c r="G229" s="45" t="e">
        <f t="shared" si="12"/>
        <v>#DIV/0!</v>
      </c>
      <c r="H229" s="184" t="e">
        <f t="shared" si="10"/>
        <v>#DIV/0!</v>
      </c>
    </row>
    <row r="230" spans="1:8" s="17" customFormat="1" ht="32.25" hidden="1">
      <c r="A230" s="71" t="s">
        <v>268</v>
      </c>
      <c r="B230" s="72" t="s">
        <v>273</v>
      </c>
      <c r="C230" s="88"/>
      <c r="D230" s="217"/>
      <c r="E230" s="179"/>
      <c r="F230" s="217"/>
      <c r="G230" s="45" t="e">
        <f t="shared" si="12"/>
        <v>#DIV/0!</v>
      </c>
      <c r="H230" s="184" t="e">
        <f t="shared" si="10"/>
        <v>#DIV/0!</v>
      </c>
    </row>
    <row r="231" spans="1:8" s="17" customFormat="1" ht="32.25" hidden="1">
      <c r="A231" s="71" t="s">
        <v>268</v>
      </c>
      <c r="B231" s="72" t="s">
        <v>198</v>
      </c>
      <c r="C231" s="88"/>
      <c r="D231" s="217"/>
      <c r="E231" s="179"/>
      <c r="F231" s="217"/>
      <c r="G231" s="45" t="e">
        <f t="shared" si="12"/>
        <v>#DIV/0!</v>
      </c>
      <c r="H231" s="184" t="e">
        <f t="shared" si="10"/>
        <v>#DIV/0!</v>
      </c>
    </row>
    <row r="232" spans="1:8" s="17" customFormat="1" ht="32.25">
      <c r="A232" s="60" t="s">
        <v>274</v>
      </c>
      <c r="B232" s="146" t="s">
        <v>368</v>
      </c>
      <c r="C232" s="227">
        <f>C233+C235+C236+C237+C238</f>
        <v>1366283.8</v>
      </c>
      <c r="D232" s="222">
        <f>D233+D235+D236+D237+D238</f>
        <v>1688425.3</v>
      </c>
      <c r="E232" s="179">
        <f>SUM(E233+E235+E236)</f>
        <v>412872</v>
      </c>
      <c r="F232" s="227">
        <f>F233+F235+F236+F237+F238</f>
        <v>1649154</v>
      </c>
      <c r="G232" s="45">
        <f t="shared" si="12"/>
        <v>97.67408721013598</v>
      </c>
      <c r="H232" s="185">
        <f t="shared" si="10"/>
        <v>120.70361955546862</v>
      </c>
    </row>
    <row r="233" spans="1:8" s="17" customFormat="1" ht="18.75">
      <c r="A233" s="71" t="s">
        <v>275</v>
      </c>
      <c r="B233" s="142" t="s">
        <v>362</v>
      </c>
      <c r="C233" s="132">
        <v>551863</v>
      </c>
      <c r="D233" s="216">
        <v>697004.5</v>
      </c>
      <c r="E233" s="195">
        <v>349663</v>
      </c>
      <c r="F233" s="216">
        <v>677000</v>
      </c>
      <c r="G233" s="184">
        <f t="shared" si="12"/>
        <v>97.12993244663414</v>
      </c>
      <c r="H233" s="184">
        <f t="shared" si="10"/>
        <v>122.6753741417707</v>
      </c>
    </row>
    <row r="234" spans="1:8" s="17" customFormat="1" ht="32.25" hidden="1">
      <c r="A234" s="71" t="s">
        <v>275</v>
      </c>
      <c r="B234" s="66" t="s">
        <v>276</v>
      </c>
      <c r="C234" s="88"/>
      <c r="D234" s="216"/>
      <c r="E234" s="195"/>
      <c r="F234" s="216"/>
      <c r="G234" s="184" t="e">
        <f t="shared" si="12"/>
        <v>#DIV/0!</v>
      </c>
      <c r="H234" s="184" t="e">
        <f t="shared" si="10"/>
        <v>#DIV/0!</v>
      </c>
    </row>
    <row r="235" spans="1:8" s="17" customFormat="1" ht="18" customHeight="1">
      <c r="A235" s="71" t="s">
        <v>277</v>
      </c>
      <c r="B235" s="142" t="s">
        <v>363</v>
      </c>
      <c r="C235" s="132">
        <v>441343</v>
      </c>
      <c r="D235" s="216">
        <v>522367.3</v>
      </c>
      <c r="E235" s="195">
        <v>33359</v>
      </c>
      <c r="F235" s="216">
        <v>515100</v>
      </c>
      <c r="G235" s="184">
        <f t="shared" si="12"/>
        <v>98.60877585560964</v>
      </c>
      <c r="H235" s="184">
        <f t="shared" si="10"/>
        <v>116.71194513111118</v>
      </c>
    </row>
    <row r="236" spans="1:8" s="17" customFormat="1" ht="18.75">
      <c r="A236" s="71" t="s">
        <v>278</v>
      </c>
      <c r="B236" s="142" t="s">
        <v>364</v>
      </c>
      <c r="C236" s="132">
        <v>159568.8</v>
      </c>
      <c r="D236" s="216">
        <v>201222.8</v>
      </c>
      <c r="E236" s="195">
        <v>29850</v>
      </c>
      <c r="F236" s="216">
        <v>195223</v>
      </c>
      <c r="G236" s="184">
        <f t="shared" si="12"/>
        <v>97.01832993080308</v>
      </c>
      <c r="H236" s="184">
        <f t="shared" si="10"/>
        <v>122.34409232882619</v>
      </c>
    </row>
    <row r="237" spans="1:8" s="17" customFormat="1" ht="18.75">
      <c r="A237" s="71" t="s">
        <v>365</v>
      </c>
      <c r="B237" s="142" t="s">
        <v>366</v>
      </c>
      <c r="C237" s="132">
        <v>43421</v>
      </c>
      <c r="D237" s="216">
        <v>88737.7</v>
      </c>
      <c r="E237" s="195"/>
      <c r="F237" s="216">
        <v>86738</v>
      </c>
      <c r="G237" s="184">
        <f t="shared" si="12"/>
        <v>97.7465045859877</v>
      </c>
      <c r="H237" s="184">
        <f t="shared" si="10"/>
        <v>199.7604845581631</v>
      </c>
    </row>
    <row r="238" spans="1:8" s="17" customFormat="1" ht="32.25">
      <c r="A238" s="71" t="s">
        <v>367</v>
      </c>
      <c r="B238" s="66" t="s">
        <v>279</v>
      </c>
      <c r="C238" s="132">
        <v>170088</v>
      </c>
      <c r="D238" s="216">
        <v>179093</v>
      </c>
      <c r="E238" s="195"/>
      <c r="F238" s="216">
        <v>175093</v>
      </c>
      <c r="G238" s="184">
        <f t="shared" si="12"/>
        <v>97.76652353805007</v>
      </c>
      <c r="H238" s="184">
        <f t="shared" si="10"/>
        <v>102.94259442171112</v>
      </c>
    </row>
    <row r="239" spans="1:8" s="17" customFormat="1" ht="18.75">
      <c r="A239" s="60" t="s">
        <v>280</v>
      </c>
      <c r="B239" s="61" t="s">
        <v>281</v>
      </c>
      <c r="C239" s="218">
        <f>C240+C241+C242+C250+C262+C249</f>
        <v>758989.3999999999</v>
      </c>
      <c r="D239" s="218">
        <f>D240+D241+D242+D250+D262+D249</f>
        <v>997447.3</v>
      </c>
      <c r="E239" s="87">
        <f>E240+E241+E242+E250+E262+E249</f>
        <v>487742</v>
      </c>
      <c r="F239" s="218">
        <f>F240+F241+F242+F250+F262+F249</f>
        <v>983730</v>
      </c>
      <c r="G239" s="45">
        <f t="shared" si="12"/>
        <v>98.62475942338006</v>
      </c>
      <c r="H239" s="185">
        <f t="shared" si="10"/>
        <v>129.61050575936898</v>
      </c>
    </row>
    <row r="240" spans="1:8" s="17" customFormat="1" ht="18.75">
      <c r="A240" s="71" t="s">
        <v>282</v>
      </c>
      <c r="B240" s="66" t="s">
        <v>283</v>
      </c>
      <c r="C240" s="216">
        <v>15430</v>
      </c>
      <c r="D240" s="216">
        <v>15430</v>
      </c>
      <c r="E240" s="195">
        <v>10493</v>
      </c>
      <c r="F240" s="216">
        <v>15100</v>
      </c>
      <c r="G240" s="184">
        <f t="shared" si="12"/>
        <v>97.86130913804277</v>
      </c>
      <c r="H240" s="184">
        <f t="shared" si="10"/>
        <v>97.86130913804277</v>
      </c>
    </row>
    <row r="241" spans="1:8" s="17" customFormat="1" ht="18.75">
      <c r="A241" s="71" t="s">
        <v>284</v>
      </c>
      <c r="B241" s="79" t="s">
        <v>285</v>
      </c>
      <c r="C241" s="216">
        <v>110534</v>
      </c>
      <c r="D241" s="216">
        <v>115962.8</v>
      </c>
      <c r="E241" s="195">
        <v>57890</v>
      </c>
      <c r="F241" s="216">
        <v>115130</v>
      </c>
      <c r="G241" s="184">
        <f t="shared" si="12"/>
        <v>99.2818386586043</v>
      </c>
      <c r="H241" s="184">
        <f t="shared" si="10"/>
        <v>104.1579966345197</v>
      </c>
    </row>
    <row r="242" spans="1:8" s="17" customFormat="1" ht="18.75" customHeight="1">
      <c r="A242" s="71" t="s">
        <v>286</v>
      </c>
      <c r="B242" s="66" t="s">
        <v>287</v>
      </c>
      <c r="C242" s="216">
        <v>563674.1</v>
      </c>
      <c r="D242" s="216">
        <v>728807.5</v>
      </c>
      <c r="E242" s="162">
        <v>365248</v>
      </c>
      <c r="F242" s="216">
        <v>718000</v>
      </c>
      <c r="G242" s="184">
        <f t="shared" si="12"/>
        <v>98.51709813633916</v>
      </c>
      <c r="H242" s="184">
        <f aca="true" t="shared" si="13" ref="H242:H269">F242/C242*100</f>
        <v>127.37856857357825</v>
      </c>
    </row>
    <row r="243" spans="1:8" s="17" customFormat="1" ht="63.75" hidden="1">
      <c r="A243" s="71" t="s">
        <v>286</v>
      </c>
      <c r="B243" s="72" t="s">
        <v>288</v>
      </c>
      <c r="C243" s="216"/>
      <c r="D243" s="216"/>
      <c r="E243" s="195"/>
      <c r="F243" s="216"/>
      <c r="G243" s="184" t="e">
        <f t="shared" si="12"/>
        <v>#DIV/0!</v>
      </c>
      <c r="H243" s="184" t="e">
        <f t="shared" si="13"/>
        <v>#DIV/0!</v>
      </c>
    </row>
    <row r="244" spans="1:8" s="17" customFormat="1" ht="63.75" hidden="1">
      <c r="A244" s="71" t="s">
        <v>286</v>
      </c>
      <c r="B244" s="72" t="s">
        <v>289</v>
      </c>
      <c r="C244" s="216"/>
      <c r="D244" s="216"/>
      <c r="E244" s="195"/>
      <c r="F244" s="216"/>
      <c r="G244" s="184" t="e">
        <f t="shared" si="12"/>
        <v>#DIV/0!</v>
      </c>
      <c r="H244" s="184" t="e">
        <f t="shared" si="13"/>
        <v>#DIV/0!</v>
      </c>
    </row>
    <row r="245" spans="1:8" s="17" customFormat="1" ht="63.75" hidden="1">
      <c r="A245" s="71" t="s">
        <v>286</v>
      </c>
      <c r="B245" s="72" t="s">
        <v>290</v>
      </c>
      <c r="C245" s="216"/>
      <c r="D245" s="216"/>
      <c r="E245" s="195"/>
      <c r="F245" s="216"/>
      <c r="G245" s="184" t="e">
        <f t="shared" si="12"/>
        <v>#DIV/0!</v>
      </c>
      <c r="H245" s="184" t="e">
        <f t="shared" si="13"/>
        <v>#DIV/0!</v>
      </c>
    </row>
    <row r="246" spans="1:8" s="17" customFormat="1" ht="32.25" hidden="1">
      <c r="A246" s="71" t="s">
        <v>286</v>
      </c>
      <c r="B246" s="72" t="s">
        <v>291</v>
      </c>
      <c r="C246" s="216"/>
      <c r="D246" s="216"/>
      <c r="E246" s="195"/>
      <c r="F246" s="216"/>
      <c r="G246" s="184" t="e">
        <f t="shared" si="12"/>
        <v>#DIV/0!</v>
      </c>
      <c r="H246" s="184" t="e">
        <f t="shared" si="13"/>
        <v>#DIV/0!</v>
      </c>
    </row>
    <row r="247" spans="1:8" s="17" customFormat="1" ht="63.75" hidden="1">
      <c r="A247" s="71" t="s">
        <v>286</v>
      </c>
      <c r="B247" s="72" t="s">
        <v>292</v>
      </c>
      <c r="C247" s="216"/>
      <c r="D247" s="216"/>
      <c r="E247" s="195"/>
      <c r="F247" s="216"/>
      <c r="G247" s="184" t="e">
        <f t="shared" si="12"/>
        <v>#DIV/0!</v>
      </c>
      <c r="H247" s="184" t="e">
        <f t="shared" si="13"/>
        <v>#DIV/0!</v>
      </c>
    </row>
    <row r="248" spans="1:8" s="17" customFormat="1" ht="18.75" hidden="1">
      <c r="A248" s="71"/>
      <c r="B248" s="72"/>
      <c r="C248" s="216"/>
      <c r="D248" s="216"/>
      <c r="E248" s="195"/>
      <c r="F248" s="216"/>
      <c r="G248" s="184" t="e">
        <f t="shared" si="12"/>
        <v>#DIV/0!</v>
      </c>
      <c r="H248" s="184" t="e">
        <f t="shared" si="13"/>
        <v>#DIV/0!</v>
      </c>
    </row>
    <row r="249" spans="1:8" s="17" customFormat="1" ht="18.75">
      <c r="A249" s="89" t="s">
        <v>293</v>
      </c>
      <c r="B249" s="145" t="s">
        <v>369</v>
      </c>
      <c r="C249" s="223">
        <v>52427.1</v>
      </c>
      <c r="D249" s="223">
        <v>109265.3</v>
      </c>
      <c r="E249" s="195">
        <v>31668</v>
      </c>
      <c r="F249" s="223">
        <v>108000</v>
      </c>
      <c r="G249" s="196">
        <f t="shared" si="12"/>
        <v>98.84199283761633</v>
      </c>
      <c r="H249" s="184">
        <f t="shared" si="13"/>
        <v>206.0003318894236</v>
      </c>
    </row>
    <row r="250" spans="1:8" s="17" customFormat="1" ht="32.25">
      <c r="A250" s="71" t="s">
        <v>294</v>
      </c>
      <c r="B250" s="66" t="s">
        <v>295</v>
      </c>
      <c r="C250" s="216">
        <v>16924.2</v>
      </c>
      <c r="D250" s="216">
        <v>27981.7</v>
      </c>
      <c r="E250" s="132">
        <v>22443</v>
      </c>
      <c r="F250" s="216">
        <v>27500</v>
      </c>
      <c r="G250" s="184">
        <f t="shared" si="12"/>
        <v>98.27851774552654</v>
      </c>
      <c r="H250" s="184">
        <f t="shared" si="13"/>
        <v>162.48921662471489</v>
      </c>
    </row>
    <row r="251" spans="1:8" s="17" customFormat="1" ht="32.25" hidden="1">
      <c r="A251" s="71" t="s">
        <v>294</v>
      </c>
      <c r="B251" s="72" t="s">
        <v>198</v>
      </c>
      <c r="C251" s="157"/>
      <c r="D251" s="70"/>
      <c r="E251" s="197"/>
      <c r="F251" s="70"/>
      <c r="G251" s="45" t="e">
        <f t="shared" si="12"/>
        <v>#DIV/0!</v>
      </c>
      <c r="H251" s="184" t="e">
        <f t="shared" si="13"/>
        <v>#DIV/0!</v>
      </c>
    </row>
    <row r="252" spans="1:8" s="17" customFormat="1" ht="48" hidden="1">
      <c r="A252" s="71" t="s">
        <v>286</v>
      </c>
      <c r="B252" s="72" t="s">
        <v>296</v>
      </c>
      <c r="C252" s="157"/>
      <c r="D252" s="70"/>
      <c r="E252" s="197"/>
      <c r="F252" s="70"/>
      <c r="G252" s="45" t="e">
        <f t="shared" si="12"/>
        <v>#DIV/0!</v>
      </c>
      <c r="H252" s="184" t="e">
        <f t="shared" si="13"/>
        <v>#DIV/0!</v>
      </c>
    </row>
    <row r="253" spans="1:8" s="17" customFormat="1" ht="79.5" hidden="1">
      <c r="A253" s="71" t="s">
        <v>286</v>
      </c>
      <c r="B253" s="72" t="s">
        <v>297</v>
      </c>
      <c r="C253" s="157"/>
      <c r="D253" s="70"/>
      <c r="E253" s="197"/>
      <c r="F253" s="70"/>
      <c r="G253" s="45" t="e">
        <f t="shared" si="12"/>
        <v>#DIV/0!</v>
      </c>
      <c r="H253" s="184" t="e">
        <f t="shared" si="13"/>
        <v>#DIV/0!</v>
      </c>
    </row>
    <row r="254" spans="1:8" s="17" customFormat="1" ht="63.75" hidden="1">
      <c r="A254" s="71" t="s">
        <v>286</v>
      </c>
      <c r="B254" s="72" t="s">
        <v>298</v>
      </c>
      <c r="C254" s="157"/>
      <c r="D254" s="70"/>
      <c r="E254" s="197"/>
      <c r="F254" s="70"/>
      <c r="G254" s="45" t="e">
        <f t="shared" si="12"/>
        <v>#DIV/0!</v>
      </c>
      <c r="H254" s="184" t="e">
        <f t="shared" si="13"/>
        <v>#DIV/0!</v>
      </c>
    </row>
    <row r="255" spans="1:8" s="17" customFormat="1" ht="48" hidden="1">
      <c r="A255" s="71" t="s">
        <v>286</v>
      </c>
      <c r="B255" s="72" t="s">
        <v>299</v>
      </c>
      <c r="C255" s="157"/>
      <c r="D255" s="70"/>
      <c r="E255" s="197"/>
      <c r="F255" s="70"/>
      <c r="G255" s="45" t="e">
        <f t="shared" si="12"/>
        <v>#DIV/0!</v>
      </c>
      <c r="H255" s="184" t="e">
        <f t="shared" si="13"/>
        <v>#DIV/0!</v>
      </c>
    </row>
    <row r="256" spans="1:8" s="17" customFormat="1" ht="0.75" customHeight="1" hidden="1">
      <c r="A256" s="18"/>
      <c r="B256" s="18"/>
      <c r="C256" s="132">
        <v>58070</v>
      </c>
      <c r="D256" s="197">
        <v>58070</v>
      </c>
      <c r="E256" s="197"/>
      <c r="F256" s="197"/>
      <c r="G256" s="45">
        <f t="shared" si="12"/>
        <v>0</v>
      </c>
      <c r="H256" s="184">
        <f t="shared" si="13"/>
        <v>0</v>
      </c>
    </row>
    <row r="257" spans="1:8" s="17" customFormat="1" ht="18.75" hidden="1">
      <c r="A257" s="71" t="s">
        <v>294</v>
      </c>
      <c r="B257" s="72"/>
      <c r="C257" s="157"/>
      <c r="D257" s="70"/>
      <c r="E257" s="197"/>
      <c r="F257" s="70"/>
      <c r="G257" s="45" t="e">
        <f t="shared" si="12"/>
        <v>#DIV/0!</v>
      </c>
      <c r="H257" s="184" t="e">
        <f t="shared" si="13"/>
        <v>#DIV/0!</v>
      </c>
    </row>
    <row r="258" spans="1:8" s="17" customFormat="1" ht="48" hidden="1">
      <c r="A258" s="71" t="s">
        <v>286</v>
      </c>
      <c r="B258" s="72" t="s">
        <v>300</v>
      </c>
      <c r="C258" s="157"/>
      <c r="D258" s="70"/>
      <c r="E258" s="197"/>
      <c r="F258" s="70"/>
      <c r="G258" s="45" t="e">
        <f t="shared" si="12"/>
        <v>#DIV/0!</v>
      </c>
      <c r="H258" s="184" t="e">
        <f t="shared" si="13"/>
        <v>#DIV/0!</v>
      </c>
    </row>
    <row r="259" spans="1:8" s="17" customFormat="1" ht="48" hidden="1">
      <c r="A259" s="71" t="s">
        <v>294</v>
      </c>
      <c r="B259" s="72" t="s">
        <v>301</v>
      </c>
      <c r="C259" s="157"/>
      <c r="D259" s="70"/>
      <c r="E259" s="197"/>
      <c r="F259" s="70"/>
      <c r="G259" s="45" t="e">
        <f t="shared" si="12"/>
        <v>#DIV/0!</v>
      </c>
      <c r="H259" s="184" t="e">
        <f t="shared" si="13"/>
        <v>#DIV/0!</v>
      </c>
    </row>
    <row r="260" spans="1:8" s="17" customFormat="1" ht="48" hidden="1">
      <c r="A260" s="71" t="s">
        <v>294</v>
      </c>
      <c r="B260" s="72" t="s">
        <v>272</v>
      </c>
      <c r="C260" s="157"/>
      <c r="D260" s="70"/>
      <c r="E260" s="197"/>
      <c r="F260" s="70"/>
      <c r="G260" s="45" t="e">
        <f t="shared" si="12"/>
        <v>#DIV/0!</v>
      </c>
      <c r="H260" s="184" t="e">
        <f t="shared" si="13"/>
        <v>#DIV/0!</v>
      </c>
    </row>
    <row r="261" spans="1:8" s="17" customFormat="1" ht="18.75" hidden="1">
      <c r="A261" s="71" t="s">
        <v>294</v>
      </c>
      <c r="B261" s="72" t="s">
        <v>302</v>
      </c>
      <c r="C261" s="157"/>
      <c r="D261" s="70"/>
      <c r="E261" s="197"/>
      <c r="F261" s="70"/>
      <c r="G261" s="45" t="e">
        <f t="shared" si="12"/>
        <v>#DIV/0!</v>
      </c>
      <c r="H261" s="184" t="e">
        <f t="shared" si="13"/>
        <v>#DIV/0!</v>
      </c>
    </row>
    <row r="262" spans="1:8" s="17" customFormat="1" ht="32.25" hidden="1">
      <c r="A262" s="71" t="s">
        <v>294</v>
      </c>
      <c r="B262" s="72" t="s">
        <v>303</v>
      </c>
      <c r="C262" s="157"/>
      <c r="D262" s="70"/>
      <c r="E262" s="197"/>
      <c r="F262" s="70"/>
      <c r="G262" s="45" t="e">
        <f t="shared" si="12"/>
        <v>#DIV/0!</v>
      </c>
      <c r="H262" s="184" t="e">
        <f t="shared" si="13"/>
        <v>#DIV/0!</v>
      </c>
    </row>
    <row r="263" spans="1:8" s="17" customFormat="1" ht="32.25" hidden="1">
      <c r="A263" s="71" t="s">
        <v>294</v>
      </c>
      <c r="B263" s="72" t="s">
        <v>304</v>
      </c>
      <c r="C263" s="157"/>
      <c r="D263" s="70"/>
      <c r="E263" s="197"/>
      <c r="F263" s="70"/>
      <c r="G263" s="45" t="e">
        <f t="shared" si="12"/>
        <v>#DIV/0!</v>
      </c>
      <c r="H263" s="184" t="e">
        <f t="shared" si="13"/>
        <v>#DIV/0!</v>
      </c>
    </row>
    <row r="264" spans="1:8" s="17" customFormat="1" ht="48" hidden="1">
      <c r="A264" s="71" t="s">
        <v>294</v>
      </c>
      <c r="B264" s="72" t="s">
        <v>305</v>
      </c>
      <c r="C264" s="157"/>
      <c r="D264" s="70"/>
      <c r="E264" s="197"/>
      <c r="F264" s="70"/>
      <c r="G264" s="45" t="e">
        <f t="shared" si="12"/>
        <v>#DIV/0!</v>
      </c>
      <c r="H264" s="184" t="e">
        <f t="shared" si="13"/>
        <v>#DIV/0!</v>
      </c>
    </row>
    <row r="265" spans="1:8" s="17" customFormat="1" ht="32.25" hidden="1">
      <c r="A265" s="71" t="s">
        <v>294</v>
      </c>
      <c r="B265" s="72" t="s">
        <v>209</v>
      </c>
      <c r="C265" s="157"/>
      <c r="D265" s="70"/>
      <c r="E265" s="197"/>
      <c r="F265" s="70"/>
      <c r="G265" s="45" t="e">
        <f t="shared" si="12"/>
        <v>#DIV/0!</v>
      </c>
      <c r="H265" s="184" t="e">
        <f t="shared" si="13"/>
        <v>#DIV/0!</v>
      </c>
    </row>
    <row r="266" spans="1:8" s="17" customFormat="1" ht="21" customHeight="1" hidden="1">
      <c r="A266" s="92" t="s">
        <v>306</v>
      </c>
      <c r="B266" s="93" t="s">
        <v>307</v>
      </c>
      <c r="C266" s="234"/>
      <c r="D266" s="198"/>
      <c r="E266" s="199"/>
      <c r="F266" s="198"/>
      <c r="G266" s="196" t="e">
        <f t="shared" si="12"/>
        <v>#DIV/0!</v>
      </c>
      <c r="H266" s="184" t="e">
        <f t="shared" si="13"/>
        <v>#DIV/0!</v>
      </c>
    </row>
    <row r="267" spans="1:8" s="17" customFormat="1" ht="21" customHeight="1">
      <c r="A267" s="97" t="s">
        <v>306</v>
      </c>
      <c r="B267" s="98" t="s">
        <v>307</v>
      </c>
      <c r="C267" s="165">
        <f>C268</f>
        <v>5755</v>
      </c>
      <c r="D267" s="165">
        <f>D268</f>
        <v>5755</v>
      </c>
      <c r="E267" s="200"/>
      <c r="F267" s="165">
        <f>F268</f>
        <v>5755</v>
      </c>
      <c r="G267" s="185">
        <f t="shared" si="12"/>
        <v>100</v>
      </c>
      <c r="H267" s="185">
        <f t="shared" si="13"/>
        <v>100</v>
      </c>
    </row>
    <row r="268" spans="1:8" s="17" customFormat="1" ht="32.25">
      <c r="A268" s="178" t="s">
        <v>425</v>
      </c>
      <c r="B268" s="102" t="s">
        <v>435</v>
      </c>
      <c r="C268" s="202">
        <v>5755</v>
      </c>
      <c r="D268" s="202">
        <v>5755</v>
      </c>
      <c r="E268" s="189"/>
      <c r="F268" s="202">
        <v>5755</v>
      </c>
      <c r="G268" s="184">
        <f t="shared" si="12"/>
        <v>100</v>
      </c>
      <c r="H268" s="184">
        <f t="shared" si="13"/>
        <v>100</v>
      </c>
    </row>
    <row r="269" spans="1:8" s="17" customFormat="1" ht="19.5" thickBot="1">
      <c r="A269" s="105"/>
      <c r="B269" s="106" t="s">
        <v>310</v>
      </c>
      <c r="C269" s="235">
        <f>SUM(C112+C134+C143+C150+C195+C202+C206+C218+C232+C239+C266+C267)</f>
        <v>8449161.2</v>
      </c>
      <c r="D269" s="211">
        <f>SUM(D112+D134+D143+D150+D195+D202+D206+D218+D232+D239+D266+D267)</f>
        <v>11260974.900000002</v>
      </c>
      <c r="E269" s="212">
        <f>SUM(E112+E134+E143+E150+E195+E202+E206+E218+E232+E239)</f>
        <v>3339619</v>
      </c>
      <c r="F269" s="211">
        <f>SUM(F112+F134+F143+F150+F195+F202+F206+F218+F232+F239+F266+F267)</f>
        <v>11034726.899999999</v>
      </c>
      <c r="G269" s="238">
        <f t="shared" si="12"/>
        <v>97.99086666998961</v>
      </c>
      <c r="H269" s="239">
        <f t="shared" si="13"/>
        <v>130.60144834258813</v>
      </c>
    </row>
    <row r="270" spans="1:8" s="17" customFormat="1" ht="18.75">
      <c r="A270" s="114"/>
      <c r="B270" s="115" t="s">
        <v>311</v>
      </c>
      <c r="C270" s="204">
        <f>C83-C269</f>
        <v>-504848.99999999907</v>
      </c>
      <c r="D270" s="204">
        <f>D83-D269</f>
        <v>-1192412.900000004</v>
      </c>
      <c r="E270" s="118"/>
      <c r="F270" s="204">
        <f>F83-F269</f>
        <v>-962335.1999999974</v>
      </c>
      <c r="G270" s="206"/>
      <c r="H270" s="237"/>
    </row>
    <row r="271" spans="1:8" s="17" customFormat="1" ht="18.75">
      <c r="A271" s="9" t="s">
        <v>312</v>
      </c>
      <c r="B271" s="120" t="s">
        <v>313</v>
      </c>
      <c r="C271" s="121"/>
      <c r="D271" s="207"/>
      <c r="E271" s="179"/>
      <c r="F271" s="207"/>
      <c r="G271" s="45"/>
      <c r="H271" s="236"/>
    </row>
    <row r="272" spans="1:8" s="17" customFormat="1" ht="66.75" customHeight="1" hidden="1">
      <c r="A272" s="104" t="s">
        <v>314</v>
      </c>
      <c r="B272" s="123" t="s">
        <v>315</v>
      </c>
      <c r="C272" s="124">
        <f>C273-C283</f>
        <v>1204849</v>
      </c>
      <c r="D272" s="125">
        <f>D273-D283</f>
        <v>938845.8</v>
      </c>
      <c r="E272" s="125">
        <f>E273-E283</f>
        <v>0</v>
      </c>
      <c r="F272" s="125">
        <f>F273-F283</f>
        <v>858845.8</v>
      </c>
      <c r="G272" s="45"/>
      <c r="H272" s="236"/>
    </row>
    <row r="273" spans="1:8" s="17" customFormat="1" ht="66" customHeight="1" hidden="1">
      <c r="A273" s="104" t="s">
        <v>316</v>
      </c>
      <c r="B273" s="123" t="s">
        <v>317</v>
      </c>
      <c r="C273" s="124">
        <f>C277+C274</f>
        <v>1284849</v>
      </c>
      <c r="D273" s="125">
        <f>D277+D274</f>
        <v>1018845.8</v>
      </c>
      <c r="E273" s="125">
        <f>E277</f>
        <v>0</v>
      </c>
      <c r="F273" s="125">
        <f>F277</f>
        <v>938845.8</v>
      </c>
      <c r="G273" s="45"/>
      <c r="H273" s="236"/>
    </row>
    <row r="274" spans="1:8" s="17" customFormat="1" ht="50.25" customHeight="1" hidden="1">
      <c r="A274" s="104" t="s">
        <v>318</v>
      </c>
      <c r="B274" s="123" t="s">
        <v>319</v>
      </c>
      <c r="C274" s="124"/>
      <c r="D274" s="125">
        <v>80000</v>
      </c>
      <c r="E274" s="126"/>
      <c r="F274" s="125"/>
      <c r="G274" s="45"/>
      <c r="H274" s="236"/>
    </row>
    <row r="275" spans="1:8" s="17" customFormat="1" ht="32.25">
      <c r="A275" s="133" t="s">
        <v>403</v>
      </c>
      <c r="B275" s="134" t="s">
        <v>345</v>
      </c>
      <c r="C275" s="139">
        <f>C277-C281</f>
        <v>504849</v>
      </c>
      <c r="D275" s="139">
        <f>D277-D281</f>
        <v>308845.80000000005</v>
      </c>
      <c r="E275" s="126"/>
      <c r="F275" s="230">
        <f>F277-F281</f>
        <v>308845.80000000005</v>
      </c>
      <c r="G275" s="45"/>
      <c r="H275" s="236"/>
    </row>
    <row r="276" spans="1:8" s="17" customFormat="1" ht="18.75">
      <c r="A276" s="133"/>
      <c r="B276" s="152" t="s">
        <v>375</v>
      </c>
      <c r="C276" s="151">
        <f>C277+C278</f>
        <v>1364849</v>
      </c>
      <c r="D276" s="151">
        <f>D277+D278</f>
        <v>1018845.8</v>
      </c>
      <c r="E276" s="126"/>
      <c r="F276" s="151">
        <f>F277+F278</f>
        <v>1018845.8</v>
      </c>
      <c r="G276" s="45"/>
      <c r="H276" s="236"/>
    </row>
    <row r="277" spans="1:8" s="17" customFormat="1" ht="30.75">
      <c r="A277" s="133" t="s">
        <v>404</v>
      </c>
      <c r="B277" s="137" t="s">
        <v>345</v>
      </c>
      <c r="C277" s="135">
        <v>1284849</v>
      </c>
      <c r="D277" s="135">
        <v>938845.8</v>
      </c>
      <c r="E277" s="179"/>
      <c r="F277" s="135">
        <v>938845.8</v>
      </c>
      <c r="G277" s="45"/>
      <c r="H277" s="236"/>
    </row>
    <row r="278" spans="1:8" s="17" customFormat="1" ht="45.75">
      <c r="A278" s="133" t="s">
        <v>406</v>
      </c>
      <c r="B278" s="137" t="s">
        <v>407</v>
      </c>
      <c r="C278" s="135">
        <v>80000</v>
      </c>
      <c r="D278" s="135">
        <v>80000</v>
      </c>
      <c r="E278" s="179"/>
      <c r="F278" s="135">
        <v>80000</v>
      </c>
      <c r="G278" s="45"/>
      <c r="H278" s="236"/>
    </row>
    <row r="279" spans="1:8" s="17" customFormat="1" ht="32.25">
      <c r="A279" s="133" t="s">
        <v>405</v>
      </c>
      <c r="B279" s="134" t="s">
        <v>343</v>
      </c>
      <c r="C279" s="135">
        <v>80000</v>
      </c>
      <c r="D279" s="135">
        <v>80000</v>
      </c>
      <c r="E279" s="179"/>
      <c r="F279" s="135">
        <v>80000</v>
      </c>
      <c r="G279" s="45"/>
      <c r="H279" s="236"/>
    </row>
    <row r="280" spans="1:8" s="17" customFormat="1" ht="18.75">
      <c r="A280" s="136"/>
      <c r="B280" s="149" t="s">
        <v>374</v>
      </c>
      <c r="C280" s="150">
        <f>C281+C283</f>
        <v>860000</v>
      </c>
      <c r="D280" s="150">
        <f>D281+D283</f>
        <v>710000</v>
      </c>
      <c r="E280" s="179"/>
      <c r="F280" s="150">
        <f>F281+F283</f>
        <v>710000</v>
      </c>
      <c r="G280" s="45"/>
      <c r="H280" s="236"/>
    </row>
    <row r="281" spans="1:8" s="17" customFormat="1" ht="45.75">
      <c r="A281" s="136" t="s">
        <v>408</v>
      </c>
      <c r="B281" s="137" t="s">
        <v>346</v>
      </c>
      <c r="C281" s="135">
        <v>780000</v>
      </c>
      <c r="D281" s="135">
        <v>630000</v>
      </c>
      <c r="E281" s="179"/>
      <c r="F281" s="135">
        <v>630000</v>
      </c>
      <c r="G281" s="45"/>
      <c r="H281" s="236"/>
    </row>
    <row r="282" spans="1:8" s="17" customFormat="1" ht="18.75" hidden="1">
      <c r="A282" s="133"/>
      <c r="B282" s="134"/>
      <c r="C282" s="135"/>
      <c r="D282" s="135"/>
      <c r="E282" s="179"/>
      <c r="F282" s="125"/>
      <c r="G282" s="45"/>
      <c r="H282" s="236"/>
    </row>
    <row r="283" spans="1:8" s="17" customFormat="1" ht="48">
      <c r="A283" s="133" t="s">
        <v>410</v>
      </c>
      <c r="B283" s="134" t="s">
        <v>409</v>
      </c>
      <c r="C283" s="135">
        <v>80000</v>
      </c>
      <c r="D283" s="135">
        <v>80000</v>
      </c>
      <c r="E283" s="125">
        <f>E288</f>
        <v>0</v>
      </c>
      <c r="F283" s="135">
        <v>80000</v>
      </c>
      <c r="G283" s="45"/>
      <c r="H283" s="236"/>
    </row>
    <row r="284" spans="1:8" s="17" customFormat="1" ht="48">
      <c r="A284" s="133" t="s">
        <v>411</v>
      </c>
      <c r="B284" s="134" t="s">
        <v>344</v>
      </c>
      <c r="C284" s="135">
        <v>80000</v>
      </c>
      <c r="D284" s="135">
        <v>80000</v>
      </c>
      <c r="E284" s="125"/>
      <c r="F284" s="135">
        <v>80000</v>
      </c>
      <c r="G284" s="45"/>
      <c r="H284" s="236"/>
    </row>
    <row r="285" spans="1:8" s="17" customFormat="1" ht="32.25">
      <c r="A285" s="133" t="s">
        <v>412</v>
      </c>
      <c r="B285" s="134" t="s">
        <v>421</v>
      </c>
      <c r="C285" s="135">
        <f>C287+C288</f>
        <v>362650</v>
      </c>
      <c r="D285" s="135">
        <f>D287+D288</f>
        <v>355218</v>
      </c>
      <c r="E285" s="125"/>
      <c r="F285" s="135">
        <f>F287+F288</f>
        <v>355218</v>
      </c>
      <c r="G285" s="45"/>
      <c r="H285" s="236"/>
    </row>
    <row r="286" spans="1:8" s="17" customFormat="1" ht="105.75">
      <c r="A286" s="133" t="s">
        <v>422</v>
      </c>
      <c r="B286" s="137" t="s">
        <v>342</v>
      </c>
      <c r="C286" s="138">
        <v>362650</v>
      </c>
      <c r="D286" s="138">
        <f>D287+D288</f>
        <v>355218</v>
      </c>
      <c r="E286" s="125"/>
      <c r="F286" s="138">
        <f>F287+F288</f>
        <v>355218</v>
      </c>
      <c r="G286" s="45"/>
      <c r="H286" s="236"/>
    </row>
    <row r="287" spans="1:8" s="17" customFormat="1" ht="105.75">
      <c r="A287" s="133" t="s">
        <v>422</v>
      </c>
      <c r="B287" s="137" t="s">
        <v>342</v>
      </c>
      <c r="C287" s="138">
        <v>329581</v>
      </c>
      <c r="D287" s="138">
        <v>325279</v>
      </c>
      <c r="E287" s="125"/>
      <c r="F287" s="138">
        <v>325279</v>
      </c>
      <c r="G287" s="45"/>
      <c r="H287" s="236"/>
    </row>
    <row r="288" spans="1:8" s="17" customFormat="1" ht="111">
      <c r="A288" s="133" t="s">
        <v>422</v>
      </c>
      <c r="B288" s="134" t="s">
        <v>341</v>
      </c>
      <c r="C288" s="135">
        <v>33069</v>
      </c>
      <c r="D288" s="135">
        <v>29939</v>
      </c>
      <c r="E288" s="179"/>
      <c r="F288" s="135">
        <v>29939</v>
      </c>
      <c r="G288" s="45"/>
      <c r="H288" s="236"/>
    </row>
    <row r="289" spans="1:8" s="17" customFormat="1" ht="32.25">
      <c r="A289" s="133" t="s">
        <v>412</v>
      </c>
      <c r="B289" s="134" t="s">
        <v>340</v>
      </c>
      <c r="C289" s="135">
        <f>C290</f>
        <v>362650</v>
      </c>
      <c r="D289" s="135">
        <f>D290</f>
        <v>355218</v>
      </c>
      <c r="E289" s="179"/>
      <c r="F289" s="135">
        <f>F290</f>
        <v>355218</v>
      </c>
      <c r="G289" s="45"/>
      <c r="H289" s="236"/>
    </row>
    <row r="290" spans="1:8" s="17" customFormat="1" ht="126.75">
      <c r="A290" s="133" t="s">
        <v>472</v>
      </c>
      <c r="B290" s="134" t="s">
        <v>339</v>
      </c>
      <c r="C290" s="135">
        <v>362650</v>
      </c>
      <c r="D290" s="135">
        <v>355218</v>
      </c>
      <c r="E290" s="179"/>
      <c r="F290" s="208">
        <v>355218</v>
      </c>
      <c r="G290" s="45"/>
      <c r="H290" s="236"/>
    </row>
    <row r="291" spans="1:8" s="17" customFormat="1" ht="48" hidden="1">
      <c r="A291" s="104" t="s">
        <v>320</v>
      </c>
      <c r="B291" s="127" t="s">
        <v>321</v>
      </c>
      <c r="C291" s="124"/>
      <c r="D291" s="125"/>
      <c r="E291" s="179"/>
      <c r="F291" s="125"/>
      <c r="G291" s="45"/>
      <c r="H291" s="236"/>
    </row>
    <row r="292" spans="1:8" s="17" customFormat="1" ht="32.25" customHeight="1" hidden="1">
      <c r="A292" s="104" t="s">
        <v>322</v>
      </c>
      <c r="B292" s="127" t="s">
        <v>323</v>
      </c>
      <c r="C292" s="124"/>
      <c r="D292" s="125"/>
      <c r="E292" s="179"/>
      <c r="F292" s="125"/>
      <c r="G292" s="45"/>
      <c r="H292" s="236"/>
    </row>
    <row r="293" spans="1:8" s="17" customFormat="1" ht="18.75">
      <c r="A293" s="104" t="s">
        <v>414</v>
      </c>
      <c r="B293" s="127" t="s">
        <v>324</v>
      </c>
      <c r="C293" s="228">
        <f>C295-C294</f>
        <v>0</v>
      </c>
      <c r="D293" s="210">
        <f>D295-D294</f>
        <v>883567.1000000034</v>
      </c>
      <c r="E293" s="125"/>
      <c r="F293" s="210">
        <f>F295-F294</f>
        <v>653489.3999999966</v>
      </c>
      <c r="G293" s="45"/>
      <c r="H293" s="236"/>
    </row>
    <row r="294" spans="1:8" s="17" customFormat="1" ht="32.25">
      <c r="A294" s="104" t="s">
        <v>418</v>
      </c>
      <c r="B294" s="127" t="s">
        <v>415</v>
      </c>
      <c r="C294" s="228"/>
      <c r="D294" s="210">
        <f>D83+D277+D291+D292-D290</f>
        <v>10652189.799999999</v>
      </c>
      <c r="E294" s="125">
        <f>E83+E277+E291+E292-E132</f>
        <v>0</v>
      </c>
      <c r="F294" s="210">
        <f>F83+F277+F291+F292-F290</f>
        <v>10656019.500000002</v>
      </c>
      <c r="G294" s="45"/>
      <c r="H294" s="236"/>
    </row>
    <row r="295" spans="1:8" s="17" customFormat="1" ht="32.25">
      <c r="A295" s="104" t="s">
        <v>417</v>
      </c>
      <c r="B295" s="127" t="s">
        <v>416</v>
      </c>
      <c r="C295" s="228"/>
      <c r="D295" s="210">
        <f>D269+D281+D131-D285</f>
        <v>11535756.900000002</v>
      </c>
      <c r="E295" s="125">
        <f>E269+E288+E131-E130</f>
        <v>3339619</v>
      </c>
      <c r="F295" s="210">
        <f>F269+F281+F131-F285</f>
        <v>11309508.899999999</v>
      </c>
      <c r="G295" s="45"/>
      <c r="H295" s="236"/>
    </row>
    <row r="296" spans="1:8" s="17" customFormat="1" ht="18.75">
      <c r="A296" s="240" t="s">
        <v>325</v>
      </c>
      <c r="B296" s="240"/>
      <c r="C296" s="128">
        <f>C293+C276-C280</f>
        <v>504849</v>
      </c>
      <c r="D296" s="209">
        <f>D293+D276-D280</f>
        <v>1192412.9000000034</v>
      </c>
      <c r="E296" s="209">
        <f>E291+E289+E277-E288+E293+E292</f>
        <v>0</v>
      </c>
      <c r="F296" s="209">
        <f>F293+F276-F280</f>
        <v>962335.1999999967</v>
      </c>
      <c r="G296" s="45"/>
      <c r="H296" s="236"/>
    </row>
    <row r="297" s="17" customFormat="1" ht="18.75"/>
    <row r="298" spans="1:7" s="17" customFormat="1" ht="18.75">
      <c r="A298" s="129"/>
      <c r="B298" s="130"/>
      <c r="C298" s="130"/>
      <c r="D298" s="130"/>
      <c r="E298" s="130"/>
      <c r="G298" s="131"/>
    </row>
    <row r="299" s="17" customFormat="1" ht="18.75"/>
    <row r="300" s="17" customFormat="1" ht="18.75"/>
    <row r="310" spans="3:4" ht="12.75">
      <c r="C310" s="176"/>
      <c r="D310" s="176"/>
    </row>
    <row r="311" spans="3:4" ht="12.75">
      <c r="C311" s="176"/>
      <c r="D311" s="176"/>
    </row>
    <row r="312" spans="3:4" ht="12.75">
      <c r="C312" s="176"/>
      <c r="D312" s="176"/>
    </row>
    <row r="313" spans="3:4" ht="12.75">
      <c r="C313" s="176"/>
      <c r="D313" s="176"/>
    </row>
    <row r="314" spans="3:4" ht="12.75">
      <c r="C314" s="176"/>
      <c r="D314" s="176"/>
    </row>
    <row r="315" spans="3:4" ht="12.75">
      <c r="C315" s="176"/>
      <c r="D315" s="176"/>
    </row>
    <row r="316" spans="3:4" ht="12.75">
      <c r="C316" s="176"/>
      <c r="D316" s="176"/>
    </row>
    <row r="317" spans="3:4" ht="12.75">
      <c r="C317" s="176"/>
      <c r="D317" s="176"/>
    </row>
    <row r="318" spans="3:4" ht="12.75">
      <c r="C318" s="176"/>
      <c r="D318" s="176"/>
    </row>
    <row r="319" spans="3:4" ht="12.75">
      <c r="C319" s="177"/>
      <c r="D319" s="177"/>
    </row>
    <row r="320" spans="3:4" ht="12.75">
      <c r="C320" s="176"/>
      <c r="D320" s="176"/>
    </row>
    <row r="321" spans="3:4" ht="12.75">
      <c r="C321" s="176"/>
      <c r="D321" s="176"/>
    </row>
    <row r="322" spans="3:4" ht="12.75">
      <c r="C322" s="176"/>
      <c r="D322" s="176"/>
    </row>
    <row r="323" spans="3:4" ht="12.75">
      <c r="C323" s="176"/>
      <c r="D323" s="176"/>
    </row>
    <row r="324" spans="3:4" ht="12.75">
      <c r="C324" s="176"/>
      <c r="D324" s="176"/>
    </row>
    <row r="325" spans="3:4" ht="12.75">
      <c r="C325" s="176"/>
      <c r="D325" s="176"/>
    </row>
  </sheetData>
  <sheetProtection/>
  <mergeCells count="1">
    <mergeCell ref="A296:B296"/>
  </mergeCells>
  <printOptions/>
  <pageMargins left="0.75" right="0.75" top="1" bottom="1" header="0.5" footer="0.5"/>
  <pageSetup fitToHeight="12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stasevich</cp:lastModifiedBy>
  <cp:lastPrinted>2008-10-18T12:31:46Z</cp:lastPrinted>
  <dcterms:created xsi:type="dcterms:W3CDTF">1996-10-08T23:32:33Z</dcterms:created>
  <dcterms:modified xsi:type="dcterms:W3CDTF">2008-10-27T09:42:57Z</dcterms:modified>
  <cp:category/>
  <cp:version/>
  <cp:contentType/>
  <cp:contentStatus/>
</cp:coreProperties>
</file>