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154\KomFin\bud\Письма\2025.01.17 № 211ж (запрос минфина КО об открытости информации) ОСБ срок 24.02.2025\Исправления\"/>
    </mc:Choice>
  </mc:AlternateContent>
  <xr:revisionPtr revIDLastSave="0" documentId="13_ncr:1_{DDC0895B-A5A7-42CA-9CBC-5955B840C6B9}" xr6:coauthVersionLast="47" xr6:coauthVersionMax="47" xr10:uidLastSave="{00000000-0000-0000-0000-000000000000}"/>
  <bookViews>
    <workbookView xWindow="-108" yWindow="-108" windowWidth="30936" windowHeight="16284" xr2:uid="{86E43DD2-4088-4399-AFFD-4E9DA9279912}"/>
  </bookViews>
  <sheets>
    <sheet name="01.01.2023" sheetId="1" r:id="rId1"/>
  </sheets>
  <definedNames>
    <definedName name="_xlnm.Print_Titles" localSheetId="0">'01.01.2023'!$4:$4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4" i="1" l="1"/>
  <c r="G132" i="1"/>
  <c r="G128" i="1"/>
  <c r="D128" i="1"/>
  <c r="C128" i="1"/>
  <c r="F119" i="1"/>
  <c r="E119" i="1"/>
  <c r="C119" i="1"/>
  <c r="G116" i="1"/>
  <c r="F116" i="1"/>
  <c r="E116" i="1"/>
  <c r="D116" i="1"/>
  <c r="D131" i="1" s="1"/>
  <c r="C116" i="1"/>
  <c r="C110" i="1" s="1"/>
  <c r="G113" i="1"/>
  <c r="G131" i="1" s="1"/>
  <c r="F113" i="1"/>
  <c r="F110" i="1" s="1"/>
  <c r="E113" i="1"/>
  <c r="E110" i="1" s="1"/>
  <c r="D113" i="1"/>
  <c r="D132" i="1" s="1"/>
  <c r="C113" i="1"/>
  <c r="G112" i="1"/>
  <c r="F112" i="1"/>
  <c r="E112" i="1"/>
  <c r="D112" i="1"/>
  <c r="C112" i="1"/>
  <c r="G111" i="1"/>
  <c r="F111" i="1"/>
  <c r="E111" i="1"/>
  <c r="D111" i="1"/>
  <c r="C111" i="1"/>
  <c r="D110" i="1"/>
  <c r="I106" i="1"/>
  <c r="H106" i="1"/>
  <c r="I105" i="1"/>
  <c r="G105" i="1"/>
  <c r="F105" i="1"/>
  <c r="E105" i="1"/>
  <c r="D105" i="1"/>
  <c r="H105" i="1" s="1"/>
  <c r="C105" i="1"/>
  <c r="I104" i="1"/>
  <c r="H104" i="1"/>
  <c r="I103" i="1"/>
  <c r="H103" i="1"/>
  <c r="G102" i="1"/>
  <c r="I102" i="1" s="1"/>
  <c r="F102" i="1"/>
  <c r="E102" i="1"/>
  <c r="D102" i="1"/>
  <c r="H102" i="1" s="1"/>
  <c r="C102" i="1"/>
  <c r="I101" i="1"/>
  <c r="H101" i="1"/>
  <c r="I100" i="1"/>
  <c r="H100" i="1"/>
  <c r="I99" i="1"/>
  <c r="H99" i="1"/>
  <c r="G98" i="1"/>
  <c r="I98" i="1" s="1"/>
  <c r="F98" i="1"/>
  <c r="E98" i="1"/>
  <c r="D98" i="1"/>
  <c r="C98" i="1"/>
  <c r="H98" i="1" s="1"/>
  <c r="I97" i="1"/>
  <c r="H97" i="1"/>
  <c r="I96" i="1"/>
  <c r="H96" i="1"/>
  <c r="I95" i="1"/>
  <c r="H95" i="1"/>
  <c r="I94" i="1"/>
  <c r="H94" i="1"/>
  <c r="H93" i="1"/>
  <c r="G92" i="1"/>
  <c r="I92" i="1" s="1"/>
  <c r="F92" i="1"/>
  <c r="E92" i="1"/>
  <c r="D92" i="1"/>
  <c r="C92" i="1"/>
  <c r="H92" i="1" s="1"/>
  <c r="I91" i="1"/>
  <c r="H91" i="1"/>
  <c r="G90" i="1"/>
  <c r="I90" i="1" s="1"/>
  <c r="F90" i="1"/>
  <c r="E90" i="1"/>
  <c r="D90" i="1"/>
  <c r="H90" i="1" s="1"/>
  <c r="C90" i="1"/>
  <c r="I89" i="1"/>
  <c r="H89" i="1"/>
  <c r="I88" i="1"/>
  <c r="H88" i="1"/>
  <c r="I87" i="1"/>
  <c r="H87" i="1"/>
  <c r="I86" i="1"/>
  <c r="H86" i="1"/>
  <c r="I85" i="1"/>
  <c r="H85" i="1"/>
  <c r="I84" i="1"/>
  <c r="H84" i="1"/>
  <c r="G83" i="1"/>
  <c r="I83" i="1" s="1"/>
  <c r="F83" i="1"/>
  <c r="E83" i="1"/>
  <c r="D83" i="1"/>
  <c r="H83" i="1" s="1"/>
  <c r="C83" i="1"/>
  <c r="I82" i="1"/>
  <c r="H82" i="1"/>
  <c r="H81" i="1"/>
  <c r="G81" i="1"/>
  <c r="I81" i="1" s="1"/>
  <c r="F81" i="1"/>
  <c r="E81" i="1"/>
  <c r="D81" i="1"/>
  <c r="C81" i="1"/>
  <c r="I80" i="1"/>
  <c r="H80" i="1"/>
  <c r="I79" i="1"/>
  <c r="H79" i="1"/>
  <c r="I78" i="1"/>
  <c r="H78" i="1"/>
  <c r="I77" i="1"/>
  <c r="H77" i="1"/>
  <c r="H76" i="1"/>
  <c r="G76" i="1"/>
  <c r="I76" i="1" s="1"/>
  <c r="F76" i="1"/>
  <c r="E76" i="1"/>
  <c r="D76" i="1"/>
  <c r="C76" i="1"/>
  <c r="I75" i="1"/>
  <c r="H75" i="1"/>
  <c r="I74" i="1"/>
  <c r="H74" i="1"/>
  <c r="I73" i="1"/>
  <c r="H73" i="1"/>
  <c r="I72" i="1"/>
  <c r="H72" i="1"/>
  <c r="F72" i="1"/>
  <c r="F70" i="1" s="1"/>
  <c r="I71" i="1"/>
  <c r="H71" i="1"/>
  <c r="H70" i="1"/>
  <c r="G70" i="1"/>
  <c r="G107" i="1" s="1"/>
  <c r="E70" i="1"/>
  <c r="D70" i="1"/>
  <c r="C70" i="1"/>
  <c r="I69" i="1"/>
  <c r="H69" i="1"/>
  <c r="I68" i="1"/>
  <c r="H68" i="1"/>
  <c r="I67" i="1"/>
  <c r="H67" i="1"/>
  <c r="G66" i="1"/>
  <c r="I66" i="1" s="1"/>
  <c r="F66" i="1"/>
  <c r="E66" i="1"/>
  <c r="D66" i="1"/>
  <c r="D107" i="1" s="1"/>
  <c r="C66" i="1"/>
  <c r="H65" i="1"/>
  <c r="H64" i="1"/>
  <c r="E64" i="1"/>
  <c r="I63" i="1"/>
  <c r="H63" i="1"/>
  <c r="H61" i="1"/>
  <c r="I60" i="1"/>
  <c r="H60" i="1"/>
  <c r="I59" i="1"/>
  <c r="H59" i="1"/>
  <c r="I58" i="1"/>
  <c r="H58" i="1"/>
  <c r="I57" i="1"/>
  <c r="H57" i="1"/>
  <c r="I56" i="1"/>
  <c r="H56" i="1"/>
  <c r="G55" i="1"/>
  <c r="I55" i="1" s="1"/>
  <c r="F55" i="1"/>
  <c r="E55" i="1"/>
  <c r="E107" i="1" s="1"/>
  <c r="E130" i="1" s="1"/>
  <c r="D55" i="1"/>
  <c r="C55" i="1"/>
  <c r="H55" i="1" s="1"/>
  <c r="I50" i="1"/>
  <c r="H50" i="1"/>
  <c r="I49" i="1"/>
  <c r="H49" i="1"/>
  <c r="I48" i="1"/>
  <c r="H48" i="1"/>
  <c r="I47" i="1"/>
  <c r="H47" i="1"/>
  <c r="I46" i="1"/>
  <c r="H46" i="1"/>
  <c r="I45" i="1"/>
  <c r="G45" i="1"/>
  <c r="F45" i="1"/>
  <c r="F44" i="1" s="1"/>
  <c r="E45" i="1"/>
  <c r="E44" i="1" s="1"/>
  <c r="D45" i="1"/>
  <c r="D44" i="1" s="1"/>
  <c r="C45" i="1"/>
  <c r="C44" i="1" s="1"/>
  <c r="G44" i="1"/>
  <c r="I44" i="1" s="1"/>
  <c r="I42" i="1"/>
  <c r="H42" i="1"/>
  <c r="I41" i="1"/>
  <c r="H41" i="1"/>
  <c r="I40" i="1"/>
  <c r="H40" i="1"/>
  <c r="I39" i="1"/>
  <c r="H39" i="1"/>
  <c r="I38" i="1"/>
  <c r="H38" i="1"/>
  <c r="I37" i="1"/>
  <c r="H37" i="1"/>
  <c r="I35" i="1"/>
  <c r="H35" i="1"/>
  <c r="H34" i="1"/>
  <c r="G34" i="1"/>
  <c r="I34" i="1" s="1"/>
  <c r="F34" i="1"/>
  <c r="E34" i="1"/>
  <c r="D34" i="1"/>
  <c r="C34" i="1"/>
  <c r="I33" i="1"/>
  <c r="H33" i="1"/>
  <c r="I32" i="1"/>
  <c r="H32" i="1"/>
  <c r="G31" i="1"/>
  <c r="I31" i="1" s="1"/>
  <c r="F31" i="1"/>
  <c r="E31" i="1"/>
  <c r="D31" i="1"/>
  <c r="D24" i="1" s="1"/>
  <c r="C31" i="1"/>
  <c r="H31" i="1" s="1"/>
  <c r="I30" i="1"/>
  <c r="H30" i="1"/>
  <c r="I29" i="1"/>
  <c r="I28" i="1"/>
  <c r="H28" i="1"/>
  <c r="I27" i="1"/>
  <c r="I26" i="1"/>
  <c r="H26" i="1"/>
  <c r="G25" i="1"/>
  <c r="I25" i="1" s="1"/>
  <c r="F25" i="1"/>
  <c r="F24" i="1" s="1"/>
  <c r="E25" i="1"/>
  <c r="E24" i="1" s="1"/>
  <c r="E43" i="1" s="1"/>
  <c r="E53" i="1" s="1"/>
  <c r="D25" i="1"/>
  <c r="C25" i="1"/>
  <c r="H25" i="1" s="1"/>
  <c r="G24" i="1"/>
  <c r="G21" i="1"/>
  <c r="E21" i="1"/>
  <c r="D21" i="1"/>
  <c r="C21" i="1"/>
  <c r="I20" i="1"/>
  <c r="H20" i="1"/>
  <c r="I19" i="1"/>
  <c r="H19" i="1"/>
  <c r="I18" i="1"/>
  <c r="H18" i="1"/>
  <c r="I17" i="1"/>
  <c r="H17" i="1"/>
  <c r="G16" i="1"/>
  <c r="I16" i="1" s="1"/>
  <c r="E16" i="1"/>
  <c r="D16" i="1"/>
  <c r="H16" i="1" s="1"/>
  <c r="C16" i="1"/>
  <c r="I15" i="1"/>
  <c r="H15" i="1"/>
  <c r="I14" i="1"/>
  <c r="H14" i="1"/>
  <c r="H13" i="1"/>
  <c r="I12" i="1"/>
  <c r="H12" i="1"/>
  <c r="H11" i="1"/>
  <c r="G11" i="1"/>
  <c r="G6" i="1" s="1"/>
  <c r="F11" i="1"/>
  <c r="E11" i="1"/>
  <c r="D11" i="1"/>
  <c r="D6" i="1" s="1"/>
  <c r="C11" i="1"/>
  <c r="I10" i="1"/>
  <c r="H10" i="1"/>
  <c r="G9" i="1"/>
  <c r="I9" i="1" s="1"/>
  <c r="F9" i="1"/>
  <c r="E9" i="1"/>
  <c r="D9" i="1"/>
  <c r="C9" i="1"/>
  <c r="H9" i="1" s="1"/>
  <c r="I8" i="1"/>
  <c r="H8" i="1"/>
  <c r="I7" i="1"/>
  <c r="G7" i="1"/>
  <c r="F7" i="1"/>
  <c r="E7" i="1"/>
  <c r="D7" i="1"/>
  <c r="H7" i="1" s="1"/>
  <c r="C7" i="1"/>
  <c r="F6" i="1"/>
  <c r="F43" i="1" s="1"/>
  <c r="F53" i="1" s="1"/>
  <c r="E6" i="1"/>
  <c r="C6" i="1"/>
  <c r="F129" i="1" l="1"/>
  <c r="E129" i="1"/>
  <c r="E108" i="1"/>
  <c r="F107" i="1"/>
  <c r="F130" i="1" s="1"/>
  <c r="H6" i="1"/>
  <c r="D43" i="1"/>
  <c r="F133" i="1"/>
  <c r="H107" i="1"/>
  <c r="H44" i="1"/>
  <c r="E128" i="1"/>
  <c r="E131" i="1" s="1"/>
  <c r="H24" i="1"/>
  <c r="I107" i="1"/>
  <c r="F136" i="1"/>
  <c r="G43" i="1"/>
  <c r="I6" i="1"/>
  <c r="I24" i="1"/>
  <c r="I70" i="1"/>
  <c r="C107" i="1"/>
  <c r="H66" i="1"/>
  <c r="C131" i="1"/>
  <c r="I11" i="1"/>
  <c r="G110" i="1"/>
  <c r="H45" i="1"/>
  <c r="C132" i="1"/>
  <c r="C24" i="1"/>
  <c r="C43" i="1" s="1"/>
  <c r="C53" i="1" s="1"/>
  <c r="C108" i="1" s="1"/>
  <c r="H43" i="1" l="1"/>
  <c r="D53" i="1"/>
  <c r="F128" i="1"/>
  <c r="F131" i="1" s="1"/>
  <c r="F135" i="1"/>
  <c r="I43" i="1"/>
  <c r="G53" i="1"/>
  <c r="F108" i="1"/>
  <c r="G108" i="1" l="1"/>
  <c r="I53" i="1"/>
  <c r="H53" i="1"/>
  <c r="D108" i="1"/>
</calcChain>
</file>

<file path=xl/sharedStrings.xml><?xml version="1.0" encoding="utf-8"?>
<sst xmlns="http://schemas.openxmlformats.org/spreadsheetml/2006/main" count="249" uniqueCount="249">
  <si>
    <t xml:space="preserve">Код бюджетной классификации </t>
  </si>
  <si>
    <t>Наименование показателей</t>
  </si>
  <si>
    <t>Уточненный план на 2021 год</t>
  </si>
  <si>
    <t>Исполнение 01.01.2022 г.</t>
  </si>
  <si>
    <t>Утверждено на 2020 год реш №240 от 01.12.2021 г.</t>
  </si>
  <si>
    <t>Уточненный план на 2022 год</t>
  </si>
  <si>
    <t>Исполнение  01.01.2023 г.</t>
  </si>
  <si>
    <t>% исп. за 2021 год</t>
  </si>
  <si>
    <t>% исп. за 2022 год</t>
  </si>
  <si>
    <t xml:space="preserve">Раздел I </t>
  </si>
  <si>
    <t>ДОХОДЫ</t>
  </si>
  <si>
    <t>НАЛОГОВЫЕ   ДОХОДЫ</t>
  </si>
  <si>
    <t>000 1 01 00000 00 0000 000</t>
  </si>
  <si>
    <t>Налоги на прибыль,  доходы</t>
  </si>
  <si>
    <t>000 1 01 02000 01 0000 110</t>
  </si>
  <si>
    <t>Налог на доходы физических лиц</t>
  </si>
  <si>
    <t>000 1 03 00000 00 0000 000</t>
  </si>
  <si>
    <t>Налоги на товары (работы, услуги), реализуемые на территории РФ</t>
  </si>
  <si>
    <t>000 1 03 02000 01 0000 110</t>
  </si>
  <si>
    <t>Акцизы по подакцизным товарам (продукции), производимым на территории РФ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</si>
  <si>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</si>
  <si>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</si>
  <si>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</si>
  <si>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</si>
  <si>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</si>
  <si>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</si>
  <si>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</si>
  <si>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</si>
  <si>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</si>
  <si>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</si>
  <si>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</si>
  <si>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 xml:space="preserve">Налоги на имущество </t>
  </si>
  <si>
    <t>000 1 06 01000 00 0000 110</t>
  </si>
  <si>
    <t>Налог на имущество физических лиц</t>
  </si>
  <si>
    <t>000 1 06 02000 02 0000 110</t>
  </si>
  <si>
    <t>Налог на имущество организаций</t>
  </si>
  <si>
    <t>000 1 06 06000 00 0000 110</t>
  </si>
  <si>
    <t>Земельный налог</t>
  </si>
  <si>
    <t>000 1 08 00000 00 0000 000</t>
  </si>
  <si>
    <t xml:space="preserve"> Государственная пошлина </t>
  </si>
  <si>
    <t>000 1 09 00000 00 0000 000</t>
  </si>
  <si>
    <t>Задолженность и перерасчеты по отмененным налогам, сборам и иным обязательным платежам</t>
  </si>
  <si>
    <t>000 1 09 04000 00 0000 110</t>
  </si>
  <si>
    <t xml:space="preserve">Налоги  на имущество </t>
  </si>
  <si>
    <t>000 1 09 07000 00 0000 110</t>
  </si>
  <si>
    <t>Прочие налоги и сборы (по отмененным местным налогам и сборам)</t>
  </si>
  <si>
    <t>НЕНАЛОГОВЫЕ ДОХОДЫ</t>
  </si>
  <si>
    <t>000 1 11 00000 00 0000 000</t>
  </si>
  <si>
    <t xml:space="preserve">Доходы от использования имущества, находящегося в государственной и муниципальной собственности       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</si>
  <si>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</si>
  <si>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</si>
  <si>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</si>
  <si>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</si>
  <si>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000 1 11 07000 00 0000 120</t>
  </si>
  <si>
    <t>Платежи от государственных и муниципальных унитарных предприятий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</si>
  <si>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</si>
  <si>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</si>
  <si>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</si>
  <si>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</si>
  <si>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000 1 13 00000 00 0000 000</t>
  </si>
  <si>
    <t>Доходы от оказания платных услуг и компенсации затрат государства</t>
  </si>
  <si>
    <t>000 1 13 01000 00 0000 130</t>
  </si>
  <si>
    <t>Доходы от оказания платных услуг (работ)</t>
  </si>
  <si>
    <t>000 1 13 02000 00 0000 130</t>
  </si>
  <si>
    <t>Доходы от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</si>
  <si>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</si>
  <si>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</si>
  <si>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000 1 14 01000 00 0000 410</t>
  </si>
  <si>
    <t>Доходы от продажи квартир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</si>
  <si>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</si>
  <si>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</si>
  <si>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</si>
  <si>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</si>
  <si>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</si>
  <si>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</si>
  <si>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000 1 14 13000 00 0000 000</t>
  </si>
  <si>
    <t>Доходы от приватизации имущества, находящегося в государственной и муниципальной собственности</t>
  </si>
  <si>
    <t>000 1 15 00000 00 0000 000</t>
  </si>
  <si>
    <t>Административные платежи и сборы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</si>
  <si>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</si>
  <si>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</si>
  <si>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</si>
  <si>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</si>
  <si>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000 1 00 00000 00 0000 000</t>
  </si>
  <si>
    <t>ИТОГО НАЛОГОВЫХ И НЕНАЛОГОВЫХ ДОХОДОВ</t>
  </si>
  <si>
    <t>000 2 00 00000 00 0000 000</t>
  </si>
  <si>
    <t xml:space="preserve">Безвозмездные поступления  </t>
  </si>
  <si>
    <t>000 2 02 00000 00 0000 000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</si>
  <si>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</si>
  <si>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</si>
  <si>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</si>
  <si>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000 2 02 20000 00 0000 150</t>
  </si>
  <si>
    <t>Субсидии бюджетам бюджетной системы Российской Федерации (межбюджетные субсидии)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</si>
  <si>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</si>
  <si>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</si>
  <si>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</si>
  <si>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</si>
  <si>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000 2 07 00000 00 0000 000</t>
  </si>
  <si>
    <t xml:space="preserve">Прочие безвозмездные поступления </t>
  </si>
  <si>
    <t>000 2 18 00000 00 0000 000</t>
  </si>
  <si>
    <t>Доходы бюджетов бюджетной системы РФ от возврата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</si>
  <si>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</si>
  <si>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</si>
  <si>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Раздел II</t>
  </si>
  <si>
    <t>РАСХОДЫ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</si>
  <si>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</si>
  <si>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</si>
  <si>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</si>
  <si>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</si>
  <si>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</si>
  <si>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</si>
  <si>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</si>
  <si>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</si>
  <si>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</si>
  <si>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 xml:space="preserve">Судебная система </t>
  </si>
  <si>
    <t>0106</t>
  </si>
  <si>
    <t>Обеспечение деятельности финансовых органов,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</si>
  <si>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</si>
  <si>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</si>
  <si>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</si>
  <si>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 xml:space="preserve">Резервные фонды </t>
  </si>
  <si>
    <t>0113</t>
  </si>
  <si>
    <t>Другие общегосударственные вопросы</t>
  </si>
  <si>
    <t>0200</t>
  </si>
  <si>
    <t xml:space="preserve">Национальная оборона 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</si>
  <si>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</si>
  <si>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</si>
  <si>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</si>
  <si>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</si>
  <si>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0304</t>
  </si>
  <si>
    <t>Органы юстиции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</si>
  <si>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</si>
  <si>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</si>
  <si>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0310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</si>
  <si>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</si>
  <si>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</si>
  <si>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</si>
  <si>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</si>
  <si>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</si>
  <si>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</si>
  <si>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</si>
  <si>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</si>
  <si>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</si>
  <si>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</si>
  <si>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</si>
  <si>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</si>
  <si>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</si>
  <si>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</si>
  <si>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</si>
  <si>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</si>
  <si>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</si>
  <si>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</si>
  <si>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</si>
  <si>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</si>
  <si>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</si>
  <si>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</si>
  <si>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</si>
  <si>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</si>
  <si>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</si>
  <si>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</si>
  <si>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</si>
  <si>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</si>
  <si>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</si>
  <si>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</si>
  <si>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</si>
  <si>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</si>
  <si>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</si>
  <si>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</si>
  <si>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</si>
  <si>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</si>
  <si>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и повышение квалификации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</si>
  <si>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</si>
  <si>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</si>
  <si>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</si>
  <si>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</si>
  <si>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</si>
  <si>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 xml:space="preserve">Культура, кинематография </t>
  </si>
  <si>
    <t>0801</t>
  </si>
  <si>
    <t>Культура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</si>
  <si>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</si>
  <si>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</si>
  <si>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</si>
  <si>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</si>
  <si>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</si>
  <si>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</si>
  <si>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</si>
  <si>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</si>
  <si>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</si>
  <si>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</si>
  <si>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</si>
  <si>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</si>
  <si>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</si>
  <si>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</si>
  <si>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 xml:space="preserve">Физическая культура </t>
  </si>
  <si>
    <t>1102</t>
  </si>
  <si>
    <t xml:space="preserve">Массовый спорт 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</si>
  <si>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</si>
  <si>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</si>
  <si>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</si>
  <si>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</si>
  <si>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</si>
  <si>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</si>
  <si>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</si>
  <si>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</si>
  <si>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</si>
  <si>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 долга</t>
  </si>
  <si>
    <t>1301</t>
  </si>
  <si>
    <t>Обслуживание государственного внутреннего и муниципального долга</t>
  </si>
  <si>
    <t>ВСЕГО РАСХОДОВ</t>
  </si>
  <si>
    <t>Результат исполнения бюджета
(- дефицит/ профицит)</t>
  </si>
  <si>
    <t>Раздел III</t>
  </si>
  <si>
    <t>Источники финансирования дефицита бюджета</t>
  </si>
  <si>
    <t>000 01 00 00 00 00 0000 520</t>
  </si>
  <si>
    <t>Источники внутреннего финансирования дефицита бюджета</t>
  </si>
  <si>
    <t>000 01 02 00 00 00 0000 000</t>
  </si>
  <si>
    <t>Кредиты кредитных организаций в валюте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</si>
  <si>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</si>
  <si>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</si>
  <si>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Получение кредитов</t>
  </si>
  <si>
    <t>000 01 02 00 00 04 0000 710</t>
  </si>
  <si>
    <t>Привлечение кредитов от кредитных организаций бюджетами городских округов в валюте Российской Федерации</t>
  </si>
  <si>
    <t>000 01 03 01 00 04 0000 710</t>
  </si>
  <si>
    <t>Привлечение   кредитов из других  бюджетов бюджетной системы Российской Федерации бюджетами городских округов в валюте Российской Федерации</t>
  </si>
  <si>
    <t>Погашение кредитов</t>
  </si>
  <si>
    <t>000 01 02 00 00 04 0000 810</t>
  </si>
  <si>
    <t xml:space="preserve">Погашение бюджетами городских округов кредитов от кредитных организаций в валюте Российской Федерации </t>
  </si>
  <si>
    <t>000 01 03 01 00 04 0000 810</t>
  </si>
  <si>
    <t>Погашение бюджетами городских округов кредитов из других  бюджетов бюджетный системы Российской Федерации в валюте Российской Федерации</t>
  </si>
  <si>
    <t>000 01 06 00 00 00 0000 000</t>
  </si>
  <si>
    <t>Иные источники внутреннего финансирования дефицита бюджета</t>
  </si>
  <si>
    <t>000 01 06 01 00 04 0000 630</t>
  </si>
  <si>
    <t>Продажа акций и иных форм участия в капитале, находящихся в муниципальной собственности</t>
  </si>
  <si>
    <t>000 06 00 00 00 00 0000 430</t>
  </si>
  <si>
    <t>Продажа земельных участков, находящихся в муниципальной собственности</t>
  </si>
  <si>
    <t>000 01 06 03 00 04 0000 171</t>
  </si>
  <si>
    <t>Курсовая разница по средствам бюджетов городских округов</t>
  </si>
  <si>
    <t>000 01 06 10 02 04 0000 550</t>
  </si>
  <si>
    <t>Увеличение фининсовых активов в собственности городских округов за счет средств автономных и бюджетных учреждений</t>
  </si>
  <si>
    <t>000 01 05 00 00 00 0000 000</t>
  </si>
  <si>
    <t>Изменение остатков средств на счетах по учету  средств бюджетов</t>
  </si>
  <si>
    <t>000 01 05 02 01 04 0000 510</t>
  </si>
  <si>
    <t>Увеличение прочих остатков денежных средств бюджетов городских округов</t>
  </si>
  <si>
    <t>000 01 05 02 01 04 0000 610</t>
  </si>
  <si>
    <t>Уменьшение прочих остатков денежных средств бюджетов городских округов</t>
  </si>
  <si>
    <t>Всего источников финансирования дефицита</t>
  </si>
  <si>
    <t>соцсфера</t>
  </si>
  <si>
    <t>жкх</t>
  </si>
  <si>
    <t xml:space="preserve">ВСЕГО ДОХОДОВ </t>
  </si>
  <si>
    <t xml:space="preserve"> Исполнение бюджета городского округа «Город Калининград» по состоянию             
    на 1 января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</si>
</sst>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_р_._-;\-* #,##0.00_р_._-;_-* &quot;-&quot;??_р_._-;_-@_-"/>
    <numFmt numFmtId="166" formatCode="?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8"/>
      <name val="Arial Narrow"/>
      <family val="2"/>
      <charset val="204"/>
    </font>
    <font>
      <b/>
      <sz val="14"/>
      <color rgb="FFFF0000"/>
      <name val="Times New Roman"/>
      <family val="1"/>
      <charset val="204"/>
    </font>
    <font>
      <b/>
      <sz val="8"/>
      <name val="Arial Cyr"/>
    </font>
    <font>
      <b/>
      <i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2" borderId="0" xfId="0" applyFont="1" applyFill="1"/>
    <xf numFmtId="4" fontId="2" fillId="0" borderId="0" xfId="0" applyNumberFormat="1" applyFont="1" applyAlignment="1">
      <alignment horizontal="center" wrapText="1"/>
    </xf>
    <xf numFmtId="0" fontId="2" fillId="2" borderId="0" xfId="0" applyFont="1" applyFill="1" applyAlignment="1">
      <alignment horizontal="right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right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7" fillId="0" borderId="1" xfId="0" applyFont="1" applyBorder="1" applyAlignment="1">
      <alignment wrapText="1"/>
    </xf>
    <xf numFmtId="1" fontId="3" fillId="2" borderId="1" xfId="0" applyNumberFormat="1" applyFont="1" applyFill="1" applyBorder="1"/>
    <xf numFmtId="0" fontId="6" fillId="2" borderId="1" xfId="0" applyFont="1" applyFill="1" applyBorder="1" applyAlignment="1">
      <alignment horizontal="center" wrapText="1"/>
    </xf>
    <xf numFmtId="0" fontId="8" fillId="2" borderId="0" xfId="0" applyFont="1" applyFill="1"/>
    <xf numFmtId="0" fontId="2" fillId="2" borderId="1" xfId="0" applyFont="1" applyFill="1" applyBorder="1"/>
    <xf numFmtId="4" fontId="2" fillId="2" borderId="1" xfId="0" applyNumberFormat="1" applyFont="1" applyFill="1" applyBorder="1"/>
    <xf numFmtId="4" fontId="2" fillId="0" borderId="1" xfId="0" applyNumberFormat="1" applyFont="1" applyBorder="1"/>
    <xf numFmtId="2" fontId="2" fillId="2" borderId="1" xfId="0" applyNumberFormat="1" applyFont="1" applyFill="1" applyBorder="1" applyAlignment="1">
      <alignment horizontal="right"/>
    </xf>
    <xf numFmtId="0" fontId="3" fillId="0" borderId="0" xfId="0" applyFont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left" wrapText="1"/>
    </xf>
    <xf numFmtId="4" fontId="3" fillId="0" borderId="1" xfId="0" applyNumberFormat="1" applyFont="1" applyBorder="1" applyAlignment="1">
      <alignment wrapText="1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horizontal="left" vertical="top" wrapText="1"/>
    </xf>
    <xf numFmtId="4" fontId="2" fillId="2" borderId="1" xfId="1" applyNumberFormat="1" applyFont="1" applyFill="1" applyBorder="1" applyAlignment="1">
      <alignment wrapText="1"/>
    </xf>
    <xf numFmtId="4" fontId="2" fillId="0" borderId="1" xfId="1" applyNumberFormat="1" applyFont="1" applyFill="1" applyBorder="1" applyAlignment="1">
      <alignment wrapText="1"/>
    </xf>
    <xf numFmtId="4" fontId="2" fillId="2" borderId="1" xfId="1" applyNumberFormat="1" applyFont="1" applyFill="1" applyBorder="1" applyAlignment="1">
      <alignment horizontal="righ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left" vertical="top" wrapText="1"/>
    </xf>
    <xf numFmtId="166" fontId="3" fillId="0" borderId="1" xfId="0" applyNumberFormat="1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left" vertical="top" wrapText="1"/>
    </xf>
    <xf numFmtId="4" fontId="3" fillId="2" borderId="1" xfId="0" applyNumberFormat="1" applyFont="1" applyFill="1" applyBorder="1"/>
    <xf numFmtId="2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left" wrapText="1"/>
    </xf>
    <xf numFmtId="4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4" fontId="9" fillId="0" borderId="1" xfId="0" applyNumberFormat="1" applyFont="1" applyBorder="1" applyAlignment="1">
      <alignment horizontal="right"/>
    </xf>
    <xf numFmtId="164" fontId="6" fillId="2" borderId="1" xfId="0" applyNumberFormat="1" applyFont="1" applyFill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2" fontId="10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" fontId="2" fillId="0" borderId="2" xfId="0" applyNumberFormat="1" applyFont="1" applyBorder="1" applyAlignment="1">
      <alignment horizontal="right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fill" wrapText="1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2" borderId="3" xfId="0" applyNumberFormat="1" applyFont="1" applyFill="1" applyBorder="1" applyAlignment="1">
      <alignment horizontal="right" wrapText="1"/>
    </xf>
    <xf numFmtId="4" fontId="4" fillId="2" borderId="1" xfId="0" applyNumberFormat="1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2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justify"/>
    </xf>
    <xf numFmtId="164" fontId="3" fillId="2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right" wrapText="1"/>
    </xf>
    <xf numFmtId="0" fontId="8" fillId="2" borderId="0" xfId="0" applyFont="1" applyFill="1" applyAlignment="1">
      <alignment horizontal="right"/>
    </xf>
    <xf numFmtId="4" fontId="3" fillId="0" borderId="0" xfId="0" applyNumberFormat="1" applyFont="1"/>
    <xf numFmtId="0" fontId="3" fillId="2" borderId="0" xfId="0" applyFont="1" applyFill="1" applyAlignment="1">
      <alignment horizontal="right"/>
    </xf>
    <xf numFmtId="4" fontId="8" fillId="0" borderId="0" xfId="0" applyNumberFormat="1" applyFont="1"/>
    <xf numFmtId="4" fontId="8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0" fontId="2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1B674-7440-49C4-A52D-43584AA053CF}">
  <dimension ref="A1:I141"/>
  <sheetViews>
    <sheetView tabSelected="1" view="pageBreakPreview" zoomScaleNormal="100" zoomScaleSheetLayoutView="100" workbookViewId="0">
      <selection activeCell="G13" sqref="G13"/>
    </sheetView>
  </sheetViews>
  <sheetFormatPr defaultRowHeight="18" x14ac:dyDescent="0.35"/>
  <cols>
    <col min="1" max="1" width="34.109375" style="25" customWidth="1"/>
    <col min="2" max="2" width="63.88671875" style="25" customWidth="1"/>
    <col min="3" max="3" width="21.109375" style="105" customWidth="1"/>
    <col min="4" max="4" width="17.5546875" style="105" customWidth="1"/>
    <col min="5" max="5" width="18.33203125" style="25" customWidth="1"/>
    <col min="6" max="6" width="20.6640625" style="109" customWidth="1"/>
    <col min="7" max="7" width="19.44140625" style="25" customWidth="1"/>
    <col min="8" max="8" width="12.109375" style="25" customWidth="1"/>
    <col min="9" max="9" width="12" style="25" customWidth="1"/>
    <col min="10" max="10" width="0.109375" style="25" customWidth="1"/>
    <col min="11" max="12" width="9.109375" style="25" customWidth="1"/>
    <col min="13" max="256" width="9.109375" style="25"/>
    <col min="257" max="257" width="34.109375" style="25" customWidth="1"/>
    <col min="258" max="258" width="63.88671875" style="25" customWidth="1"/>
    <col min="259" max="259" width="17.6640625" style="25" customWidth="1"/>
    <col min="260" max="260" width="17.5546875" style="25" customWidth="1"/>
    <col min="261" max="261" width="18.33203125" style="25" customWidth="1"/>
    <col min="262" max="262" width="20.6640625" style="25" customWidth="1"/>
    <col min="263" max="263" width="19.44140625" style="25" customWidth="1"/>
    <col min="264" max="264" width="12.109375" style="25" customWidth="1"/>
    <col min="265" max="265" width="12" style="25" customWidth="1"/>
    <col min="266" max="266" width="0.109375" style="25" customWidth="1"/>
    <col min="267" max="512" width="9.109375" style="25"/>
    <col min="513" max="513" width="34.109375" style="25" customWidth="1"/>
    <col min="514" max="514" width="63.88671875" style="25" customWidth="1"/>
    <col min="515" max="515" width="17.6640625" style="25" customWidth="1"/>
    <col min="516" max="516" width="17.5546875" style="25" customWidth="1"/>
    <col min="517" max="517" width="18.33203125" style="25" customWidth="1"/>
    <col min="518" max="518" width="20.6640625" style="25" customWidth="1"/>
    <col min="519" max="519" width="19.44140625" style="25" customWidth="1"/>
    <col min="520" max="520" width="12.109375" style="25" customWidth="1"/>
    <col min="521" max="521" width="12" style="25" customWidth="1"/>
    <col min="522" max="522" width="0.109375" style="25" customWidth="1"/>
    <col min="523" max="768" width="9.109375" style="25"/>
    <col min="769" max="769" width="34.109375" style="25" customWidth="1"/>
    <col min="770" max="770" width="63.88671875" style="25" customWidth="1"/>
    <col min="771" max="771" width="17.6640625" style="25" customWidth="1"/>
    <col min="772" max="772" width="17.5546875" style="25" customWidth="1"/>
    <col min="773" max="773" width="18.33203125" style="25" customWidth="1"/>
    <col min="774" max="774" width="20.6640625" style="25" customWidth="1"/>
    <col min="775" max="775" width="19.44140625" style="25" customWidth="1"/>
    <col min="776" max="776" width="12.109375" style="25" customWidth="1"/>
    <col min="777" max="777" width="12" style="25" customWidth="1"/>
    <col min="778" max="778" width="0.109375" style="25" customWidth="1"/>
    <col min="779" max="1024" width="9.109375" style="25"/>
    <col min="1025" max="1025" width="34.109375" style="25" customWidth="1"/>
    <col min="1026" max="1026" width="63.88671875" style="25" customWidth="1"/>
    <col min="1027" max="1027" width="17.6640625" style="25" customWidth="1"/>
    <col min="1028" max="1028" width="17.5546875" style="25" customWidth="1"/>
    <col min="1029" max="1029" width="18.33203125" style="25" customWidth="1"/>
    <col min="1030" max="1030" width="20.6640625" style="25" customWidth="1"/>
    <col min="1031" max="1031" width="19.44140625" style="25" customWidth="1"/>
    <col min="1032" max="1032" width="12.109375" style="25" customWidth="1"/>
    <col min="1033" max="1033" width="12" style="25" customWidth="1"/>
    <col min="1034" max="1034" width="0.109375" style="25" customWidth="1"/>
    <col min="1035" max="1280" width="9.109375" style="25"/>
    <col min="1281" max="1281" width="34.109375" style="25" customWidth="1"/>
    <col min="1282" max="1282" width="63.88671875" style="25" customWidth="1"/>
    <col min="1283" max="1283" width="17.6640625" style="25" customWidth="1"/>
    <col min="1284" max="1284" width="17.5546875" style="25" customWidth="1"/>
    <col min="1285" max="1285" width="18.33203125" style="25" customWidth="1"/>
    <col min="1286" max="1286" width="20.6640625" style="25" customWidth="1"/>
    <col min="1287" max="1287" width="19.44140625" style="25" customWidth="1"/>
    <col min="1288" max="1288" width="12.109375" style="25" customWidth="1"/>
    <col min="1289" max="1289" width="12" style="25" customWidth="1"/>
    <col min="1290" max="1290" width="0.109375" style="25" customWidth="1"/>
    <col min="1291" max="1536" width="9.109375" style="25"/>
    <col min="1537" max="1537" width="34.109375" style="25" customWidth="1"/>
    <col min="1538" max="1538" width="63.88671875" style="25" customWidth="1"/>
    <col min="1539" max="1539" width="17.6640625" style="25" customWidth="1"/>
    <col min="1540" max="1540" width="17.5546875" style="25" customWidth="1"/>
    <col min="1541" max="1541" width="18.33203125" style="25" customWidth="1"/>
    <col min="1542" max="1542" width="20.6640625" style="25" customWidth="1"/>
    <col min="1543" max="1543" width="19.44140625" style="25" customWidth="1"/>
    <col min="1544" max="1544" width="12.109375" style="25" customWidth="1"/>
    <col min="1545" max="1545" width="12" style="25" customWidth="1"/>
    <col min="1546" max="1546" width="0.109375" style="25" customWidth="1"/>
    <col min="1547" max="1792" width="9.109375" style="25"/>
    <col min="1793" max="1793" width="34.109375" style="25" customWidth="1"/>
    <col min="1794" max="1794" width="63.88671875" style="25" customWidth="1"/>
    <col min="1795" max="1795" width="17.6640625" style="25" customWidth="1"/>
    <col min="1796" max="1796" width="17.5546875" style="25" customWidth="1"/>
    <col min="1797" max="1797" width="18.33203125" style="25" customWidth="1"/>
    <col min="1798" max="1798" width="20.6640625" style="25" customWidth="1"/>
    <col min="1799" max="1799" width="19.44140625" style="25" customWidth="1"/>
    <col min="1800" max="1800" width="12.109375" style="25" customWidth="1"/>
    <col min="1801" max="1801" width="12" style="25" customWidth="1"/>
    <col min="1802" max="1802" width="0.109375" style="25" customWidth="1"/>
    <col min="1803" max="2048" width="9.109375" style="25"/>
    <col min="2049" max="2049" width="34.109375" style="25" customWidth="1"/>
    <col min="2050" max="2050" width="63.88671875" style="25" customWidth="1"/>
    <col min="2051" max="2051" width="17.6640625" style="25" customWidth="1"/>
    <col min="2052" max="2052" width="17.5546875" style="25" customWidth="1"/>
    <col min="2053" max="2053" width="18.33203125" style="25" customWidth="1"/>
    <col min="2054" max="2054" width="20.6640625" style="25" customWidth="1"/>
    <col min="2055" max="2055" width="19.44140625" style="25" customWidth="1"/>
    <col min="2056" max="2056" width="12.109375" style="25" customWidth="1"/>
    <col min="2057" max="2057" width="12" style="25" customWidth="1"/>
    <col min="2058" max="2058" width="0.109375" style="25" customWidth="1"/>
    <col min="2059" max="2304" width="9.109375" style="25"/>
    <col min="2305" max="2305" width="34.109375" style="25" customWidth="1"/>
    <col min="2306" max="2306" width="63.88671875" style="25" customWidth="1"/>
    <col min="2307" max="2307" width="17.6640625" style="25" customWidth="1"/>
    <col min="2308" max="2308" width="17.5546875" style="25" customWidth="1"/>
    <col min="2309" max="2309" width="18.33203125" style="25" customWidth="1"/>
    <col min="2310" max="2310" width="20.6640625" style="25" customWidth="1"/>
    <col min="2311" max="2311" width="19.44140625" style="25" customWidth="1"/>
    <col min="2312" max="2312" width="12.109375" style="25" customWidth="1"/>
    <col min="2313" max="2313" width="12" style="25" customWidth="1"/>
    <col min="2314" max="2314" width="0.109375" style="25" customWidth="1"/>
    <col min="2315" max="2560" width="9.109375" style="25"/>
    <col min="2561" max="2561" width="34.109375" style="25" customWidth="1"/>
    <col min="2562" max="2562" width="63.88671875" style="25" customWidth="1"/>
    <col min="2563" max="2563" width="17.6640625" style="25" customWidth="1"/>
    <col min="2564" max="2564" width="17.5546875" style="25" customWidth="1"/>
    <col min="2565" max="2565" width="18.33203125" style="25" customWidth="1"/>
    <col min="2566" max="2566" width="20.6640625" style="25" customWidth="1"/>
    <col min="2567" max="2567" width="19.44140625" style="25" customWidth="1"/>
    <col min="2568" max="2568" width="12.109375" style="25" customWidth="1"/>
    <col min="2569" max="2569" width="12" style="25" customWidth="1"/>
    <col min="2570" max="2570" width="0.109375" style="25" customWidth="1"/>
    <col min="2571" max="2816" width="9.109375" style="25"/>
    <col min="2817" max="2817" width="34.109375" style="25" customWidth="1"/>
    <col min="2818" max="2818" width="63.88671875" style="25" customWidth="1"/>
    <col min="2819" max="2819" width="17.6640625" style="25" customWidth="1"/>
    <col min="2820" max="2820" width="17.5546875" style="25" customWidth="1"/>
    <col min="2821" max="2821" width="18.33203125" style="25" customWidth="1"/>
    <col min="2822" max="2822" width="20.6640625" style="25" customWidth="1"/>
    <col min="2823" max="2823" width="19.44140625" style="25" customWidth="1"/>
    <col min="2824" max="2824" width="12.109375" style="25" customWidth="1"/>
    <col min="2825" max="2825" width="12" style="25" customWidth="1"/>
    <col min="2826" max="2826" width="0.109375" style="25" customWidth="1"/>
    <col min="2827" max="3072" width="9.109375" style="25"/>
    <col min="3073" max="3073" width="34.109375" style="25" customWidth="1"/>
    <col min="3074" max="3074" width="63.88671875" style="25" customWidth="1"/>
    <col min="3075" max="3075" width="17.6640625" style="25" customWidth="1"/>
    <col min="3076" max="3076" width="17.5546875" style="25" customWidth="1"/>
    <col min="3077" max="3077" width="18.33203125" style="25" customWidth="1"/>
    <col min="3078" max="3078" width="20.6640625" style="25" customWidth="1"/>
    <col min="3079" max="3079" width="19.44140625" style="25" customWidth="1"/>
    <col min="3080" max="3080" width="12.109375" style="25" customWidth="1"/>
    <col min="3081" max="3081" width="12" style="25" customWidth="1"/>
    <col min="3082" max="3082" width="0.109375" style="25" customWidth="1"/>
    <col min="3083" max="3328" width="9.109375" style="25"/>
    <col min="3329" max="3329" width="34.109375" style="25" customWidth="1"/>
    <col min="3330" max="3330" width="63.88671875" style="25" customWidth="1"/>
    <col min="3331" max="3331" width="17.6640625" style="25" customWidth="1"/>
    <col min="3332" max="3332" width="17.5546875" style="25" customWidth="1"/>
    <col min="3333" max="3333" width="18.33203125" style="25" customWidth="1"/>
    <col min="3334" max="3334" width="20.6640625" style="25" customWidth="1"/>
    <col min="3335" max="3335" width="19.44140625" style="25" customWidth="1"/>
    <col min="3336" max="3336" width="12.109375" style="25" customWidth="1"/>
    <col min="3337" max="3337" width="12" style="25" customWidth="1"/>
    <col min="3338" max="3338" width="0.109375" style="25" customWidth="1"/>
    <col min="3339" max="3584" width="9.109375" style="25"/>
    <col min="3585" max="3585" width="34.109375" style="25" customWidth="1"/>
    <col min="3586" max="3586" width="63.88671875" style="25" customWidth="1"/>
    <col min="3587" max="3587" width="17.6640625" style="25" customWidth="1"/>
    <col min="3588" max="3588" width="17.5546875" style="25" customWidth="1"/>
    <col min="3589" max="3589" width="18.33203125" style="25" customWidth="1"/>
    <col min="3590" max="3590" width="20.6640625" style="25" customWidth="1"/>
    <col min="3591" max="3591" width="19.44140625" style="25" customWidth="1"/>
    <col min="3592" max="3592" width="12.109375" style="25" customWidth="1"/>
    <col min="3593" max="3593" width="12" style="25" customWidth="1"/>
    <col min="3594" max="3594" width="0.109375" style="25" customWidth="1"/>
    <col min="3595" max="3840" width="9.109375" style="25"/>
    <col min="3841" max="3841" width="34.109375" style="25" customWidth="1"/>
    <col min="3842" max="3842" width="63.88671875" style="25" customWidth="1"/>
    <col min="3843" max="3843" width="17.6640625" style="25" customWidth="1"/>
    <col min="3844" max="3844" width="17.5546875" style="25" customWidth="1"/>
    <col min="3845" max="3845" width="18.33203125" style="25" customWidth="1"/>
    <col min="3846" max="3846" width="20.6640625" style="25" customWidth="1"/>
    <col min="3847" max="3847" width="19.44140625" style="25" customWidth="1"/>
    <col min="3848" max="3848" width="12.109375" style="25" customWidth="1"/>
    <col min="3849" max="3849" width="12" style="25" customWidth="1"/>
    <col min="3850" max="3850" width="0.109375" style="25" customWidth="1"/>
    <col min="3851" max="4096" width="9.109375" style="25"/>
    <col min="4097" max="4097" width="34.109375" style="25" customWidth="1"/>
    <col min="4098" max="4098" width="63.88671875" style="25" customWidth="1"/>
    <col min="4099" max="4099" width="17.6640625" style="25" customWidth="1"/>
    <col min="4100" max="4100" width="17.5546875" style="25" customWidth="1"/>
    <col min="4101" max="4101" width="18.33203125" style="25" customWidth="1"/>
    <col min="4102" max="4102" width="20.6640625" style="25" customWidth="1"/>
    <col min="4103" max="4103" width="19.44140625" style="25" customWidth="1"/>
    <col min="4104" max="4104" width="12.109375" style="25" customWidth="1"/>
    <col min="4105" max="4105" width="12" style="25" customWidth="1"/>
    <col min="4106" max="4106" width="0.109375" style="25" customWidth="1"/>
    <col min="4107" max="4352" width="9.109375" style="25"/>
    <col min="4353" max="4353" width="34.109375" style="25" customWidth="1"/>
    <col min="4354" max="4354" width="63.88671875" style="25" customWidth="1"/>
    <col min="4355" max="4355" width="17.6640625" style="25" customWidth="1"/>
    <col min="4356" max="4356" width="17.5546875" style="25" customWidth="1"/>
    <col min="4357" max="4357" width="18.33203125" style="25" customWidth="1"/>
    <col min="4358" max="4358" width="20.6640625" style="25" customWidth="1"/>
    <col min="4359" max="4359" width="19.44140625" style="25" customWidth="1"/>
    <col min="4360" max="4360" width="12.109375" style="25" customWidth="1"/>
    <col min="4361" max="4361" width="12" style="25" customWidth="1"/>
    <col min="4362" max="4362" width="0.109375" style="25" customWidth="1"/>
    <col min="4363" max="4608" width="9.109375" style="25"/>
    <col min="4609" max="4609" width="34.109375" style="25" customWidth="1"/>
    <col min="4610" max="4610" width="63.88671875" style="25" customWidth="1"/>
    <col min="4611" max="4611" width="17.6640625" style="25" customWidth="1"/>
    <col min="4612" max="4612" width="17.5546875" style="25" customWidth="1"/>
    <col min="4613" max="4613" width="18.33203125" style="25" customWidth="1"/>
    <col min="4614" max="4614" width="20.6640625" style="25" customWidth="1"/>
    <col min="4615" max="4615" width="19.44140625" style="25" customWidth="1"/>
    <col min="4616" max="4616" width="12.109375" style="25" customWidth="1"/>
    <col min="4617" max="4617" width="12" style="25" customWidth="1"/>
    <col min="4618" max="4618" width="0.109375" style="25" customWidth="1"/>
    <col min="4619" max="4864" width="9.109375" style="25"/>
    <col min="4865" max="4865" width="34.109375" style="25" customWidth="1"/>
    <col min="4866" max="4866" width="63.88671875" style="25" customWidth="1"/>
    <col min="4867" max="4867" width="17.6640625" style="25" customWidth="1"/>
    <col min="4868" max="4868" width="17.5546875" style="25" customWidth="1"/>
    <col min="4869" max="4869" width="18.33203125" style="25" customWidth="1"/>
    <col min="4870" max="4870" width="20.6640625" style="25" customWidth="1"/>
    <col min="4871" max="4871" width="19.44140625" style="25" customWidth="1"/>
    <col min="4872" max="4872" width="12.109375" style="25" customWidth="1"/>
    <col min="4873" max="4873" width="12" style="25" customWidth="1"/>
    <col min="4874" max="4874" width="0.109375" style="25" customWidth="1"/>
    <col min="4875" max="5120" width="9.109375" style="25"/>
    <col min="5121" max="5121" width="34.109375" style="25" customWidth="1"/>
    <col min="5122" max="5122" width="63.88671875" style="25" customWidth="1"/>
    <col min="5123" max="5123" width="17.6640625" style="25" customWidth="1"/>
    <col min="5124" max="5124" width="17.5546875" style="25" customWidth="1"/>
    <col min="5125" max="5125" width="18.33203125" style="25" customWidth="1"/>
    <col min="5126" max="5126" width="20.6640625" style="25" customWidth="1"/>
    <col min="5127" max="5127" width="19.44140625" style="25" customWidth="1"/>
    <col min="5128" max="5128" width="12.109375" style="25" customWidth="1"/>
    <col min="5129" max="5129" width="12" style="25" customWidth="1"/>
    <col min="5130" max="5130" width="0.109375" style="25" customWidth="1"/>
    <col min="5131" max="5376" width="9.109375" style="25"/>
    <col min="5377" max="5377" width="34.109375" style="25" customWidth="1"/>
    <col min="5378" max="5378" width="63.88671875" style="25" customWidth="1"/>
    <col min="5379" max="5379" width="17.6640625" style="25" customWidth="1"/>
    <col min="5380" max="5380" width="17.5546875" style="25" customWidth="1"/>
    <col min="5381" max="5381" width="18.33203125" style="25" customWidth="1"/>
    <col min="5382" max="5382" width="20.6640625" style="25" customWidth="1"/>
    <col min="5383" max="5383" width="19.44140625" style="25" customWidth="1"/>
    <col min="5384" max="5384" width="12.109375" style="25" customWidth="1"/>
    <col min="5385" max="5385" width="12" style="25" customWidth="1"/>
    <col min="5386" max="5386" width="0.109375" style="25" customWidth="1"/>
    <col min="5387" max="5632" width="9.109375" style="25"/>
    <col min="5633" max="5633" width="34.109375" style="25" customWidth="1"/>
    <col min="5634" max="5634" width="63.88671875" style="25" customWidth="1"/>
    <col min="5635" max="5635" width="17.6640625" style="25" customWidth="1"/>
    <col min="5636" max="5636" width="17.5546875" style="25" customWidth="1"/>
    <col min="5637" max="5637" width="18.33203125" style="25" customWidth="1"/>
    <col min="5638" max="5638" width="20.6640625" style="25" customWidth="1"/>
    <col min="5639" max="5639" width="19.44140625" style="25" customWidth="1"/>
    <col min="5640" max="5640" width="12.109375" style="25" customWidth="1"/>
    <col min="5641" max="5641" width="12" style="25" customWidth="1"/>
    <col min="5642" max="5642" width="0.109375" style="25" customWidth="1"/>
    <col min="5643" max="5888" width="9.109375" style="25"/>
    <col min="5889" max="5889" width="34.109375" style="25" customWidth="1"/>
    <col min="5890" max="5890" width="63.88671875" style="25" customWidth="1"/>
    <col min="5891" max="5891" width="17.6640625" style="25" customWidth="1"/>
    <col min="5892" max="5892" width="17.5546875" style="25" customWidth="1"/>
    <col min="5893" max="5893" width="18.33203125" style="25" customWidth="1"/>
    <col min="5894" max="5894" width="20.6640625" style="25" customWidth="1"/>
    <col min="5895" max="5895" width="19.44140625" style="25" customWidth="1"/>
    <col min="5896" max="5896" width="12.109375" style="25" customWidth="1"/>
    <col min="5897" max="5897" width="12" style="25" customWidth="1"/>
    <col min="5898" max="5898" width="0.109375" style="25" customWidth="1"/>
    <col min="5899" max="6144" width="9.109375" style="25"/>
    <col min="6145" max="6145" width="34.109375" style="25" customWidth="1"/>
    <col min="6146" max="6146" width="63.88671875" style="25" customWidth="1"/>
    <col min="6147" max="6147" width="17.6640625" style="25" customWidth="1"/>
    <col min="6148" max="6148" width="17.5546875" style="25" customWidth="1"/>
    <col min="6149" max="6149" width="18.33203125" style="25" customWidth="1"/>
    <col min="6150" max="6150" width="20.6640625" style="25" customWidth="1"/>
    <col min="6151" max="6151" width="19.44140625" style="25" customWidth="1"/>
    <col min="6152" max="6152" width="12.109375" style="25" customWidth="1"/>
    <col min="6153" max="6153" width="12" style="25" customWidth="1"/>
    <col min="6154" max="6154" width="0.109375" style="25" customWidth="1"/>
    <col min="6155" max="6400" width="9.109375" style="25"/>
    <col min="6401" max="6401" width="34.109375" style="25" customWidth="1"/>
    <col min="6402" max="6402" width="63.88671875" style="25" customWidth="1"/>
    <col min="6403" max="6403" width="17.6640625" style="25" customWidth="1"/>
    <col min="6404" max="6404" width="17.5546875" style="25" customWidth="1"/>
    <col min="6405" max="6405" width="18.33203125" style="25" customWidth="1"/>
    <col min="6406" max="6406" width="20.6640625" style="25" customWidth="1"/>
    <col min="6407" max="6407" width="19.44140625" style="25" customWidth="1"/>
    <col min="6408" max="6408" width="12.109375" style="25" customWidth="1"/>
    <col min="6409" max="6409" width="12" style="25" customWidth="1"/>
    <col min="6410" max="6410" width="0.109375" style="25" customWidth="1"/>
    <col min="6411" max="6656" width="9.109375" style="25"/>
    <col min="6657" max="6657" width="34.109375" style="25" customWidth="1"/>
    <col min="6658" max="6658" width="63.88671875" style="25" customWidth="1"/>
    <col min="6659" max="6659" width="17.6640625" style="25" customWidth="1"/>
    <col min="6660" max="6660" width="17.5546875" style="25" customWidth="1"/>
    <col min="6661" max="6661" width="18.33203125" style="25" customWidth="1"/>
    <col min="6662" max="6662" width="20.6640625" style="25" customWidth="1"/>
    <col min="6663" max="6663" width="19.44140625" style="25" customWidth="1"/>
    <col min="6664" max="6664" width="12.109375" style="25" customWidth="1"/>
    <col min="6665" max="6665" width="12" style="25" customWidth="1"/>
    <col min="6666" max="6666" width="0.109375" style="25" customWidth="1"/>
    <col min="6667" max="6912" width="9.109375" style="25"/>
    <col min="6913" max="6913" width="34.109375" style="25" customWidth="1"/>
    <col min="6914" max="6914" width="63.88671875" style="25" customWidth="1"/>
    <col min="6915" max="6915" width="17.6640625" style="25" customWidth="1"/>
    <col min="6916" max="6916" width="17.5546875" style="25" customWidth="1"/>
    <col min="6917" max="6917" width="18.33203125" style="25" customWidth="1"/>
    <col min="6918" max="6918" width="20.6640625" style="25" customWidth="1"/>
    <col min="6919" max="6919" width="19.44140625" style="25" customWidth="1"/>
    <col min="6920" max="6920" width="12.109375" style="25" customWidth="1"/>
    <col min="6921" max="6921" width="12" style="25" customWidth="1"/>
    <col min="6922" max="6922" width="0.109375" style="25" customWidth="1"/>
    <col min="6923" max="7168" width="9.109375" style="25"/>
    <col min="7169" max="7169" width="34.109375" style="25" customWidth="1"/>
    <col min="7170" max="7170" width="63.88671875" style="25" customWidth="1"/>
    <col min="7171" max="7171" width="17.6640625" style="25" customWidth="1"/>
    <col min="7172" max="7172" width="17.5546875" style="25" customWidth="1"/>
    <col min="7173" max="7173" width="18.33203125" style="25" customWidth="1"/>
    <col min="7174" max="7174" width="20.6640625" style="25" customWidth="1"/>
    <col min="7175" max="7175" width="19.44140625" style="25" customWidth="1"/>
    <col min="7176" max="7176" width="12.109375" style="25" customWidth="1"/>
    <col min="7177" max="7177" width="12" style="25" customWidth="1"/>
    <col min="7178" max="7178" width="0.109375" style="25" customWidth="1"/>
    <col min="7179" max="7424" width="9.109375" style="25"/>
    <col min="7425" max="7425" width="34.109375" style="25" customWidth="1"/>
    <col min="7426" max="7426" width="63.88671875" style="25" customWidth="1"/>
    <col min="7427" max="7427" width="17.6640625" style="25" customWidth="1"/>
    <col min="7428" max="7428" width="17.5546875" style="25" customWidth="1"/>
    <col min="7429" max="7429" width="18.33203125" style="25" customWidth="1"/>
    <col min="7430" max="7430" width="20.6640625" style="25" customWidth="1"/>
    <col min="7431" max="7431" width="19.44140625" style="25" customWidth="1"/>
    <col min="7432" max="7432" width="12.109375" style="25" customWidth="1"/>
    <col min="7433" max="7433" width="12" style="25" customWidth="1"/>
    <col min="7434" max="7434" width="0.109375" style="25" customWidth="1"/>
    <col min="7435" max="7680" width="9.109375" style="25"/>
    <col min="7681" max="7681" width="34.109375" style="25" customWidth="1"/>
    <col min="7682" max="7682" width="63.88671875" style="25" customWidth="1"/>
    <col min="7683" max="7683" width="17.6640625" style="25" customWidth="1"/>
    <col min="7684" max="7684" width="17.5546875" style="25" customWidth="1"/>
    <col min="7685" max="7685" width="18.33203125" style="25" customWidth="1"/>
    <col min="7686" max="7686" width="20.6640625" style="25" customWidth="1"/>
    <col min="7687" max="7687" width="19.44140625" style="25" customWidth="1"/>
    <col min="7688" max="7688" width="12.109375" style="25" customWidth="1"/>
    <col min="7689" max="7689" width="12" style="25" customWidth="1"/>
    <col min="7690" max="7690" width="0.109375" style="25" customWidth="1"/>
    <col min="7691" max="7936" width="9.109375" style="25"/>
    <col min="7937" max="7937" width="34.109375" style="25" customWidth="1"/>
    <col min="7938" max="7938" width="63.88671875" style="25" customWidth="1"/>
    <col min="7939" max="7939" width="17.6640625" style="25" customWidth="1"/>
    <col min="7940" max="7940" width="17.5546875" style="25" customWidth="1"/>
    <col min="7941" max="7941" width="18.33203125" style="25" customWidth="1"/>
    <col min="7942" max="7942" width="20.6640625" style="25" customWidth="1"/>
    <col min="7943" max="7943" width="19.44140625" style="25" customWidth="1"/>
    <col min="7944" max="7944" width="12.109375" style="25" customWidth="1"/>
    <col min="7945" max="7945" width="12" style="25" customWidth="1"/>
    <col min="7946" max="7946" width="0.109375" style="25" customWidth="1"/>
    <col min="7947" max="8192" width="9.109375" style="25"/>
    <col min="8193" max="8193" width="34.109375" style="25" customWidth="1"/>
    <col min="8194" max="8194" width="63.88671875" style="25" customWidth="1"/>
    <col min="8195" max="8195" width="17.6640625" style="25" customWidth="1"/>
    <col min="8196" max="8196" width="17.5546875" style="25" customWidth="1"/>
    <col min="8197" max="8197" width="18.33203125" style="25" customWidth="1"/>
    <col min="8198" max="8198" width="20.6640625" style="25" customWidth="1"/>
    <col min="8199" max="8199" width="19.44140625" style="25" customWidth="1"/>
    <col min="8200" max="8200" width="12.109375" style="25" customWidth="1"/>
    <col min="8201" max="8201" width="12" style="25" customWidth="1"/>
    <col min="8202" max="8202" width="0.109375" style="25" customWidth="1"/>
    <col min="8203" max="8448" width="9.109375" style="25"/>
    <col min="8449" max="8449" width="34.109375" style="25" customWidth="1"/>
    <col min="8450" max="8450" width="63.88671875" style="25" customWidth="1"/>
    <col min="8451" max="8451" width="17.6640625" style="25" customWidth="1"/>
    <col min="8452" max="8452" width="17.5546875" style="25" customWidth="1"/>
    <col min="8453" max="8453" width="18.33203125" style="25" customWidth="1"/>
    <col min="8454" max="8454" width="20.6640625" style="25" customWidth="1"/>
    <col min="8455" max="8455" width="19.44140625" style="25" customWidth="1"/>
    <col min="8456" max="8456" width="12.109375" style="25" customWidth="1"/>
    <col min="8457" max="8457" width="12" style="25" customWidth="1"/>
    <col min="8458" max="8458" width="0.109375" style="25" customWidth="1"/>
    <col min="8459" max="8704" width="9.109375" style="25"/>
    <col min="8705" max="8705" width="34.109375" style="25" customWidth="1"/>
    <col min="8706" max="8706" width="63.88671875" style="25" customWidth="1"/>
    <col min="8707" max="8707" width="17.6640625" style="25" customWidth="1"/>
    <col min="8708" max="8708" width="17.5546875" style="25" customWidth="1"/>
    <col min="8709" max="8709" width="18.33203125" style="25" customWidth="1"/>
    <col min="8710" max="8710" width="20.6640625" style="25" customWidth="1"/>
    <col min="8711" max="8711" width="19.44140625" style="25" customWidth="1"/>
    <col min="8712" max="8712" width="12.109375" style="25" customWidth="1"/>
    <col min="8713" max="8713" width="12" style="25" customWidth="1"/>
    <col min="8714" max="8714" width="0.109375" style="25" customWidth="1"/>
    <col min="8715" max="8960" width="9.109375" style="25"/>
    <col min="8961" max="8961" width="34.109375" style="25" customWidth="1"/>
    <col min="8962" max="8962" width="63.88671875" style="25" customWidth="1"/>
    <col min="8963" max="8963" width="17.6640625" style="25" customWidth="1"/>
    <col min="8964" max="8964" width="17.5546875" style="25" customWidth="1"/>
    <col min="8965" max="8965" width="18.33203125" style="25" customWidth="1"/>
    <col min="8966" max="8966" width="20.6640625" style="25" customWidth="1"/>
    <col min="8967" max="8967" width="19.44140625" style="25" customWidth="1"/>
    <col min="8968" max="8968" width="12.109375" style="25" customWidth="1"/>
    <col min="8969" max="8969" width="12" style="25" customWidth="1"/>
    <col min="8970" max="8970" width="0.109375" style="25" customWidth="1"/>
    <col min="8971" max="9216" width="9.109375" style="25"/>
    <col min="9217" max="9217" width="34.109375" style="25" customWidth="1"/>
    <col min="9218" max="9218" width="63.88671875" style="25" customWidth="1"/>
    <col min="9219" max="9219" width="17.6640625" style="25" customWidth="1"/>
    <col min="9220" max="9220" width="17.5546875" style="25" customWidth="1"/>
    <col min="9221" max="9221" width="18.33203125" style="25" customWidth="1"/>
    <col min="9222" max="9222" width="20.6640625" style="25" customWidth="1"/>
    <col min="9223" max="9223" width="19.44140625" style="25" customWidth="1"/>
    <col min="9224" max="9224" width="12.109375" style="25" customWidth="1"/>
    <col min="9225" max="9225" width="12" style="25" customWidth="1"/>
    <col min="9226" max="9226" width="0.109375" style="25" customWidth="1"/>
    <col min="9227" max="9472" width="9.109375" style="25"/>
    <col min="9473" max="9473" width="34.109375" style="25" customWidth="1"/>
    <col min="9474" max="9474" width="63.88671875" style="25" customWidth="1"/>
    <col min="9475" max="9475" width="17.6640625" style="25" customWidth="1"/>
    <col min="9476" max="9476" width="17.5546875" style="25" customWidth="1"/>
    <col min="9477" max="9477" width="18.33203125" style="25" customWidth="1"/>
    <col min="9478" max="9478" width="20.6640625" style="25" customWidth="1"/>
    <col min="9479" max="9479" width="19.44140625" style="25" customWidth="1"/>
    <col min="9480" max="9480" width="12.109375" style="25" customWidth="1"/>
    <col min="9481" max="9481" width="12" style="25" customWidth="1"/>
    <col min="9482" max="9482" width="0.109375" style="25" customWidth="1"/>
    <col min="9483" max="9728" width="9.109375" style="25"/>
    <col min="9729" max="9729" width="34.109375" style="25" customWidth="1"/>
    <col min="9730" max="9730" width="63.88671875" style="25" customWidth="1"/>
    <col min="9731" max="9731" width="17.6640625" style="25" customWidth="1"/>
    <col min="9732" max="9732" width="17.5546875" style="25" customWidth="1"/>
    <col min="9733" max="9733" width="18.33203125" style="25" customWidth="1"/>
    <col min="9734" max="9734" width="20.6640625" style="25" customWidth="1"/>
    <col min="9735" max="9735" width="19.44140625" style="25" customWidth="1"/>
    <col min="9736" max="9736" width="12.109375" style="25" customWidth="1"/>
    <col min="9737" max="9737" width="12" style="25" customWidth="1"/>
    <col min="9738" max="9738" width="0.109375" style="25" customWidth="1"/>
    <col min="9739" max="9984" width="9.109375" style="25"/>
    <col min="9985" max="9985" width="34.109375" style="25" customWidth="1"/>
    <col min="9986" max="9986" width="63.88671875" style="25" customWidth="1"/>
    <col min="9987" max="9987" width="17.6640625" style="25" customWidth="1"/>
    <col min="9988" max="9988" width="17.5546875" style="25" customWidth="1"/>
    <col min="9989" max="9989" width="18.33203125" style="25" customWidth="1"/>
    <col min="9990" max="9990" width="20.6640625" style="25" customWidth="1"/>
    <col min="9991" max="9991" width="19.44140625" style="25" customWidth="1"/>
    <col min="9992" max="9992" width="12.109375" style="25" customWidth="1"/>
    <col min="9993" max="9993" width="12" style="25" customWidth="1"/>
    <col min="9994" max="9994" width="0.109375" style="25" customWidth="1"/>
    <col min="9995" max="10240" width="9.109375" style="25"/>
    <col min="10241" max="10241" width="34.109375" style="25" customWidth="1"/>
    <col min="10242" max="10242" width="63.88671875" style="25" customWidth="1"/>
    <col min="10243" max="10243" width="17.6640625" style="25" customWidth="1"/>
    <col min="10244" max="10244" width="17.5546875" style="25" customWidth="1"/>
    <col min="10245" max="10245" width="18.33203125" style="25" customWidth="1"/>
    <col min="10246" max="10246" width="20.6640625" style="25" customWidth="1"/>
    <col min="10247" max="10247" width="19.44140625" style="25" customWidth="1"/>
    <col min="10248" max="10248" width="12.109375" style="25" customWidth="1"/>
    <col min="10249" max="10249" width="12" style="25" customWidth="1"/>
    <col min="10250" max="10250" width="0.109375" style="25" customWidth="1"/>
    <col min="10251" max="10496" width="9.109375" style="25"/>
    <col min="10497" max="10497" width="34.109375" style="25" customWidth="1"/>
    <col min="10498" max="10498" width="63.88671875" style="25" customWidth="1"/>
    <col min="10499" max="10499" width="17.6640625" style="25" customWidth="1"/>
    <col min="10500" max="10500" width="17.5546875" style="25" customWidth="1"/>
    <col min="10501" max="10501" width="18.33203125" style="25" customWidth="1"/>
    <col min="10502" max="10502" width="20.6640625" style="25" customWidth="1"/>
    <col min="10503" max="10503" width="19.44140625" style="25" customWidth="1"/>
    <col min="10504" max="10504" width="12.109375" style="25" customWidth="1"/>
    <col min="10505" max="10505" width="12" style="25" customWidth="1"/>
    <col min="10506" max="10506" width="0.109375" style="25" customWidth="1"/>
    <col min="10507" max="10752" width="9.109375" style="25"/>
    <col min="10753" max="10753" width="34.109375" style="25" customWidth="1"/>
    <col min="10754" max="10754" width="63.88671875" style="25" customWidth="1"/>
    <col min="10755" max="10755" width="17.6640625" style="25" customWidth="1"/>
    <col min="10756" max="10756" width="17.5546875" style="25" customWidth="1"/>
    <col min="10757" max="10757" width="18.33203125" style="25" customWidth="1"/>
    <col min="10758" max="10758" width="20.6640625" style="25" customWidth="1"/>
    <col min="10759" max="10759" width="19.44140625" style="25" customWidth="1"/>
    <col min="10760" max="10760" width="12.109375" style="25" customWidth="1"/>
    <col min="10761" max="10761" width="12" style="25" customWidth="1"/>
    <col min="10762" max="10762" width="0.109375" style="25" customWidth="1"/>
    <col min="10763" max="11008" width="9.109375" style="25"/>
    <col min="11009" max="11009" width="34.109375" style="25" customWidth="1"/>
    <col min="11010" max="11010" width="63.88671875" style="25" customWidth="1"/>
    <col min="11011" max="11011" width="17.6640625" style="25" customWidth="1"/>
    <col min="11012" max="11012" width="17.5546875" style="25" customWidth="1"/>
    <col min="11013" max="11013" width="18.33203125" style="25" customWidth="1"/>
    <col min="11014" max="11014" width="20.6640625" style="25" customWidth="1"/>
    <col min="11015" max="11015" width="19.44140625" style="25" customWidth="1"/>
    <col min="11016" max="11016" width="12.109375" style="25" customWidth="1"/>
    <col min="11017" max="11017" width="12" style="25" customWidth="1"/>
    <col min="11018" max="11018" width="0.109375" style="25" customWidth="1"/>
    <col min="11019" max="11264" width="9.109375" style="25"/>
    <col min="11265" max="11265" width="34.109375" style="25" customWidth="1"/>
    <col min="11266" max="11266" width="63.88671875" style="25" customWidth="1"/>
    <col min="11267" max="11267" width="17.6640625" style="25" customWidth="1"/>
    <col min="11268" max="11268" width="17.5546875" style="25" customWidth="1"/>
    <col min="11269" max="11269" width="18.33203125" style="25" customWidth="1"/>
    <col min="11270" max="11270" width="20.6640625" style="25" customWidth="1"/>
    <col min="11271" max="11271" width="19.44140625" style="25" customWidth="1"/>
    <col min="11272" max="11272" width="12.109375" style="25" customWidth="1"/>
    <col min="11273" max="11273" width="12" style="25" customWidth="1"/>
    <col min="11274" max="11274" width="0.109375" style="25" customWidth="1"/>
    <col min="11275" max="11520" width="9.109375" style="25"/>
    <col min="11521" max="11521" width="34.109375" style="25" customWidth="1"/>
    <col min="11522" max="11522" width="63.88671875" style="25" customWidth="1"/>
    <col min="11523" max="11523" width="17.6640625" style="25" customWidth="1"/>
    <col min="11524" max="11524" width="17.5546875" style="25" customWidth="1"/>
    <col min="11525" max="11525" width="18.33203125" style="25" customWidth="1"/>
    <col min="11526" max="11526" width="20.6640625" style="25" customWidth="1"/>
    <col min="11527" max="11527" width="19.44140625" style="25" customWidth="1"/>
    <col min="11528" max="11528" width="12.109375" style="25" customWidth="1"/>
    <col min="11529" max="11529" width="12" style="25" customWidth="1"/>
    <col min="11530" max="11530" width="0.109375" style="25" customWidth="1"/>
    <col min="11531" max="11776" width="9.109375" style="25"/>
    <col min="11777" max="11777" width="34.109375" style="25" customWidth="1"/>
    <col min="11778" max="11778" width="63.88671875" style="25" customWidth="1"/>
    <col min="11779" max="11779" width="17.6640625" style="25" customWidth="1"/>
    <col min="11780" max="11780" width="17.5546875" style="25" customWidth="1"/>
    <col min="11781" max="11781" width="18.33203125" style="25" customWidth="1"/>
    <col min="11782" max="11782" width="20.6640625" style="25" customWidth="1"/>
    <col min="11783" max="11783" width="19.44140625" style="25" customWidth="1"/>
    <col min="11784" max="11784" width="12.109375" style="25" customWidth="1"/>
    <col min="11785" max="11785" width="12" style="25" customWidth="1"/>
    <col min="11786" max="11786" width="0.109375" style="25" customWidth="1"/>
    <col min="11787" max="12032" width="9.109375" style="25"/>
    <col min="12033" max="12033" width="34.109375" style="25" customWidth="1"/>
    <col min="12034" max="12034" width="63.88671875" style="25" customWidth="1"/>
    <col min="12035" max="12035" width="17.6640625" style="25" customWidth="1"/>
    <col min="12036" max="12036" width="17.5546875" style="25" customWidth="1"/>
    <col min="12037" max="12037" width="18.33203125" style="25" customWidth="1"/>
    <col min="12038" max="12038" width="20.6640625" style="25" customWidth="1"/>
    <col min="12039" max="12039" width="19.44140625" style="25" customWidth="1"/>
    <col min="12040" max="12040" width="12.109375" style="25" customWidth="1"/>
    <col min="12041" max="12041" width="12" style="25" customWidth="1"/>
    <col min="12042" max="12042" width="0.109375" style="25" customWidth="1"/>
    <col min="12043" max="12288" width="9.109375" style="25"/>
    <col min="12289" max="12289" width="34.109375" style="25" customWidth="1"/>
    <col min="12290" max="12290" width="63.88671875" style="25" customWidth="1"/>
    <col min="12291" max="12291" width="17.6640625" style="25" customWidth="1"/>
    <col min="12292" max="12292" width="17.5546875" style="25" customWidth="1"/>
    <col min="12293" max="12293" width="18.33203125" style="25" customWidth="1"/>
    <col min="12294" max="12294" width="20.6640625" style="25" customWidth="1"/>
    <col min="12295" max="12295" width="19.44140625" style="25" customWidth="1"/>
    <col min="12296" max="12296" width="12.109375" style="25" customWidth="1"/>
    <col min="12297" max="12297" width="12" style="25" customWidth="1"/>
    <col min="12298" max="12298" width="0.109375" style="25" customWidth="1"/>
    <col min="12299" max="12544" width="9.109375" style="25"/>
    <col min="12545" max="12545" width="34.109375" style="25" customWidth="1"/>
    <col min="12546" max="12546" width="63.88671875" style="25" customWidth="1"/>
    <col min="12547" max="12547" width="17.6640625" style="25" customWidth="1"/>
    <col min="12548" max="12548" width="17.5546875" style="25" customWidth="1"/>
    <col min="12549" max="12549" width="18.33203125" style="25" customWidth="1"/>
    <col min="12550" max="12550" width="20.6640625" style="25" customWidth="1"/>
    <col min="12551" max="12551" width="19.44140625" style="25" customWidth="1"/>
    <col min="12552" max="12552" width="12.109375" style="25" customWidth="1"/>
    <col min="12553" max="12553" width="12" style="25" customWidth="1"/>
    <col min="12554" max="12554" width="0.109375" style="25" customWidth="1"/>
    <col min="12555" max="12800" width="9.109375" style="25"/>
    <col min="12801" max="12801" width="34.109375" style="25" customWidth="1"/>
    <col min="12802" max="12802" width="63.88671875" style="25" customWidth="1"/>
    <col min="12803" max="12803" width="17.6640625" style="25" customWidth="1"/>
    <col min="12804" max="12804" width="17.5546875" style="25" customWidth="1"/>
    <col min="12805" max="12805" width="18.33203125" style="25" customWidth="1"/>
    <col min="12806" max="12806" width="20.6640625" style="25" customWidth="1"/>
    <col min="12807" max="12807" width="19.44140625" style="25" customWidth="1"/>
    <col min="12808" max="12808" width="12.109375" style="25" customWidth="1"/>
    <col min="12809" max="12809" width="12" style="25" customWidth="1"/>
    <col min="12810" max="12810" width="0.109375" style="25" customWidth="1"/>
    <col min="12811" max="13056" width="9.109375" style="25"/>
    <col min="13057" max="13057" width="34.109375" style="25" customWidth="1"/>
    <col min="13058" max="13058" width="63.88671875" style="25" customWidth="1"/>
    <col min="13059" max="13059" width="17.6640625" style="25" customWidth="1"/>
    <col min="13060" max="13060" width="17.5546875" style="25" customWidth="1"/>
    <col min="13061" max="13061" width="18.33203125" style="25" customWidth="1"/>
    <col min="13062" max="13062" width="20.6640625" style="25" customWidth="1"/>
    <col min="13063" max="13063" width="19.44140625" style="25" customWidth="1"/>
    <col min="13064" max="13064" width="12.109375" style="25" customWidth="1"/>
    <col min="13065" max="13065" width="12" style="25" customWidth="1"/>
    <col min="13066" max="13066" width="0.109375" style="25" customWidth="1"/>
    <col min="13067" max="13312" width="9.109375" style="25"/>
    <col min="13313" max="13313" width="34.109375" style="25" customWidth="1"/>
    <col min="13314" max="13314" width="63.88671875" style="25" customWidth="1"/>
    <col min="13315" max="13315" width="17.6640625" style="25" customWidth="1"/>
    <col min="13316" max="13316" width="17.5546875" style="25" customWidth="1"/>
    <col min="13317" max="13317" width="18.33203125" style="25" customWidth="1"/>
    <col min="13318" max="13318" width="20.6640625" style="25" customWidth="1"/>
    <col min="13319" max="13319" width="19.44140625" style="25" customWidth="1"/>
    <col min="13320" max="13320" width="12.109375" style="25" customWidth="1"/>
    <col min="13321" max="13321" width="12" style="25" customWidth="1"/>
    <col min="13322" max="13322" width="0.109375" style="25" customWidth="1"/>
    <col min="13323" max="13568" width="9.109375" style="25"/>
    <col min="13569" max="13569" width="34.109375" style="25" customWidth="1"/>
    <col min="13570" max="13570" width="63.88671875" style="25" customWidth="1"/>
    <col min="13571" max="13571" width="17.6640625" style="25" customWidth="1"/>
    <col min="13572" max="13572" width="17.5546875" style="25" customWidth="1"/>
    <col min="13573" max="13573" width="18.33203125" style="25" customWidth="1"/>
    <col min="13574" max="13574" width="20.6640625" style="25" customWidth="1"/>
    <col min="13575" max="13575" width="19.44140625" style="25" customWidth="1"/>
    <col min="13576" max="13576" width="12.109375" style="25" customWidth="1"/>
    <col min="13577" max="13577" width="12" style="25" customWidth="1"/>
    <col min="13578" max="13578" width="0.109375" style="25" customWidth="1"/>
    <col min="13579" max="13824" width="9.109375" style="25"/>
    <col min="13825" max="13825" width="34.109375" style="25" customWidth="1"/>
    <col min="13826" max="13826" width="63.88671875" style="25" customWidth="1"/>
    <col min="13827" max="13827" width="17.6640625" style="25" customWidth="1"/>
    <col min="13828" max="13828" width="17.5546875" style="25" customWidth="1"/>
    <col min="13829" max="13829" width="18.33203125" style="25" customWidth="1"/>
    <col min="13830" max="13830" width="20.6640625" style="25" customWidth="1"/>
    <col min="13831" max="13831" width="19.44140625" style="25" customWidth="1"/>
    <col min="13832" max="13832" width="12.109375" style="25" customWidth="1"/>
    <col min="13833" max="13833" width="12" style="25" customWidth="1"/>
    <col min="13834" max="13834" width="0.109375" style="25" customWidth="1"/>
    <col min="13835" max="14080" width="9.109375" style="25"/>
    <col min="14081" max="14081" width="34.109375" style="25" customWidth="1"/>
    <col min="14082" max="14082" width="63.88671875" style="25" customWidth="1"/>
    <col min="14083" max="14083" width="17.6640625" style="25" customWidth="1"/>
    <col min="14084" max="14084" width="17.5546875" style="25" customWidth="1"/>
    <col min="14085" max="14085" width="18.33203125" style="25" customWidth="1"/>
    <col min="14086" max="14086" width="20.6640625" style="25" customWidth="1"/>
    <col min="14087" max="14087" width="19.44140625" style="25" customWidth="1"/>
    <col min="14088" max="14088" width="12.109375" style="25" customWidth="1"/>
    <col min="14089" max="14089" width="12" style="25" customWidth="1"/>
    <col min="14090" max="14090" width="0.109375" style="25" customWidth="1"/>
    <col min="14091" max="14336" width="9.109375" style="25"/>
    <col min="14337" max="14337" width="34.109375" style="25" customWidth="1"/>
    <col min="14338" max="14338" width="63.88671875" style="25" customWidth="1"/>
    <col min="14339" max="14339" width="17.6640625" style="25" customWidth="1"/>
    <col min="14340" max="14340" width="17.5546875" style="25" customWidth="1"/>
    <col min="14341" max="14341" width="18.33203125" style="25" customWidth="1"/>
    <col min="14342" max="14342" width="20.6640625" style="25" customWidth="1"/>
    <col min="14343" max="14343" width="19.44140625" style="25" customWidth="1"/>
    <col min="14344" max="14344" width="12.109375" style="25" customWidth="1"/>
    <col min="14345" max="14345" width="12" style="25" customWidth="1"/>
    <col min="14346" max="14346" width="0.109375" style="25" customWidth="1"/>
    <col min="14347" max="14592" width="9.109375" style="25"/>
    <col min="14593" max="14593" width="34.109375" style="25" customWidth="1"/>
    <col min="14594" max="14594" width="63.88671875" style="25" customWidth="1"/>
    <col min="14595" max="14595" width="17.6640625" style="25" customWidth="1"/>
    <col min="14596" max="14596" width="17.5546875" style="25" customWidth="1"/>
    <col min="14597" max="14597" width="18.33203125" style="25" customWidth="1"/>
    <col min="14598" max="14598" width="20.6640625" style="25" customWidth="1"/>
    <col min="14599" max="14599" width="19.44140625" style="25" customWidth="1"/>
    <col min="14600" max="14600" width="12.109375" style="25" customWidth="1"/>
    <col min="14601" max="14601" width="12" style="25" customWidth="1"/>
    <col min="14602" max="14602" width="0.109375" style="25" customWidth="1"/>
    <col min="14603" max="14848" width="9.109375" style="25"/>
    <col min="14849" max="14849" width="34.109375" style="25" customWidth="1"/>
    <col min="14850" max="14850" width="63.88671875" style="25" customWidth="1"/>
    <col min="14851" max="14851" width="17.6640625" style="25" customWidth="1"/>
    <col min="14852" max="14852" width="17.5546875" style="25" customWidth="1"/>
    <col min="14853" max="14853" width="18.33203125" style="25" customWidth="1"/>
    <col min="14854" max="14854" width="20.6640625" style="25" customWidth="1"/>
    <col min="14855" max="14855" width="19.44140625" style="25" customWidth="1"/>
    <col min="14856" max="14856" width="12.109375" style="25" customWidth="1"/>
    <col min="14857" max="14857" width="12" style="25" customWidth="1"/>
    <col min="14858" max="14858" width="0.109375" style="25" customWidth="1"/>
    <col min="14859" max="15104" width="9.109375" style="25"/>
    <col min="15105" max="15105" width="34.109375" style="25" customWidth="1"/>
    <col min="15106" max="15106" width="63.88671875" style="25" customWidth="1"/>
    <col min="15107" max="15107" width="17.6640625" style="25" customWidth="1"/>
    <col min="15108" max="15108" width="17.5546875" style="25" customWidth="1"/>
    <col min="15109" max="15109" width="18.33203125" style="25" customWidth="1"/>
    <col min="15110" max="15110" width="20.6640625" style="25" customWidth="1"/>
    <col min="15111" max="15111" width="19.44140625" style="25" customWidth="1"/>
    <col min="15112" max="15112" width="12.109375" style="25" customWidth="1"/>
    <col min="15113" max="15113" width="12" style="25" customWidth="1"/>
    <col min="15114" max="15114" width="0.109375" style="25" customWidth="1"/>
    <col min="15115" max="15360" width="9.109375" style="25"/>
    <col min="15361" max="15361" width="34.109375" style="25" customWidth="1"/>
    <col min="15362" max="15362" width="63.88671875" style="25" customWidth="1"/>
    <col min="15363" max="15363" width="17.6640625" style="25" customWidth="1"/>
    <col min="15364" max="15364" width="17.5546875" style="25" customWidth="1"/>
    <col min="15365" max="15365" width="18.33203125" style="25" customWidth="1"/>
    <col min="15366" max="15366" width="20.6640625" style="25" customWidth="1"/>
    <col min="15367" max="15367" width="19.44140625" style="25" customWidth="1"/>
    <col min="15368" max="15368" width="12.109375" style="25" customWidth="1"/>
    <col min="15369" max="15369" width="12" style="25" customWidth="1"/>
    <col min="15370" max="15370" width="0.109375" style="25" customWidth="1"/>
    <col min="15371" max="15616" width="9.109375" style="25"/>
    <col min="15617" max="15617" width="34.109375" style="25" customWidth="1"/>
    <col min="15618" max="15618" width="63.88671875" style="25" customWidth="1"/>
    <col min="15619" max="15619" width="17.6640625" style="25" customWidth="1"/>
    <col min="15620" max="15620" width="17.5546875" style="25" customWidth="1"/>
    <col min="15621" max="15621" width="18.33203125" style="25" customWidth="1"/>
    <col min="15622" max="15622" width="20.6640625" style="25" customWidth="1"/>
    <col min="15623" max="15623" width="19.44140625" style="25" customWidth="1"/>
    <col min="15624" max="15624" width="12.109375" style="25" customWidth="1"/>
    <col min="15625" max="15625" width="12" style="25" customWidth="1"/>
    <col min="15626" max="15626" width="0.109375" style="25" customWidth="1"/>
    <col min="15627" max="15872" width="9.109375" style="25"/>
    <col min="15873" max="15873" width="34.109375" style="25" customWidth="1"/>
    <col min="15874" max="15874" width="63.88671875" style="25" customWidth="1"/>
    <col min="15875" max="15875" width="17.6640625" style="25" customWidth="1"/>
    <col min="15876" max="15876" width="17.5546875" style="25" customWidth="1"/>
    <col min="15877" max="15877" width="18.33203125" style="25" customWidth="1"/>
    <col min="15878" max="15878" width="20.6640625" style="25" customWidth="1"/>
    <col min="15879" max="15879" width="19.44140625" style="25" customWidth="1"/>
    <col min="15880" max="15880" width="12.109375" style="25" customWidth="1"/>
    <col min="15881" max="15881" width="12" style="25" customWidth="1"/>
    <col min="15882" max="15882" width="0.109375" style="25" customWidth="1"/>
    <col min="15883" max="16128" width="9.109375" style="25"/>
    <col min="16129" max="16129" width="34.109375" style="25" customWidth="1"/>
    <col min="16130" max="16130" width="63.88671875" style="25" customWidth="1"/>
    <col min="16131" max="16131" width="17.6640625" style="25" customWidth="1"/>
    <col min="16132" max="16132" width="17.5546875" style="25" customWidth="1"/>
    <col min="16133" max="16133" width="18.33203125" style="25" customWidth="1"/>
    <col min="16134" max="16134" width="20.6640625" style="25" customWidth="1"/>
    <col min="16135" max="16135" width="19.44140625" style="25" customWidth="1"/>
    <col min="16136" max="16136" width="12.109375" style="25" customWidth="1"/>
    <col min="16137" max="16137" width="12" style="25" customWidth="1"/>
    <col min="16138" max="16138" width="0.109375" style="25" customWidth="1"/>
    <col min="16139" max="16384" width="9.109375" style="25"/>
  </cols>
  <sheetData>
    <row r="1" spans="1:9" s="2" customFormat="1" ht="42.6" customHeight="1" x14ac:dyDescent="0.35">
      <c r="A1" s="110" t="s">
        <v>248</v>
      </c>
      <c r="B1" s="110"/>
      <c r="C1" s="110"/>
      <c r="D1" s="110"/>
      <c r="E1" s="110"/>
      <c r="F1" s="110"/>
      <c r="G1" s="110"/>
      <c r="H1" s="110"/>
      <c r="I1" s="110"/>
    </row>
    <row r="2" spans="1:9" s="2" customFormat="1" hidden="1" x14ac:dyDescent="0.35">
      <c r="A2" s="110"/>
      <c r="B2" s="110"/>
      <c r="C2" s="110"/>
      <c r="D2" s="110"/>
      <c r="E2" s="110"/>
      <c r="F2" s="110"/>
      <c r="G2" s="110"/>
      <c r="H2" s="110"/>
      <c r="I2" s="110"/>
    </row>
    <row r="3" spans="1:9" s="2" customFormat="1" x14ac:dyDescent="0.35">
      <c r="A3" s="1"/>
      <c r="B3" s="1"/>
      <c r="C3" s="3"/>
      <c r="D3" s="3"/>
      <c r="E3" s="1"/>
      <c r="F3" s="4"/>
      <c r="G3" s="5"/>
      <c r="H3" s="6"/>
      <c r="I3" s="1"/>
    </row>
    <row r="4" spans="1:9" s="2" customFormat="1" ht="69.599999999999994" customHeight="1" x14ac:dyDescent="0.35">
      <c r="A4" s="7" t="s">
        <v>0</v>
      </c>
      <c r="B4" s="8" t="s">
        <v>1</v>
      </c>
      <c r="C4" s="115" t="s">
        <v>2</v>
      </c>
      <c r="D4" s="9" t="s">
        <v>3</v>
      </c>
      <c r="E4" s="7" t="s">
        <v>4</v>
      </c>
      <c r="F4" s="10" t="s">
        <v>5</v>
      </c>
      <c r="G4" s="9" t="s">
        <v>6</v>
      </c>
      <c r="H4" s="10" t="s">
        <v>7</v>
      </c>
      <c r="I4" s="10" t="s">
        <v>8</v>
      </c>
    </row>
    <row r="5" spans="1:9" s="20" customFormat="1" x14ac:dyDescent="0.35">
      <c r="A5" s="11" t="s">
        <v>9</v>
      </c>
      <c r="B5" s="112" t="s">
        <v>10</v>
      </c>
      <c r="C5" s="13"/>
      <c r="D5" s="14"/>
      <c r="E5" s="15"/>
      <c r="F5" s="16"/>
      <c r="G5" s="17"/>
      <c r="H5" s="18"/>
      <c r="I5" s="19"/>
    </row>
    <row r="6" spans="1:9" x14ac:dyDescent="0.35">
      <c r="A6" s="21"/>
      <c r="B6" s="113" t="s">
        <v>11</v>
      </c>
      <c r="C6" s="22">
        <f>C7+C9+C11+C16+C20+C21</f>
        <v>9002894</v>
      </c>
      <c r="D6" s="22">
        <f>D7+D9+D11+D16+D20+D21</f>
        <v>9358929.0900000017</v>
      </c>
      <c r="E6" s="22">
        <f>E7+E9+E11+E16+E20+E21</f>
        <v>9806781</v>
      </c>
      <c r="F6" s="22">
        <f>F7+F9+F11+F16+F20+F21</f>
        <v>10832522</v>
      </c>
      <c r="G6" s="23">
        <f>G7+G9+G11+G16+G20+G21</f>
        <v>11254840.549999999</v>
      </c>
      <c r="H6" s="24">
        <f t="shared" ref="H6:H20" si="0">D6/C6*100</f>
        <v>103.95467379711458</v>
      </c>
      <c r="I6" s="24">
        <f>G6/F6*100</f>
        <v>103.89861705335099</v>
      </c>
    </row>
    <row r="7" spans="1:9" x14ac:dyDescent="0.35">
      <c r="A7" s="21" t="s">
        <v>12</v>
      </c>
      <c r="B7" s="21" t="s">
        <v>13</v>
      </c>
      <c r="C7" s="22">
        <f>C8</f>
        <v>4812628</v>
      </c>
      <c r="D7" s="23">
        <f>D8</f>
        <v>5013148.33</v>
      </c>
      <c r="E7" s="15">
        <f>E8</f>
        <v>5225353</v>
      </c>
      <c r="F7" s="15">
        <f>F8</f>
        <v>6034778</v>
      </c>
      <c r="G7" s="15">
        <f>G8</f>
        <v>6431910.8300000001</v>
      </c>
      <c r="H7" s="24">
        <f t="shared" si="0"/>
        <v>104.16654538850707</v>
      </c>
      <c r="I7" s="24">
        <f>G7/F7*100</f>
        <v>106.58073635848741</v>
      </c>
    </row>
    <row r="8" spans="1:9" x14ac:dyDescent="0.35">
      <c r="A8" s="26" t="s">
        <v>14</v>
      </c>
      <c r="B8" s="27" t="s">
        <v>15</v>
      </c>
      <c r="C8" s="28">
        <v>4812628</v>
      </c>
      <c r="D8" s="28">
        <v>5013148.33</v>
      </c>
      <c r="E8" s="26">
        <v>5225353</v>
      </c>
      <c r="F8" s="28">
        <v>6034778</v>
      </c>
      <c r="G8" s="29">
        <v>6431910.8300000001</v>
      </c>
      <c r="H8" s="30">
        <f t="shared" si="0"/>
        <v>104.16654538850707</v>
      </c>
      <c r="I8" s="30">
        <f>G8/F8*100</f>
        <v>106.58073635848741</v>
      </c>
    </row>
    <row r="9" spans="1:9" ht="35.4" x14ac:dyDescent="0.35">
      <c r="A9" s="23" t="s">
        <v>16</v>
      </c>
      <c r="B9" s="31" t="s">
        <v>17</v>
      </c>
      <c r="C9" s="22">
        <f>C10</f>
        <v>42958</v>
      </c>
      <c r="D9" s="23">
        <f>D10</f>
        <v>46066.03</v>
      </c>
      <c r="E9" s="15">
        <f>E10</f>
        <v>45087</v>
      </c>
      <c r="F9" s="15">
        <f>F10</f>
        <v>45087</v>
      </c>
      <c r="G9" s="23">
        <f>G10</f>
        <v>56620.26</v>
      </c>
      <c r="H9" s="24">
        <f t="shared" si="0"/>
        <v>107.23504353089064</v>
      </c>
      <c r="I9" s="24">
        <f>G9/F9*100</f>
        <v>125.58001197684476</v>
      </c>
    </row>
    <row r="10" spans="1:9" ht="36" x14ac:dyDescent="0.35">
      <c r="A10" s="26" t="s">
        <v>18</v>
      </c>
      <c r="B10" s="27" t="s">
        <v>19</v>
      </c>
      <c r="C10" s="28">
        <v>42958</v>
      </c>
      <c r="D10" s="28">
        <v>46066.03</v>
      </c>
      <c r="E10" s="26">
        <v>45087</v>
      </c>
      <c r="F10" s="28">
        <v>45087</v>
      </c>
      <c r="G10" s="28">
        <v>56620.26</v>
      </c>
      <c r="H10" s="30">
        <f t="shared" si="0"/>
        <v>107.23504353089064</v>
      </c>
      <c r="I10" s="30">
        <f t="shared" ref="I10:I19" si="1">G10/F10*100</f>
        <v>125.58001197684476</v>
      </c>
    </row>
    <row r="11" spans="1:9" x14ac:dyDescent="0.35">
      <c r="A11" s="23" t="s">
        <v>20</v>
      </c>
      <c r="B11" s="31" t="s">
        <v>21</v>
      </c>
      <c r="C11" s="22">
        <f>C12+C13+C14+C15</f>
        <v>2585837</v>
      </c>
      <c r="D11" s="23">
        <f>D12+D13+D14+D15</f>
        <v>2676089.89</v>
      </c>
      <c r="E11" s="15">
        <f>E12+E13+E14+E15</f>
        <v>2744182</v>
      </c>
      <c r="F11" s="15">
        <f>F12+F13+F14+F15</f>
        <v>2960498</v>
      </c>
      <c r="G11" s="15">
        <f>G12+G13+G14+G15</f>
        <v>2945247.73</v>
      </c>
      <c r="H11" s="24">
        <f t="shared" si="0"/>
        <v>103.49027761610652</v>
      </c>
      <c r="I11" s="24">
        <f t="shared" si="1"/>
        <v>99.484874842002938</v>
      </c>
    </row>
    <row r="12" spans="1:9" ht="36" x14ac:dyDescent="0.35">
      <c r="A12" s="26" t="s">
        <v>22</v>
      </c>
      <c r="B12" s="27" t="s">
        <v>23</v>
      </c>
      <c r="C12" s="28">
        <v>1857100</v>
      </c>
      <c r="D12" s="28">
        <v>1937063.05</v>
      </c>
      <c r="E12" s="26">
        <v>2062377</v>
      </c>
      <c r="F12" s="26">
        <v>2278693</v>
      </c>
      <c r="G12" s="28">
        <v>2266292.35</v>
      </c>
      <c r="H12" s="30">
        <f t="shared" si="0"/>
        <v>104.30580205697055</v>
      </c>
      <c r="I12" s="30">
        <f t="shared" si="1"/>
        <v>99.455799881774325</v>
      </c>
    </row>
    <row r="13" spans="1:9" ht="36" x14ac:dyDescent="0.35">
      <c r="A13" s="26" t="s">
        <v>24</v>
      </c>
      <c r="B13" s="27" t="s">
        <v>25</v>
      </c>
      <c r="C13" s="28">
        <v>155870</v>
      </c>
      <c r="D13" s="28">
        <v>159126.45000000001</v>
      </c>
      <c r="E13" s="26"/>
      <c r="F13" s="28"/>
      <c r="G13" s="28">
        <v>-337.08</v>
      </c>
      <c r="H13" s="30">
        <f t="shared" si="0"/>
        <v>102.08920895618144</v>
      </c>
      <c r="I13" s="30"/>
    </row>
    <row r="14" spans="1:9" x14ac:dyDescent="0.35">
      <c r="A14" s="32" t="s">
        <v>26</v>
      </c>
      <c r="B14" s="27" t="s">
        <v>27</v>
      </c>
      <c r="C14" s="28">
        <v>302867</v>
      </c>
      <c r="D14" s="28">
        <v>305133.68</v>
      </c>
      <c r="E14" s="26">
        <v>311132</v>
      </c>
      <c r="F14" s="28">
        <v>311132</v>
      </c>
      <c r="G14" s="28">
        <v>307494.57</v>
      </c>
      <c r="H14" s="30">
        <f t="shared" si="0"/>
        <v>100.74840771691865</v>
      </c>
      <c r="I14" s="30">
        <f t="shared" si="1"/>
        <v>98.830904567836171</v>
      </c>
    </row>
    <row r="15" spans="1:9" ht="36" x14ac:dyDescent="0.35">
      <c r="A15" s="32" t="s">
        <v>28</v>
      </c>
      <c r="B15" s="27" t="s">
        <v>29</v>
      </c>
      <c r="C15" s="28">
        <v>270000</v>
      </c>
      <c r="D15" s="28">
        <v>274766.71000000002</v>
      </c>
      <c r="E15" s="26">
        <v>370673</v>
      </c>
      <c r="F15" s="28">
        <v>370673</v>
      </c>
      <c r="G15" s="28">
        <v>371797.89</v>
      </c>
      <c r="H15" s="30">
        <f t="shared" si="0"/>
        <v>101.76544814814817</v>
      </c>
      <c r="I15" s="30">
        <f t="shared" si="1"/>
        <v>100.30347233275691</v>
      </c>
    </row>
    <row r="16" spans="1:9" x14ac:dyDescent="0.35">
      <c r="A16" s="23" t="s">
        <v>30</v>
      </c>
      <c r="B16" s="31" t="s">
        <v>31</v>
      </c>
      <c r="C16" s="33">
        <f>C17+C18+C19</f>
        <v>1477297</v>
      </c>
      <c r="D16" s="23">
        <f>D17+D18+D19</f>
        <v>1531493.12</v>
      </c>
      <c r="E16" s="34">
        <f>E17+E18+E19</f>
        <v>1705985</v>
      </c>
      <c r="F16" s="34">
        <v>1705985</v>
      </c>
      <c r="G16" s="23">
        <f>G17+G18+G19</f>
        <v>1722823.02</v>
      </c>
      <c r="H16" s="24">
        <f t="shared" si="0"/>
        <v>103.66860015284674</v>
      </c>
      <c r="I16" s="24">
        <f t="shared" si="1"/>
        <v>100.98699695483842</v>
      </c>
    </row>
    <row r="17" spans="1:9" x14ac:dyDescent="0.35">
      <c r="A17" s="26" t="s">
        <v>32</v>
      </c>
      <c r="B17" s="27" t="s">
        <v>33</v>
      </c>
      <c r="C17" s="29">
        <v>333470</v>
      </c>
      <c r="D17" s="29">
        <v>372768.84</v>
      </c>
      <c r="E17" s="26">
        <v>453002</v>
      </c>
      <c r="F17" s="28">
        <v>453002</v>
      </c>
      <c r="G17" s="29">
        <v>564369.51</v>
      </c>
      <c r="H17" s="30">
        <f t="shared" si="0"/>
        <v>111.78482022370828</v>
      </c>
      <c r="I17" s="30">
        <f t="shared" si="1"/>
        <v>124.58433075350661</v>
      </c>
    </row>
    <row r="18" spans="1:9" x14ac:dyDescent="0.35">
      <c r="A18" s="26" t="s">
        <v>34</v>
      </c>
      <c r="B18" s="27" t="s">
        <v>35</v>
      </c>
      <c r="C18" s="29">
        <v>673000</v>
      </c>
      <c r="D18" s="29">
        <v>660587.02</v>
      </c>
      <c r="E18" s="26">
        <v>758058</v>
      </c>
      <c r="F18" s="28">
        <v>758058</v>
      </c>
      <c r="G18" s="29">
        <v>681658.91</v>
      </c>
      <c r="H18" s="30">
        <f t="shared" si="0"/>
        <v>98.155575037147102</v>
      </c>
      <c r="I18" s="30">
        <f t="shared" si="1"/>
        <v>89.921735540024656</v>
      </c>
    </row>
    <row r="19" spans="1:9" x14ac:dyDescent="0.35">
      <c r="A19" s="26" t="s">
        <v>36</v>
      </c>
      <c r="B19" s="27" t="s">
        <v>37</v>
      </c>
      <c r="C19" s="29">
        <v>470827</v>
      </c>
      <c r="D19" s="29">
        <v>498137.26</v>
      </c>
      <c r="E19" s="26">
        <v>494925</v>
      </c>
      <c r="F19" s="28">
        <v>494925</v>
      </c>
      <c r="G19" s="29">
        <v>476794.6</v>
      </c>
      <c r="H19" s="30">
        <f t="shared" si="0"/>
        <v>105.8004872277928</v>
      </c>
      <c r="I19" s="30">
        <f t="shared" si="1"/>
        <v>96.336737889579226</v>
      </c>
    </row>
    <row r="20" spans="1:9" x14ac:dyDescent="0.35">
      <c r="A20" s="23" t="s">
        <v>38</v>
      </c>
      <c r="B20" s="31" t="s">
        <v>39</v>
      </c>
      <c r="C20" s="35">
        <v>84174</v>
      </c>
      <c r="D20" s="35">
        <v>92175.4</v>
      </c>
      <c r="E20" s="23">
        <v>86174</v>
      </c>
      <c r="F20" s="36">
        <v>86174</v>
      </c>
      <c r="G20" s="35">
        <v>98216.02</v>
      </c>
      <c r="H20" s="24">
        <f t="shared" si="0"/>
        <v>109.50578563451896</v>
      </c>
      <c r="I20" s="24">
        <f>G20/F20*100</f>
        <v>113.9740757072899</v>
      </c>
    </row>
    <row r="21" spans="1:9" ht="34.799999999999997" x14ac:dyDescent="0.35">
      <c r="A21" s="21" t="s">
        <v>40</v>
      </c>
      <c r="B21" s="37" t="s">
        <v>41</v>
      </c>
      <c r="C21" s="38">
        <f>C22+C23</f>
        <v>0</v>
      </c>
      <c r="D21" s="39">
        <f>D22+D23</f>
        <v>-43.68</v>
      </c>
      <c r="E21" s="15">
        <f>E22+E23</f>
        <v>0</v>
      </c>
      <c r="F21" s="40">
        <v>0</v>
      </c>
      <c r="G21" s="39">
        <f>G22+G23</f>
        <v>22.69</v>
      </c>
      <c r="H21" s="24"/>
      <c r="I21" s="24"/>
    </row>
    <row r="22" spans="1:9" x14ac:dyDescent="0.35">
      <c r="A22" s="41" t="s">
        <v>42</v>
      </c>
      <c r="B22" s="42" t="s">
        <v>43</v>
      </c>
      <c r="C22" s="28"/>
      <c r="D22" s="28">
        <v>-55.92</v>
      </c>
      <c r="E22" s="43"/>
      <c r="F22" s="28"/>
      <c r="G22" s="28">
        <v>0.41</v>
      </c>
      <c r="H22" s="30"/>
      <c r="I22" s="30"/>
    </row>
    <row r="23" spans="1:9" ht="36" x14ac:dyDescent="0.35">
      <c r="A23" s="41" t="s">
        <v>44</v>
      </c>
      <c r="B23" s="42" t="s">
        <v>45</v>
      </c>
      <c r="C23" s="28"/>
      <c r="D23" s="28">
        <v>12.24</v>
      </c>
      <c r="E23" s="44"/>
      <c r="F23" s="28"/>
      <c r="G23" s="28">
        <v>22.28</v>
      </c>
      <c r="H23" s="30"/>
      <c r="I23" s="30"/>
    </row>
    <row r="24" spans="1:9" x14ac:dyDescent="0.35">
      <c r="A24" s="21"/>
      <c r="B24" s="113" t="s">
        <v>46</v>
      </c>
      <c r="C24" s="22">
        <f>C25+C30+C31+C34+C40+C41+C42</f>
        <v>924867.00000000012</v>
      </c>
      <c r="D24" s="22">
        <f>D25+D30+D31+D34+D40+D41+D42</f>
        <v>1035489.0799999998</v>
      </c>
      <c r="E24" s="22">
        <f>E25+E30+E31+E34+E40+E41+E42</f>
        <v>783607.00000000012</v>
      </c>
      <c r="F24" s="23">
        <f>F25+F30+F31+F34+F40+F41+F42</f>
        <v>878983.2300000001</v>
      </c>
      <c r="G24" s="23">
        <f>G25+G30+G31+G34+G40+G41+G42</f>
        <v>979997.35499999998</v>
      </c>
      <c r="H24" s="24">
        <f>D24/C24*100</f>
        <v>111.96086356200401</v>
      </c>
      <c r="I24" s="24">
        <f>G24/F24*100</f>
        <v>111.49215611314904</v>
      </c>
    </row>
    <row r="25" spans="1:9" ht="52.8" x14ac:dyDescent="0.35">
      <c r="A25" s="21" t="s">
        <v>47</v>
      </c>
      <c r="B25" s="45" t="s">
        <v>48</v>
      </c>
      <c r="C25" s="23">
        <f>SUM(C26:C29)</f>
        <v>496963.73</v>
      </c>
      <c r="D25" s="23">
        <f>SUM(D26:D29)</f>
        <v>468891.62</v>
      </c>
      <c r="E25" s="46">
        <f>SUM(E26:E29)</f>
        <v>490432.28</v>
      </c>
      <c r="F25" s="23">
        <f>F26+F27+F28+F29</f>
        <v>490432.28</v>
      </c>
      <c r="G25" s="23">
        <f>G26+G27+G28+G29</f>
        <v>455467.05000000005</v>
      </c>
      <c r="H25" s="24">
        <f>D25/C25*100</f>
        <v>94.351275896935178</v>
      </c>
      <c r="I25" s="24">
        <f>G25/F25*100</f>
        <v>92.870528424434056</v>
      </c>
    </row>
    <row r="26" spans="1:9" ht="126" x14ac:dyDescent="0.35">
      <c r="A26" s="26" t="s">
        <v>49</v>
      </c>
      <c r="B26" s="47" t="s">
        <v>50</v>
      </c>
      <c r="C26" s="28">
        <v>346261.77</v>
      </c>
      <c r="D26" s="28">
        <v>319925.07</v>
      </c>
      <c r="E26" s="26">
        <v>348621</v>
      </c>
      <c r="F26" s="28">
        <v>348621</v>
      </c>
      <c r="G26" s="28">
        <v>313865.13</v>
      </c>
      <c r="H26" s="30">
        <f t="shared" ref="H26:H33" si="2">D26/C26*100</f>
        <v>92.393991401360879</v>
      </c>
      <c r="I26" s="30">
        <f t="shared" ref="I26:I53" si="3">G26/F26*100</f>
        <v>90.030471486227171</v>
      </c>
    </row>
    <row r="27" spans="1:9" ht="54" x14ac:dyDescent="0.35">
      <c r="A27" s="26" t="s">
        <v>51</v>
      </c>
      <c r="B27" s="48" t="s">
        <v>52</v>
      </c>
      <c r="C27" s="28">
        <v>42.1</v>
      </c>
      <c r="D27" s="28">
        <v>158.56</v>
      </c>
      <c r="E27" s="28">
        <v>37.200000000000003</v>
      </c>
      <c r="F27" s="28">
        <v>37.200000000000003</v>
      </c>
      <c r="G27" s="28">
        <v>197.13</v>
      </c>
      <c r="H27" s="30"/>
      <c r="I27" s="30">
        <f t="shared" si="3"/>
        <v>529.91935483870964</v>
      </c>
    </row>
    <row r="28" spans="1:9" ht="36" x14ac:dyDescent="0.35">
      <c r="A28" s="26" t="s">
        <v>53</v>
      </c>
      <c r="B28" s="27" t="s">
        <v>54</v>
      </c>
      <c r="C28" s="26">
        <v>9400</v>
      </c>
      <c r="D28" s="28">
        <v>9979.5300000000007</v>
      </c>
      <c r="E28" s="26">
        <v>2750.51</v>
      </c>
      <c r="F28" s="28">
        <v>2750.51</v>
      </c>
      <c r="G28" s="28">
        <v>4518.5600000000004</v>
      </c>
      <c r="H28" s="30">
        <f t="shared" si="2"/>
        <v>106.16521276595745</v>
      </c>
      <c r="I28" s="30">
        <f t="shared" si="3"/>
        <v>164.28080610504961</v>
      </c>
    </row>
    <row r="29" spans="1:9" ht="117" customHeight="1" x14ac:dyDescent="0.35">
      <c r="A29" s="26" t="s">
        <v>55</v>
      </c>
      <c r="B29" s="49" t="s">
        <v>56</v>
      </c>
      <c r="C29" s="28">
        <v>141259.85999999999</v>
      </c>
      <c r="D29" s="28">
        <v>138828.46</v>
      </c>
      <c r="E29" s="26">
        <v>139023.57</v>
      </c>
      <c r="F29" s="28">
        <v>139023.57</v>
      </c>
      <c r="G29" s="28">
        <v>136886.23000000001</v>
      </c>
      <c r="H29" s="30"/>
      <c r="I29" s="30">
        <f t="shared" si="3"/>
        <v>98.462606017094799</v>
      </c>
    </row>
    <row r="30" spans="1:9" x14ac:dyDescent="0.35">
      <c r="A30" s="23" t="s">
        <v>57</v>
      </c>
      <c r="B30" s="31" t="s">
        <v>58</v>
      </c>
      <c r="C30" s="36">
        <v>23900</v>
      </c>
      <c r="D30" s="36">
        <v>28268.92</v>
      </c>
      <c r="E30" s="23">
        <v>20000</v>
      </c>
      <c r="F30" s="36">
        <v>20000</v>
      </c>
      <c r="G30" s="36">
        <v>8346.89</v>
      </c>
      <c r="H30" s="24">
        <f t="shared" si="2"/>
        <v>118.27999999999999</v>
      </c>
      <c r="I30" s="24">
        <f t="shared" si="3"/>
        <v>41.734449999999995</v>
      </c>
    </row>
    <row r="31" spans="1:9" ht="35.4" x14ac:dyDescent="0.35">
      <c r="A31" s="22" t="s">
        <v>59</v>
      </c>
      <c r="B31" s="31" t="s">
        <v>60</v>
      </c>
      <c r="C31" s="23">
        <f>C32+C33</f>
        <v>147902.54999999999</v>
      </c>
      <c r="D31" s="23">
        <f>D32+D33</f>
        <v>147057.03</v>
      </c>
      <c r="E31" s="23">
        <f>E32+E33</f>
        <v>142010.99000000002</v>
      </c>
      <c r="F31" s="23">
        <f>F32+F33</f>
        <v>237387.22</v>
      </c>
      <c r="G31" s="23">
        <f>G32+G33</f>
        <v>326045.18</v>
      </c>
      <c r="H31" s="24">
        <f t="shared" si="2"/>
        <v>99.42832628646363</v>
      </c>
      <c r="I31" s="24">
        <f t="shared" si="3"/>
        <v>137.34740227380397</v>
      </c>
    </row>
    <row r="32" spans="1:9" x14ac:dyDescent="0.35">
      <c r="A32" s="50" t="s">
        <v>61</v>
      </c>
      <c r="B32" s="27" t="s">
        <v>62</v>
      </c>
      <c r="C32" s="28">
        <v>438.84</v>
      </c>
      <c r="D32" s="29">
        <v>540.33000000000004</v>
      </c>
      <c r="E32" s="29">
        <v>53.2</v>
      </c>
      <c r="F32" s="28">
        <v>53.2</v>
      </c>
      <c r="G32" s="29">
        <v>59.32</v>
      </c>
      <c r="H32" s="51">
        <f t="shared" si="2"/>
        <v>123.12687995624832</v>
      </c>
      <c r="I32" s="51">
        <f t="shared" si="3"/>
        <v>111.50375939849624</v>
      </c>
    </row>
    <row r="33" spans="1:9" x14ac:dyDescent="0.35">
      <c r="A33" s="50" t="s">
        <v>63</v>
      </c>
      <c r="B33" s="27" t="s">
        <v>64</v>
      </c>
      <c r="C33" s="28">
        <v>147463.71</v>
      </c>
      <c r="D33" s="29">
        <v>146516.70000000001</v>
      </c>
      <c r="E33" s="26">
        <v>141957.79</v>
      </c>
      <c r="F33" s="28">
        <v>237334.02</v>
      </c>
      <c r="G33" s="29">
        <v>325985.86</v>
      </c>
      <c r="H33" s="51">
        <f t="shared" si="2"/>
        <v>99.35780131938904</v>
      </c>
      <c r="I33" s="51">
        <f t="shared" si="3"/>
        <v>137.35319529833944</v>
      </c>
    </row>
    <row r="34" spans="1:9" ht="35.4" x14ac:dyDescent="0.35">
      <c r="A34" s="23" t="s">
        <v>65</v>
      </c>
      <c r="B34" s="31" t="s">
        <v>66</v>
      </c>
      <c r="C34" s="22">
        <f>C35+C36+C37+C38+C39</f>
        <v>164291.32</v>
      </c>
      <c r="D34" s="22">
        <f>D35+D36+D37+D38+D39+23</f>
        <v>182943.47</v>
      </c>
      <c r="E34" s="22">
        <f>E35+E36+E37+E38+E39</f>
        <v>50205.42</v>
      </c>
      <c r="F34" s="23">
        <f>F35+F36+F37+F38+F39</f>
        <v>50205.42</v>
      </c>
      <c r="G34" s="23">
        <f>G35+G36+G37+G38+G39</f>
        <v>154072.61499999999</v>
      </c>
      <c r="H34" s="24">
        <f>D34/C34*100</f>
        <v>111.35309522134219</v>
      </c>
      <c r="I34" s="24">
        <f>G34/F34*100</f>
        <v>306.88442602412249</v>
      </c>
    </row>
    <row r="35" spans="1:9" x14ac:dyDescent="0.35">
      <c r="A35" s="26" t="s">
        <v>67</v>
      </c>
      <c r="B35" s="27" t="s">
        <v>68</v>
      </c>
      <c r="C35" s="28">
        <v>10492.31</v>
      </c>
      <c r="D35" s="28">
        <v>18075.77</v>
      </c>
      <c r="E35" s="26">
        <v>10296.049999999999</v>
      </c>
      <c r="F35" s="28">
        <v>10296.049999999999</v>
      </c>
      <c r="G35" s="28">
        <v>8170.2619999999997</v>
      </c>
      <c r="H35" s="30">
        <f t="shared" ref="H35:H53" si="4">D35/C35*100</f>
        <v>172.27636240255958</v>
      </c>
      <c r="I35" s="30">
        <f>G35/F35*100</f>
        <v>79.353363668591356</v>
      </c>
    </row>
    <row r="36" spans="1:9" ht="108" x14ac:dyDescent="0.35">
      <c r="A36" s="52" t="s">
        <v>69</v>
      </c>
      <c r="B36" s="53" t="s">
        <v>70</v>
      </c>
      <c r="C36" s="28"/>
      <c r="D36" s="28"/>
      <c r="E36" s="26"/>
      <c r="F36" s="28"/>
      <c r="G36" s="28">
        <v>12.14</v>
      </c>
      <c r="H36" s="30"/>
      <c r="I36" s="30"/>
    </row>
    <row r="37" spans="1:9" ht="36" x14ac:dyDescent="0.35">
      <c r="A37" s="52" t="s">
        <v>71</v>
      </c>
      <c r="B37" s="54" t="s">
        <v>72</v>
      </c>
      <c r="C37" s="28">
        <v>88909</v>
      </c>
      <c r="D37" s="28">
        <v>113965.69</v>
      </c>
      <c r="E37" s="26">
        <v>20493.98</v>
      </c>
      <c r="F37" s="28">
        <v>20493.98</v>
      </c>
      <c r="G37" s="28">
        <v>124418.47</v>
      </c>
      <c r="H37" s="30">
        <f t="shared" si="4"/>
        <v>128.18239998200406</v>
      </c>
      <c r="I37" s="30">
        <f t="shared" si="3"/>
        <v>607.09764525972992</v>
      </c>
    </row>
    <row r="38" spans="1:9" ht="90.6" customHeight="1" x14ac:dyDescent="0.35">
      <c r="A38" s="52" t="s">
        <v>73</v>
      </c>
      <c r="B38" s="55" t="s">
        <v>74</v>
      </c>
      <c r="C38" s="28">
        <v>15000</v>
      </c>
      <c r="D38" s="28">
        <v>16294.07</v>
      </c>
      <c r="E38" s="26">
        <v>10000</v>
      </c>
      <c r="F38" s="28">
        <v>10000</v>
      </c>
      <c r="G38" s="28">
        <v>4029.1819999999998</v>
      </c>
      <c r="H38" s="30">
        <f>D38/C38*100</f>
        <v>108.62713333333333</v>
      </c>
      <c r="I38" s="30">
        <f>G38/F38*100</f>
        <v>40.291820000000001</v>
      </c>
    </row>
    <row r="39" spans="1:9" ht="36" x14ac:dyDescent="0.35">
      <c r="A39" s="56" t="s">
        <v>75</v>
      </c>
      <c r="B39" s="57" t="s">
        <v>76</v>
      </c>
      <c r="C39" s="28">
        <v>49890.01</v>
      </c>
      <c r="D39" s="28">
        <v>34584.94</v>
      </c>
      <c r="E39" s="26">
        <v>9415.39</v>
      </c>
      <c r="F39" s="28">
        <v>9415.39</v>
      </c>
      <c r="G39" s="28">
        <v>17442.561000000002</v>
      </c>
      <c r="H39" s="30">
        <f>D39/C39*100</f>
        <v>69.322375361319828</v>
      </c>
      <c r="I39" s="30">
        <f t="shared" si="3"/>
        <v>185.25585238635895</v>
      </c>
    </row>
    <row r="40" spans="1:9" x14ac:dyDescent="0.35">
      <c r="A40" s="23" t="s">
        <v>77</v>
      </c>
      <c r="B40" s="31" t="s">
        <v>78</v>
      </c>
      <c r="C40" s="36">
        <v>62420</v>
      </c>
      <c r="D40" s="35">
        <v>72749.7</v>
      </c>
      <c r="E40" s="23">
        <v>56904.9</v>
      </c>
      <c r="F40" s="36">
        <v>56904.9</v>
      </c>
      <c r="G40" s="35">
        <v>44375.87</v>
      </c>
      <c r="H40" s="24">
        <f t="shared" si="4"/>
        <v>116.54870233899391</v>
      </c>
      <c r="I40" s="24">
        <f t="shared" si="3"/>
        <v>77.982511172148634</v>
      </c>
    </row>
    <row r="41" spans="1:9" x14ac:dyDescent="0.35">
      <c r="A41" s="23" t="s">
        <v>79</v>
      </c>
      <c r="B41" s="58" t="s">
        <v>80</v>
      </c>
      <c r="C41" s="36">
        <v>28789.4</v>
      </c>
      <c r="D41" s="35">
        <v>44943.96</v>
      </c>
      <c r="E41" s="23">
        <v>23453.41</v>
      </c>
      <c r="F41" s="36">
        <v>23453.41</v>
      </c>
      <c r="G41" s="35">
        <v>27704.19</v>
      </c>
      <c r="H41" s="24">
        <f t="shared" si="4"/>
        <v>156.11287487755908</v>
      </c>
      <c r="I41" s="24">
        <f t="shared" si="3"/>
        <v>118.12435803578242</v>
      </c>
    </row>
    <row r="42" spans="1:9" ht="21.75" customHeight="1" x14ac:dyDescent="0.35">
      <c r="A42" s="59" t="s">
        <v>81</v>
      </c>
      <c r="B42" s="59" t="s">
        <v>82</v>
      </c>
      <c r="C42" s="36">
        <v>600</v>
      </c>
      <c r="D42" s="35">
        <v>90634.38</v>
      </c>
      <c r="E42" s="23">
        <v>600</v>
      </c>
      <c r="F42" s="36">
        <v>600</v>
      </c>
      <c r="G42" s="36">
        <v>-36014.44</v>
      </c>
      <c r="H42" s="24">
        <f t="shared" si="4"/>
        <v>15105.73</v>
      </c>
      <c r="I42" s="24">
        <f t="shared" si="3"/>
        <v>-6002.4066666666668</v>
      </c>
    </row>
    <row r="43" spans="1:9" ht="34.799999999999997" x14ac:dyDescent="0.35">
      <c r="A43" s="59" t="s">
        <v>83</v>
      </c>
      <c r="B43" s="114" t="s">
        <v>84</v>
      </c>
      <c r="C43" s="22">
        <f>C6+C24</f>
        <v>9927761</v>
      </c>
      <c r="D43" s="22">
        <f>D6+D24</f>
        <v>10394418.170000002</v>
      </c>
      <c r="E43" s="22">
        <f>E6+E24</f>
        <v>10590388</v>
      </c>
      <c r="F43" s="22">
        <f>F6+F24</f>
        <v>11711505.23</v>
      </c>
      <c r="G43" s="23">
        <f>G6+G24</f>
        <v>12234837.904999999</v>
      </c>
      <c r="H43" s="24">
        <f t="shared" si="4"/>
        <v>104.70052784308568</v>
      </c>
      <c r="I43" s="24">
        <f t="shared" si="3"/>
        <v>104.46853469918997</v>
      </c>
    </row>
    <row r="44" spans="1:9" x14ac:dyDescent="0.35">
      <c r="A44" s="21" t="s">
        <v>85</v>
      </c>
      <c r="B44" s="60" t="s">
        <v>86</v>
      </c>
      <c r="C44" s="23">
        <f>C45+C50+C51+C52</f>
        <v>10524130.52</v>
      </c>
      <c r="D44" s="23">
        <f>D45+D50+D51+D52</f>
        <v>10142635.299999999</v>
      </c>
      <c r="E44" s="23">
        <f>E45+E50+E51+E52</f>
        <v>8813598.9000000004</v>
      </c>
      <c r="F44" s="46">
        <f>F45+F50+F51+F52</f>
        <v>14780798.870000001</v>
      </c>
      <c r="G44" s="23">
        <f>G45+G50+G51+G52</f>
        <v>13650459.01</v>
      </c>
      <c r="H44" s="24">
        <f t="shared" si="4"/>
        <v>96.375042866724144</v>
      </c>
      <c r="I44" s="24">
        <f>G44/F44*100</f>
        <v>92.352647039300379</v>
      </c>
    </row>
    <row r="45" spans="1:9" ht="35.4" x14ac:dyDescent="0.35">
      <c r="A45" s="21" t="s">
        <v>87</v>
      </c>
      <c r="B45" s="60" t="s">
        <v>88</v>
      </c>
      <c r="C45" s="22">
        <f>SUM(C46:C49)</f>
        <v>10489968.23</v>
      </c>
      <c r="D45" s="22">
        <f>SUM(D46:D49)</f>
        <v>10137307.24</v>
      </c>
      <c r="E45" s="22">
        <f>SUM(E46:E49)</f>
        <v>8801985.9000000004</v>
      </c>
      <c r="F45" s="15">
        <f>SUM(F46:F49)</f>
        <v>14653348.890000001</v>
      </c>
      <c r="G45" s="23">
        <f>SUM(G46:G49)</f>
        <v>13473961.09</v>
      </c>
      <c r="H45" s="24">
        <f t="shared" si="4"/>
        <v>96.638111934491533</v>
      </c>
      <c r="I45" s="24">
        <f t="shared" si="3"/>
        <v>91.951411183522296</v>
      </c>
    </row>
    <row r="46" spans="1:9" ht="36" x14ac:dyDescent="0.35">
      <c r="A46" s="21" t="s">
        <v>89</v>
      </c>
      <c r="B46" s="42" t="s">
        <v>90</v>
      </c>
      <c r="C46" s="28">
        <v>5619.58</v>
      </c>
      <c r="D46" s="28">
        <v>5619.58</v>
      </c>
      <c r="E46" s="60"/>
      <c r="F46" s="28">
        <v>7101.62</v>
      </c>
      <c r="G46" s="28">
        <v>7101.62</v>
      </c>
      <c r="H46" s="30">
        <f t="shared" si="4"/>
        <v>100</v>
      </c>
      <c r="I46" s="30">
        <f t="shared" si="3"/>
        <v>100</v>
      </c>
    </row>
    <row r="47" spans="1:9" ht="36" x14ac:dyDescent="0.35">
      <c r="A47" s="21" t="s">
        <v>91</v>
      </c>
      <c r="B47" s="42" t="s">
        <v>92</v>
      </c>
      <c r="C47" s="28">
        <v>3951527.76</v>
      </c>
      <c r="D47" s="28">
        <v>3649090.15</v>
      </c>
      <c r="E47" s="26">
        <v>3073255.6</v>
      </c>
      <c r="F47" s="28">
        <v>4493408.92</v>
      </c>
      <c r="G47" s="28">
        <v>3462663.52</v>
      </c>
      <c r="H47" s="30">
        <f t="shared" si="4"/>
        <v>92.346311898363069</v>
      </c>
      <c r="I47" s="30">
        <f t="shared" si="3"/>
        <v>77.06094819431658</v>
      </c>
    </row>
    <row r="48" spans="1:9" ht="36" x14ac:dyDescent="0.35">
      <c r="A48" s="21" t="s">
        <v>93</v>
      </c>
      <c r="B48" s="42" t="s">
        <v>94</v>
      </c>
      <c r="C48" s="28">
        <v>5062795.82</v>
      </c>
      <c r="D48" s="28">
        <v>5041904.6100000003</v>
      </c>
      <c r="E48" s="26">
        <v>5517641.7400000002</v>
      </c>
      <c r="F48" s="28">
        <v>5783345.7800000003</v>
      </c>
      <c r="G48" s="28">
        <v>5775931.3899999997</v>
      </c>
      <c r="H48" s="30">
        <f t="shared" si="4"/>
        <v>99.587358235592447</v>
      </c>
      <c r="I48" s="30">
        <f t="shared" si="3"/>
        <v>99.871797566978586</v>
      </c>
    </row>
    <row r="49" spans="1:9" x14ac:dyDescent="0.35">
      <c r="A49" s="21" t="s">
        <v>95</v>
      </c>
      <c r="B49" s="42" t="s">
        <v>96</v>
      </c>
      <c r="C49" s="28">
        <v>1470025.07</v>
      </c>
      <c r="D49" s="28">
        <v>1440692.9</v>
      </c>
      <c r="E49" s="32">
        <v>211088.56</v>
      </c>
      <c r="F49" s="28">
        <v>4369492.57</v>
      </c>
      <c r="G49" s="29">
        <v>4228264.5599999996</v>
      </c>
      <c r="H49" s="30">
        <f t="shared" si="4"/>
        <v>98.004648315283475</v>
      </c>
      <c r="I49" s="30">
        <f t="shared" si="3"/>
        <v>96.767862452275537</v>
      </c>
    </row>
    <row r="50" spans="1:9" x14ac:dyDescent="0.35">
      <c r="A50" s="21" t="s">
        <v>97</v>
      </c>
      <c r="B50" s="42" t="s">
        <v>98</v>
      </c>
      <c r="C50" s="28">
        <v>37980.43</v>
      </c>
      <c r="D50" s="28">
        <v>-51.57</v>
      </c>
      <c r="E50" s="26">
        <v>11613</v>
      </c>
      <c r="F50" s="26">
        <v>34846.75</v>
      </c>
      <c r="G50" s="29">
        <v>36814.620000000003</v>
      </c>
      <c r="H50" s="30">
        <f t="shared" si="4"/>
        <v>-0.13578045324921281</v>
      </c>
      <c r="I50" s="30">
        <f t="shared" si="3"/>
        <v>105.64721243731483</v>
      </c>
    </row>
    <row r="51" spans="1:9" ht="70.95" customHeight="1" x14ac:dyDescent="0.35">
      <c r="A51" s="21" t="s">
        <v>99</v>
      </c>
      <c r="B51" s="42" t="s">
        <v>100</v>
      </c>
      <c r="C51" s="28"/>
      <c r="D51" s="28">
        <v>16326.11</v>
      </c>
      <c r="E51" s="58"/>
      <c r="F51" s="28">
        <v>97845.73</v>
      </c>
      <c r="G51" s="28">
        <v>247903.33</v>
      </c>
      <c r="H51" s="30"/>
      <c r="I51" s="30"/>
    </row>
    <row r="52" spans="1:9" ht="54" x14ac:dyDescent="0.35">
      <c r="A52" s="21" t="s">
        <v>101</v>
      </c>
      <c r="B52" s="42" t="s">
        <v>102</v>
      </c>
      <c r="C52" s="28">
        <v>-3818.14</v>
      </c>
      <c r="D52" s="28">
        <v>-10946.48</v>
      </c>
      <c r="E52" s="60"/>
      <c r="F52" s="28">
        <v>-5242.5</v>
      </c>
      <c r="G52" s="28">
        <v>-108220.03</v>
      </c>
      <c r="H52" s="61"/>
      <c r="I52" s="30"/>
    </row>
    <row r="53" spans="1:9" x14ac:dyDescent="0.35">
      <c r="A53" s="41"/>
      <c r="B53" s="113" t="s">
        <v>247</v>
      </c>
      <c r="C53" s="22">
        <f>C43+C44</f>
        <v>20451891.52</v>
      </c>
      <c r="D53" s="22">
        <f>D43+D44</f>
        <v>20537053.469999999</v>
      </c>
      <c r="E53" s="22">
        <f>E43+E44</f>
        <v>19403986.899999999</v>
      </c>
      <c r="F53" s="15">
        <f>F43+F44</f>
        <v>26492304.100000001</v>
      </c>
      <c r="G53" s="46">
        <f>G43+G44</f>
        <v>25885296.914999999</v>
      </c>
      <c r="H53" s="24">
        <f t="shared" si="4"/>
        <v>100.41640133831493</v>
      </c>
      <c r="I53" s="24">
        <f t="shared" si="3"/>
        <v>97.708741441632469</v>
      </c>
    </row>
    <row r="54" spans="1:9" x14ac:dyDescent="0.35">
      <c r="A54" s="11" t="s">
        <v>103</v>
      </c>
      <c r="B54" s="112" t="s">
        <v>104</v>
      </c>
      <c r="C54" s="62"/>
      <c r="D54" s="63"/>
      <c r="E54" s="12"/>
      <c r="F54" s="46"/>
      <c r="G54" s="61"/>
      <c r="H54" s="30"/>
      <c r="I54" s="64"/>
    </row>
    <row r="55" spans="1:9" x14ac:dyDescent="0.35">
      <c r="A55" s="65" t="s">
        <v>105</v>
      </c>
      <c r="B55" s="66" t="s">
        <v>106</v>
      </c>
      <c r="C55" s="22">
        <f>SUM(C56:C63)</f>
        <v>827021.77</v>
      </c>
      <c r="D55" s="23">
        <f>SUM(D56:D63)</f>
        <v>728139.57</v>
      </c>
      <c r="E55" s="15">
        <f>SUM(E56:E63)</f>
        <v>1200643.8599999999</v>
      </c>
      <c r="F55" s="15">
        <f>SUM(F56:F63)</f>
        <v>1469168.95</v>
      </c>
      <c r="G55" s="67">
        <f>SUM(G56:G63)</f>
        <v>1003190.71</v>
      </c>
      <c r="H55" s="24">
        <f t="shared" ref="H55:H107" si="5">D55/C55*100</f>
        <v>88.043579554139171</v>
      </c>
      <c r="I55" s="24">
        <f t="shared" ref="I55:I60" si="6">G55/F55*100</f>
        <v>68.282869032863786</v>
      </c>
    </row>
    <row r="56" spans="1:9" ht="54" x14ac:dyDescent="0.35">
      <c r="A56" s="68" t="s">
        <v>107</v>
      </c>
      <c r="B56" s="69" t="s">
        <v>108</v>
      </c>
      <c r="C56" s="28">
        <v>3007.08</v>
      </c>
      <c r="D56" s="28">
        <v>3007.08</v>
      </c>
      <c r="E56" s="28">
        <v>2767.03</v>
      </c>
      <c r="F56" s="28">
        <v>2933.75</v>
      </c>
      <c r="G56" s="28">
        <v>2873.58</v>
      </c>
      <c r="H56" s="30">
        <f t="shared" si="5"/>
        <v>100</v>
      </c>
      <c r="I56" s="30">
        <f t="shared" si="6"/>
        <v>97.949041329356618</v>
      </c>
    </row>
    <row r="57" spans="1:9" ht="54" x14ac:dyDescent="0.35">
      <c r="A57" s="68" t="s">
        <v>109</v>
      </c>
      <c r="B57" s="69" t="s">
        <v>110</v>
      </c>
      <c r="C57" s="28">
        <v>60953.919999999998</v>
      </c>
      <c r="D57" s="28">
        <v>60751.78</v>
      </c>
      <c r="E57" s="28">
        <v>61253.67</v>
      </c>
      <c r="F57" s="28">
        <v>61449.17</v>
      </c>
      <c r="G57" s="28">
        <v>60709.62</v>
      </c>
      <c r="H57" s="30">
        <f t="shared" si="5"/>
        <v>99.668372436095993</v>
      </c>
      <c r="I57" s="30">
        <f t="shared" si="6"/>
        <v>98.796484964727753</v>
      </c>
    </row>
    <row r="58" spans="1:9" ht="72" x14ac:dyDescent="0.35">
      <c r="A58" s="68" t="s">
        <v>111</v>
      </c>
      <c r="B58" s="69" t="s">
        <v>112</v>
      </c>
      <c r="C58" s="28">
        <v>206972.78</v>
      </c>
      <c r="D58" s="28">
        <v>206734.86</v>
      </c>
      <c r="E58" s="28">
        <v>230661.28</v>
      </c>
      <c r="F58" s="28">
        <v>239051.75</v>
      </c>
      <c r="G58" s="28">
        <v>238371.35</v>
      </c>
      <c r="H58" s="30">
        <f t="shared" si="5"/>
        <v>99.885047685980737</v>
      </c>
      <c r="I58" s="30">
        <f t="shared" si="6"/>
        <v>99.71537543649022</v>
      </c>
    </row>
    <row r="59" spans="1:9" x14ac:dyDescent="0.35">
      <c r="A59" s="68" t="s">
        <v>113</v>
      </c>
      <c r="B59" s="42" t="s">
        <v>114</v>
      </c>
      <c r="C59" s="28">
        <v>308.60000000000002</v>
      </c>
      <c r="D59" s="28">
        <v>0.76</v>
      </c>
      <c r="E59" s="28">
        <v>1835.2</v>
      </c>
      <c r="F59" s="29">
        <v>1835.2</v>
      </c>
      <c r="G59" s="29">
        <v>882.97</v>
      </c>
      <c r="H59" s="30">
        <f>D59/C59*100</f>
        <v>0.24627349319507452</v>
      </c>
      <c r="I59" s="30">
        <f>G59/F59*100</f>
        <v>48.113012205754139</v>
      </c>
    </row>
    <row r="60" spans="1:9" ht="54" x14ac:dyDescent="0.35">
      <c r="A60" s="68" t="s">
        <v>115</v>
      </c>
      <c r="B60" s="69" t="s">
        <v>116</v>
      </c>
      <c r="C60" s="28">
        <v>121826</v>
      </c>
      <c r="D60" s="28">
        <v>121692.35</v>
      </c>
      <c r="E60" s="28">
        <v>127789.4</v>
      </c>
      <c r="F60" s="28">
        <v>131210.46</v>
      </c>
      <c r="G60" s="28">
        <v>130418.36</v>
      </c>
      <c r="H60" s="30">
        <f t="shared" si="5"/>
        <v>99.89029435424294</v>
      </c>
      <c r="I60" s="30">
        <f t="shared" si="6"/>
        <v>99.396313373186871</v>
      </c>
    </row>
    <row r="61" spans="1:9" x14ac:dyDescent="0.35">
      <c r="A61" s="70" t="s">
        <v>117</v>
      </c>
      <c r="B61" s="71" t="s">
        <v>118</v>
      </c>
      <c r="C61" s="28">
        <v>29590.01</v>
      </c>
      <c r="D61" s="28">
        <v>29546.67</v>
      </c>
      <c r="E61" s="28"/>
      <c r="F61" s="29"/>
      <c r="G61" s="29"/>
      <c r="H61" s="30">
        <f t="shared" si="5"/>
        <v>99.853531648012279</v>
      </c>
      <c r="I61" s="30"/>
    </row>
    <row r="62" spans="1:9" x14ac:dyDescent="0.35">
      <c r="A62" s="70" t="s">
        <v>119</v>
      </c>
      <c r="B62" s="53" t="s">
        <v>120</v>
      </c>
      <c r="C62" s="28">
        <v>68641.7</v>
      </c>
      <c r="D62" s="28">
        <v>0</v>
      </c>
      <c r="E62" s="28">
        <v>150000</v>
      </c>
      <c r="F62" s="29">
        <v>202681.99</v>
      </c>
      <c r="G62" s="29"/>
      <c r="H62" s="30"/>
      <c r="I62" s="30"/>
    </row>
    <row r="63" spans="1:9" x14ac:dyDescent="0.35">
      <c r="A63" s="70" t="s">
        <v>121</v>
      </c>
      <c r="B63" s="53" t="s">
        <v>122</v>
      </c>
      <c r="C63" s="28">
        <v>335721.68</v>
      </c>
      <c r="D63" s="28">
        <v>306406.07</v>
      </c>
      <c r="E63" s="28">
        <v>626337.28000000003</v>
      </c>
      <c r="F63" s="29">
        <v>830006.63</v>
      </c>
      <c r="G63" s="29">
        <v>569934.82999999996</v>
      </c>
      <c r="H63" s="30">
        <f t="shared" si="5"/>
        <v>91.267882967820256</v>
      </c>
      <c r="I63" s="30">
        <f>G63/F63*100</f>
        <v>68.666298484868733</v>
      </c>
    </row>
    <row r="64" spans="1:9" hidden="1" x14ac:dyDescent="0.35">
      <c r="A64" s="65" t="s">
        <v>123</v>
      </c>
      <c r="B64" s="45" t="s">
        <v>124</v>
      </c>
      <c r="C64" s="28">
        <v>130742.9</v>
      </c>
      <c r="D64" s="28">
        <v>0</v>
      </c>
      <c r="E64" s="34">
        <f>E65</f>
        <v>0</v>
      </c>
      <c r="F64" s="28"/>
      <c r="G64" s="28"/>
      <c r="H64" s="30">
        <f t="shared" si="5"/>
        <v>0</v>
      </c>
      <c r="I64" s="24"/>
    </row>
    <row r="65" spans="1:9" hidden="1" x14ac:dyDescent="0.35">
      <c r="A65" s="70" t="s">
        <v>125</v>
      </c>
      <c r="B65" s="53" t="s">
        <v>126</v>
      </c>
      <c r="C65" s="28">
        <v>336534.17</v>
      </c>
      <c r="D65" s="28">
        <v>89138.21</v>
      </c>
      <c r="E65" s="44"/>
      <c r="F65" s="44"/>
      <c r="G65" s="28"/>
      <c r="H65" s="30">
        <f t="shared" si="5"/>
        <v>26.487120163756334</v>
      </c>
      <c r="I65" s="30"/>
    </row>
    <row r="66" spans="1:9" ht="35.4" x14ac:dyDescent="0.35">
      <c r="A66" s="65" t="s">
        <v>127</v>
      </c>
      <c r="B66" s="45" t="s">
        <v>128</v>
      </c>
      <c r="C66" s="22">
        <f>SUM(C67:C69)</f>
        <v>103599.93000000001</v>
      </c>
      <c r="D66" s="23">
        <f>SUM(D67:D69)</f>
        <v>97685.5</v>
      </c>
      <c r="E66" s="15">
        <f>E67+E68+E69</f>
        <v>99696.2</v>
      </c>
      <c r="F66" s="15">
        <f>F67+F68+F69</f>
        <v>125717.15</v>
      </c>
      <c r="G66" s="15">
        <f>G67+G68+G69</f>
        <v>122157.54000000001</v>
      </c>
      <c r="H66" s="24">
        <f t="shared" si="5"/>
        <v>94.291086876216994</v>
      </c>
      <c r="I66" s="24">
        <f t="shared" ref="I66:I92" si="7">G66/F66*100</f>
        <v>97.168556557319363</v>
      </c>
    </row>
    <row r="67" spans="1:9" x14ac:dyDescent="0.35">
      <c r="A67" s="70" t="s">
        <v>129</v>
      </c>
      <c r="B67" s="53" t="s">
        <v>130</v>
      </c>
      <c r="C67" s="28">
        <v>15929.3</v>
      </c>
      <c r="D67" s="28">
        <v>15929.3</v>
      </c>
      <c r="E67" s="28">
        <v>15871.8</v>
      </c>
      <c r="F67" s="29">
        <v>21635.1</v>
      </c>
      <c r="G67" s="29">
        <v>21401.78</v>
      </c>
      <c r="H67" s="30">
        <f t="shared" si="5"/>
        <v>100</v>
      </c>
      <c r="I67" s="30">
        <f t="shared" si="7"/>
        <v>98.92156726800431</v>
      </c>
    </row>
    <row r="68" spans="1:9" ht="52.2" customHeight="1" x14ac:dyDescent="0.35">
      <c r="A68" s="70" t="s">
        <v>131</v>
      </c>
      <c r="B68" s="69" t="s">
        <v>132</v>
      </c>
      <c r="C68" s="28">
        <v>2268.5</v>
      </c>
      <c r="D68" s="28">
        <v>2180.4899999999998</v>
      </c>
      <c r="E68" s="28">
        <v>2623.57</v>
      </c>
      <c r="F68" s="28">
        <v>2123.7800000000002</v>
      </c>
      <c r="G68" s="28">
        <v>2107.71</v>
      </c>
      <c r="H68" s="30">
        <f t="shared" si="5"/>
        <v>96.120343839541533</v>
      </c>
      <c r="I68" s="30">
        <f t="shared" si="7"/>
        <v>99.24333028844795</v>
      </c>
    </row>
    <row r="69" spans="1:9" ht="54.6" customHeight="1" x14ac:dyDescent="0.35">
      <c r="A69" s="72" t="s">
        <v>133</v>
      </c>
      <c r="B69" s="55" t="s">
        <v>134</v>
      </c>
      <c r="C69" s="28">
        <v>85402.13</v>
      </c>
      <c r="D69" s="28">
        <v>79575.710000000006</v>
      </c>
      <c r="E69" s="28">
        <v>81200.83</v>
      </c>
      <c r="F69" s="28">
        <v>101958.27</v>
      </c>
      <c r="G69" s="28">
        <v>98648.05</v>
      </c>
      <c r="H69" s="30">
        <f t="shared" si="5"/>
        <v>93.17766430415729</v>
      </c>
      <c r="I69" s="30">
        <f t="shared" si="7"/>
        <v>96.753358015980467</v>
      </c>
    </row>
    <row r="70" spans="1:9" x14ac:dyDescent="0.35">
      <c r="A70" s="65" t="s">
        <v>135</v>
      </c>
      <c r="B70" s="45" t="s">
        <v>136</v>
      </c>
      <c r="C70" s="22">
        <f>SUM(C71:C75)</f>
        <v>5023933.2799999993</v>
      </c>
      <c r="D70" s="23">
        <f>SUM(D71:D75)</f>
        <v>4396695.1700000009</v>
      </c>
      <c r="E70" s="15">
        <f>SUM(E71:E75)</f>
        <v>4372599.8600000003</v>
      </c>
      <c r="F70" s="15">
        <f>SUM(F71:F75)</f>
        <v>8994274.0599999987</v>
      </c>
      <c r="G70" s="46">
        <f>SUM(G71:G75)</f>
        <v>8207133.5099999998</v>
      </c>
      <c r="H70" s="24">
        <f t="shared" si="5"/>
        <v>87.514999203970348</v>
      </c>
      <c r="I70" s="24">
        <f t="shared" si="7"/>
        <v>91.248426001375378</v>
      </c>
    </row>
    <row r="71" spans="1:9" x14ac:dyDescent="0.35">
      <c r="A71" s="72" t="s">
        <v>137</v>
      </c>
      <c r="B71" s="27" t="s">
        <v>138</v>
      </c>
      <c r="C71" s="28">
        <v>18135.23</v>
      </c>
      <c r="D71" s="28">
        <v>18135.23</v>
      </c>
      <c r="E71" s="28">
        <v>21534.78</v>
      </c>
      <c r="F71" s="29">
        <v>46570.86</v>
      </c>
      <c r="G71" s="29">
        <v>46570.86</v>
      </c>
      <c r="H71" s="30">
        <f t="shared" si="5"/>
        <v>100</v>
      </c>
      <c r="I71" s="30">
        <f t="shared" si="7"/>
        <v>100</v>
      </c>
    </row>
    <row r="72" spans="1:9" x14ac:dyDescent="0.35">
      <c r="A72" s="73" t="s">
        <v>139</v>
      </c>
      <c r="B72" s="27" t="s">
        <v>140</v>
      </c>
      <c r="C72" s="28">
        <v>874889.35</v>
      </c>
      <c r="D72" s="28">
        <v>843528.51</v>
      </c>
      <c r="E72" s="28">
        <v>923096.3</v>
      </c>
      <c r="F72" s="29">
        <f>708424.9-2995.88</f>
        <v>705429.02</v>
      </c>
      <c r="G72" s="29">
        <v>685259.26</v>
      </c>
      <c r="H72" s="30">
        <f t="shared" si="5"/>
        <v>96.415450708138124</v>
      </c>
      <c r="I72" s="30">
        <f t="shared" si="7"/>
        <v>97.140781080993804</v>
      </c>
    </row>
    <row r="73" spans="1:9" x14ac:dyDescent="0.35">
      <c r="A73" s="73" t="s">
        <v>141</v>
      </c>
      <c r="B73" s="27" t="s">
        <v>142</v>
      </c>
      <c r="C73" s="28">
        <v>3899283.09</v>
      </c>
      <c r="D73" s="28">
        <v>3327592.84</v>
      </c>
      <c r="E73" s="28">
        <v>3163552.97</v>
      </c>
      <c r="F73" s="29">
        <v>7953462.8899999997</v>
      </c>
      <c r="G73" s="29">
        <v>7200409.9199999999</v>
      </c>
      <c r="H73" s="30">
        <f t="shared" si="5"/>
        <v>85.338580533787294</v>
      </c>
      <c r="I73" s="30">
        <f t="shared" si="7"/>
        <v>90.531759808085312</v>
      </c>
    </row>
    <row r="74" spans="1:9" x14ac:dyDescent="0.35">
      <c r="A74" s="73" t="s">
        <v>143</v>
      </c>
      <c r="B74" s="27" t="s">
        <v>144</v>
      </c>
      <c r="C74" s="28">
        <v>59486.51</v>
      </c>
      <c r="D74" s="28">
        <v>53247.11</v>
      </c>
      <c r="E74" s="28">
        <v>43131.11</v>
      </c>
      <c r="F74" s="29">
        <v>59307.35</v>
      </c>
      <c r="G74" s="29">
        <v>55042.559999999998</v>
      </c>
      <c r="H74" s="30">
        <f t="shared" si="5"/>
        <v>89.511235404463974</v>
      </c>
      <c r="I74" s="30">
        <f t="shared" si="7"/>
        <v>92.809002594113537</v>
      </c>
    </row>
    <row r="75" spans="1:9" ht="19.95" customHeight="1" x14ac:dyDescent="0.35">
      <c r="A75" s="73" t="s">
        <v>145</v>
      </c>
      <c r="B75" s="47" t="s">
        <v>146</v>
      </c>
      <c r="C75" s="28">
        <v>172139.1</v>
      </c>
      <c r="D75" s="28">
        <v>154191.48000000001</v>
      </c>
      <c r="E75" s="28">
        <v>221284.7</v>
      </c>
      <c r="F75" s="29">
        <v>229503.94</v>
      </c>
      <c r="G75" s="29">
        <v>219850.91</v>
      </c>
      <c r="H75" s="30">
        <f t="shared" si="5"/>
        <v>89.573769120438058</v>
      </c>
      <c r="I75" s="30">
        <f t="shared" si="7"/>
        <v>95.793958918526627</v>
      </c>
    </row>
    <row r="76" spans="1:9" x14ac:dyDescent="0.35">
      <c r="A76" s="65" t="s">
        <v>147</v>
      </c>
      <c r="B76" s="66" t="s">
        <v>148</v>
      </c>
      <c r="C76" s="22">
        <f>SUM(C77:C80)</f>
        <v>2529834.3199999998</v>
      </c>
      <c r="D76" s="23">
        <f>SUM(D77:D80)</f>
        <v>2302954.34</v>
      </c>
      <c r="E76" s="15">
        <f>SUM(E77:E80)</f>
        <v>2215570.63</v>
      </c>
      <c r="F76" s="15">
        <f>SUM(F77:F80)</f>
        <v>3769954.41</v>
      </c>
      <c r="G76" s="46">
        <f>SUM(G77:G80)</f>
        <v>2664677.2100000004</v>
      </c>
      <c r="H76" s="24">
        <f t="shared" si="5"/>
        <v>91.031824566282268</v>
      </c>
      <c r="I76" s="24">
        <f t="shared" si="7"/>
        <v>70.681947848807013</v>
      </c>
    </row>
    <row r="77" spans="1:9" x14ac:dyDescent="0.35">
      <c r="A77" s="72" t="s">
        <v>149</v>
      </c>
      <c r="B77" s="27" t="s">
        <v>150</v>
      </c>
      <c r="C77" s="28">
        <v>573735.55000000005</v>
      </c>
      <c r="D77" s="28">
        <v>534685.23</v>
      </c>
      <c r="E77" s="28">
        <v>287196.39</v>
      </c>
      <c r="F77" s="29">
        <v>1213157.07</v>
      </c>
      <c r="G77" s="29">
        <v>395321.77</v>
      </c>
      <c r="H77" s="30">
        <f t="shared" si="5"/>
        <v>93.193672590098345</v>
      </c>
      <c r="I77" s="30">
        <f t="shared" si="7"/>
        <v>32.58619842194053</v>
      </c>
    </row>
    <row r="78" spans="1:9" x14ac:dyDescent="0.35">
      <c r="A78" s="73" t="s">
        <v>151</v>
      </c>
      <c r="B78" s="27" t="s">
        <v>152</v>
      </c>
      <c r="C78" s="28">
        <v>158690.85999999999</v>
      </c>
      <c r="D78" s="28">
        <v>139979.94</v>
      </c>
      <c r="E78" s="28">
        <v>167153.46</v>
      </c>
      <c r="F78" s="29">
        <v>226037.56</v>
      </c>
      <c r="G78" s="29">
        <v>215453.76</v>
      </c>
      <c r="H78" s="30">
        <f t="shared" si="5"/>
        <v>88.209201210454097</v>
      </c>
      <c r="I78" s="30">
        <f t="shared" si="7"/>
        <v>95.317680831451199</v>
      </c>
    </row>
    <row r="79" spans="1:9" x14ac:dyDescent="0.35">
      <c r="A79" s="73" t="s">
        <v>153</v>
      </c>
      <c r="B79" s="27" t="s">
        <v>154</v>
      </c>
      <c r="C79" s="28">
        <v>1486058.2</v>
      </c>
      <c r="D79" s="28">
        <v>1336824.81</v>
      </c>
      <c r="E79" s="28">
        <v>1529873.41</v>
      </c>
      <c r="F79" s="29">
        <v>2063320.45</v>
      </c>
      <c r="G79" s="29">
        <v>1790269.83</v>
      </c>
      <c r="H79" s="30">
        <f t="shared" si="5"/>
        <v>89.957769487090076</v>
      </c>
      <c r="I79" s="30">
        <f t="shared" si="7"/>
        <v>86.766446288069318</v>
      </c>
    </row>
    <row r="80" spans="1:9" ht="36" x14ac:dyDescent="0.35">
      <c r="A80" s="73" t="s">
        <v>155</v>
      </c>
      <c r="B80" s="27" t="s">
        <v>156</v>
      </c>
      <c r="C80" s="28">
        <v>311349.71000000002</v>
      </c>
      <c r="D80" s="28">
        <v>291464.36</v>
      </c>
      <c r="E80" s="28">
        <v>231347.37</v>
      </c>
      <c r="F80" s="28">
        <v>267439.33</v>
      </c>
      <c r="G80" s="28">
        <v>263631.84999999998</v>
      </c>
      <c r="H80" s="30">
        <f t="shared" si="5"/>
        <v>93.613178570167918</v>
      </c>
      <c r="I80" s="30">
        <f t="shared" si="7"/>
        <v>98.57632009472951</v>
      </c>
    </row>
    <row r="81" spans="1:9" x14ac:dyDescent="0.35">
      <c r="A81" s="74" t="s">
        <v>157</v>
      </c>
      <c r="B81" s="45" t="s">
        <v>158</v>
      </c>
      <c r="C81" s="58">
        <f>SUM(C82:C82)</f>
        <v>199139.48</v>
      </c>
      <c r="D81" s="58">
        <f>SUM(D82:D82)</f>
        <v>178666.86</v>
      </c>
      <c r="E81" s="15">
        <f>SUM(E82:E82)</f>
        <v>61771.27</v>
      </c>
      <c r="F81" s="36">
        <f>SUM(F82:F82)</f>
        <v>161709.04999999999</v>
      </c>
      <c r="G81" s="36">
        <f>SUM(G82:G82)</f>
        <v>117752.66</v>
      </c>
      <c r="H81" s="24">
        <f t="shared" si="5"/>
        <v>89.719456935410278</v>
      </c>
      <c r="I81" s="24">
        <f t="shared" si="7"/>
        <v>72.817606683113908</v>
      </c>
    </row>
    <row r="82" spans="1:9" ht="28.2" customHeight="1" x14ac:dyDescent="0.35">
      <c r="A82" s="70" t="s">
        <v>159</v>
      </c>
      <c r="B82" s="53" t="s">
        <v>160</v>
      </c>
      <c r="C82" s="28">
        <v>199139.48</v>
      </c>
      <c r="D82" s="28">
        <v>178666.86</v>
      </c>
      <c r="E82" s="28">
        <v>61771.27</v>
      </c>
      <c r="F82" s="28">
        <v>161709.04999999999</v>
      </c>
      <c r="G82" s="28">
        <v>117752.66</v>
      </c>
      <c r="H82" s="30">
        <f t="shared" si="5"/>
        <v>89.719456935410278</v>
      </c>
      <c r="I82" s="30">
        <f t="shared" si="7"/>
        <v>72.817606683113908</v>
      </c>
    </row>
    <row r="83" spans="1:9" x14ac:dyDescent="0.35">
      <c r="A83" s="74" t="s">
        <v>161</v>
      </c>
      <c r="B83" s="45" t="s">
        <v>162</v>
      </c>
      <c r="C83" s="22">
        <f>SUM(C84:C89)</f>
        <v>11136948.52</v>
      </c>
      <c r="D83" s="23">
        <f>SUM(D84:D89)</f>
        <v>11062562.859999999</v>
      </c>
      <c r="E83" s="15">
        <f>SUM(E84:E89)</f>
        <v>9770880.9600000009</v>
      </c>
      <c r="F83" s="15">
        <f>SUM(F84:F89)</f>
        <v>11048118.139999999</v>
      </c>
      <c r="G83" s="46">
        <f>SUM(G84:G89)</f>
        <v>11017181.49</v>
      </c>
      <c r="H83" s="24">
        <f t="shared" si="5"/>
        <v>99.332082213845055</v>
      </c>
      <c r="I83" s="24">
        <f t="shared" si="7"/>
        <v>99.719982628643407</v>
      </c>
    </row>
    <row r="84" spans="1:9" x14ac:dyDescent="0.35">
      <c r="A84" s="68" t="s">
        <v>163</v>
      </c>
      <c r="B84" s="53" t="s">
        <v>164</v>
      </c>
      <c r="C84" s="28">
        <v>4420134</v>
      </c>
      <c r="D84" s="28">
        <v>4403646.66</v>
      </c>
      <c r="E84" s="28">
        <v>3572718.73</v>
      </c>
      <c r="F84" s="29">
        <v>3785801.07</v>
      </c>
      <c r="G84" s="29">
        <v>3780679.15</v>
      </c>
      <c r="H84" s="30">
        <f t="shared" si="5"/>
        <v>99.626994566228092</v>
      </c>
      <c r="I84" s="30">
        <f t="shared" si="7"/>
        <v>99.864707101474821</v>
      </c>
    </row>
    <row r="85" spans="1:9" x14ac:dyDescent="0.35">
      <c r="A85" s="70" t="s">
        <v>165</v>
      </c>
      <c r="B85" s="75" t="s">
        <v>166</v>
      </c>
      <c r="C85" s="28">
        <v>5553497.7000000002</v>
      </c>
      <c r="D85" s="28">
        <v>5499471.4199999999</v>
      </c>
      <c r="E85" s="28">
        <v>4904791.74</v>
      </c>
      <c r="F85" s="29">
        <v>5805692.4199999999</v>
      </c>
      <c r="G85" s="29">
        <v>5785078.4000000004</v>
      </c>
      <c r="H85" s="30">
        <f t="shared" si="5"/>
        <v>99.027166608892259</v>
      </c>
      <c r="I85" s="30">
        <f t="shared" si="7"/>
        <v>99.644934341871334</v>
      </c>
    </row>
    <row r="86" spans="1:9" x14ac:dyDescent="0.35">
      <c r="A86" s="70" t="s">
        <v>167</v>
      </c>
      <c r="B86" s="57" t="s">
        <v>168</v>
      </c>
      <c r="C86" s="28">
        <v>832589.92</v>
      </c>
      <c r="D86" s="28">
        <v>831541.25</v>
      </c>
      <c r="E86" s="28">
        <v>917865.08</v>
      </c>
      <c r="F86" s="29">
        <v>995631.19</v>
      </c>
      <c r="G86" s="29">
        <v>995288.34</v>
      </c>
      <c r="H86" s="30">
        <f t="shared" si="5"/>
        <v>99.874047238044867</v>
      </c>
      <c r="I86" s="30">
        <f t="shared" si="7"/>
        <v>99.965564558097071</v>
      </c>
    </row>
    <row r="87" spans="1:9" ht="33" customHeight="1" x14ac:dyDescent="0.35">
      <c r="A87" s="70" t="s">
        <v>169</v>
      </c>
      <c r="B87" s="57" t="s">
        <v>170</v>
      </c>
      <c r="C87" s="28">
        <v>1633.61</v>
      </c>
      <c r="D87" s="28">
        <v>1446.53</v>
      </c>
      <c r="E87" s="28">
        <v>2009.35</v>
      </c>
      <c r="F87" s="28">
        <v>2633.23</v>
      </c>
      <c r="G87" s="28">
        <v>2204.54</v>
      </c>
      <c r="H87" s="30">
        <f t="shared" si="5"/>
        <v>88.548062267003758</v>
      </c>
      <c r="I87" s="30">
        <f t="shared" si="7"/>
        <v>83.719994075716897</v>
      </c>
    </row>
    <row r="88" spans="1:9" ht="19.5" customHeight="1" x14ac:dyDescent="0.35">
      <c r="A88" s="70" t="s">
        <v>171</v>
      </c>
      <c r="B88" s="42" t="s">
        <v>172</v>
      </c>
      <c r="C88" s="28">
        <v>274643.07</v>
      </c>
      <c r="D88" s="28">
        <v>272799.74</v>
      </c>
      <c r="E88" s="28">
        <v>242348.99</v>
      </c>
      <c r="F88" s="29">
        <v>324839.37</v>
      </c>
      <c r="G88" s="29">
        <v>320866.90999999997</v>
      </c>
      <c r="H88" s="30">
        <f>D88/C88*100</f>
        <v>99.328827048139232</v>
      </c>
      <c r="I88" s="30">
        <f t="shared" si="7"/>
        <v>98.777100201862851</v>
      </c>
    </row>
    <row r="89" spans="1:9" x14ac:dyDescent="0.35">
      <c r="A89" s="70" t="s">
        <v>173</v>
      </c>
      <c r="B89" s="53" t="s">
        <v>174</v>
      </c>
      <c r="C89" s="28">
        <v>54450.22</v>
      </c>
      <c r="D89" s="28">
        <v>53657.26</v>
      </c>
      <c r="E89" s="28">
        <v>131147.07</v>
      </c>
      <c r="F89" s="29">
        <v>133520.85999999999</v>
      </c>
      <c r="G89" s="29">
        <v>133064.15</v>
      </c>
      <c r="H89" s="30">
        <f t="shared" si="5"/>
        <v>98.543697344106235</v>
      </c>
      <c r="I89" s="30">
        <f t="shared" si="7"/>
        <v>99.657948578222161</v>
      </c>
    </row>
    <row r="90" spans="1:9" x14ac:dyDescent="0.35">
      <c r="A90" s="74" t="s">
        <v>175</v>
      </c>
      <c r="B90" s="45" t="s">
        <v>176</v>
      </c>
      <c r="C90" s="22">
        <f>C91</f>
        <v>476145.42</v>
      </c>
      <c r="D90" s="23">
        <f>D91</f>
        <v>452484.92</v>
      </c>
      <c r="E90" s="15">
        <f>E91</f>
        <v>603773.28</v>
      </c>
      <c r="F90" s="15">
        <f>F91</f>
        <v>445413.32</v>
      </c>
      <c r="G90" s="46">
        <f>G91</f>
        <v>434737.35</v>
      </c>
      <c r="H90" s="24">
        <f t="shared" si="5"/>
        <v>95.030824826583441</v>
      </c>
      <c r="I90" s="24">
        <f t="shared" si="7"/>
        <v>97.603131850659508</v>
      </c>
    </row>
    <row r="91" spans="1:9" x14ac:dyDescent="0.35">
      <c r="A91" s="70" t="s">
        <v>177</v>
      </c>
      <c r="B91" s="53" t="s">
        <v>178</v>
      </c>
      <c r="C91" s="29">
        <v>476145.42</v>
      </c>
      <c r="D91" s="29">
        <v>452484.92</v>
      </c>
      <c r="E91" s="28">
        <v>603773.28</v>
      </c>
      <c r="F91" s="29">
        <v>445413.32</v>
      </c>
      <c r="G91" s="29">
        <v>434737.35</v>
      </c>
      <c r="H91" s="30">
        <f t="shared" si="5"/>
        <v>95.030824826583441</v>
      </c>
      <c r="I91" s="30">
        <f t="shared" si="7"/>
        <v>97.603131850659508</v>
      </c>
    </row>
    <row r="92" spans="1:9" x14ac:dyDescent="0.35">
      <c r="A92" s="65" t="s">
        <v>179</v>
      </c>
      <c r="B92" s="66" t="s">
        <v>180</v>
      </c>
      <c r="C92" s="22">
        <f>C93+C94+C95+C96+C97</f>
        <v>573342.6</v>
      </c>
      <c r="D92" s="23">
        <f>D93+D94+D95+D96+D97</f>
        <v>550461.31000000006</v>
      </c>
      <c r="E92" s="15">
        <f>E93+E94+E95+E96+E97</f>
        <v>545880.65</v>
      </c>
      <c r="F92" s="15">
        <f>F93+F94+F95+F96+F97</f>
        <v>550200.44000000006</v>
      </c>
      <c r="G92" s="46">
        <f>G93+G94+G95+G96+G97</f>
        <v>541805.40999999992</v>
      </c>
      <c r="H92" s="24">
        <f t="shared" si="5"/>
        <v>96.009141828986728</v>
      </c>
      <c r="I92" s="24">
        <f t="shared" si="7"/>
        <v>98.474186970842808</v>
      </c>
    </row>
    <row r="93" spans="1:9" hidden="1" x14ac:dyDescent="0.35">
      <c r="A93" s="70" t="s">
        <v>181</v>
      </c>
      <c r="B93" s="53" t="s">
        <v>182</v>
      </c>
      <c r="C93" s="76"/>
      <c r="D93" s="32"/>
      <c r="E93" s="50"/>
      <c r="F93" s="44"/>
      <c r="G93" s="28"/>
      <c r="H93" s="30" t="e">
        <f t="shared" si="5"/>
        <v>#DIV/0!</v>
      </c>
      <c r="I93" s="30"/>
    </row>
    <row r="94" spans="1:9" x14ac:dyDescent="0.35">
      <c r="A94" s="70" t="s">
        <v>183</v>
      </c>
      <c r="B94" s="75" t="s">
        <v>184</v>
      </c>
      <c r="C94" s="28">
        <v>32246.61</v>
      </c>
      <c r="D94" s="28">
        <v>32246.61</v>
      </c>
      <c r="E94" s="28">
        <v>38387.31</v>
      </c>
      <c r="F94" s="29">
        <v>38460.589999999997</v>
      </c>
      <c r="G94" s="29">
        <v>38460.589999999997</v>
      </c>
      <c r="H94" s="30">
        <f t="shared" si="5"/>
        <v>100</v>
      </c>
      <c r="I94" s="30">
        <f t="shared" ref="I94:I107" si="8">G94/F94*100</f>
        <v>100</v>
      </c>
    </row>
    <row r="95" spans="1:9" x14ac:dyDescent="0.35">
      <c r="A95" s="70" t="s">
        <v>185</v>
      </c>
      <c r="B95" s="53" t="s">
        <v>186</v>
      </c>
      <c r="C95" s="28">
        <v>290012.95</v>
      </c>
      <c r="D95" s="28">
        <v>269247.95</v>
      </c>
      <c r="E95" s="28">
        <v>293947.49</v>
      </c>
      <c r="F95" s="29">
        <v>298341.09000000003</v>
      </c>
      <c r="G95" s="29">
        <v>291922.73</v>
      </c>
      <c r="H95" s="30">
        <f t="shared" si="5"/>
        <v>92.839974904568905</v>
      </c>
      <c r="I95" s="30">
        <f t="shared" si="8"/>
        <v>97.848650348498751</v>
      </c>
    </row>
    <row r="96" spans="1:9" x14ac:dyDescent="0.35">
      <c r="A96" s="70" t="s">
        <v>187</v>
      </c>
      <c r="B96" s="69" t="s">
        <v>188</v>
      </c>
      <c r="C96" s="28">
        <v>80578.539999999994</v>
      </c>
      <c r="D96" s="28">
        <v>78935.58</v>
      </c>
      <c r="E96" s="28">
        <v>90448.86</v>
      </c>
      <c r="F96" s="29">
        <v>88948.86</v>
      </c>
      <c r="G96" s="29">
        <v>87039.039999999994</v>
      </c>
      <c r="H96" s="30">
        <f t="shared" si="5"/>
        <v>97.961045211293239</v>
      </c>
      <c r="I96" s="30">
        <f t="shared" si="8"/>
        <v>97.852901093954429</v>
      </c>
    </row>
    <row r="97" spans="1:9" x14ac:dyDescent="0.35">
      <c r="A97" s="70" t="s">
        <v>189</v>
      </c>
      <c r="B97" s="53" t="s">
        <v>190</v>
      </c>
      <c r="C97" s="28">
        <v>170504.5</v>
      </c>
      <c r="D97" s="28">
        <v>170031.17</v>
      </c>
      <c r="E97" s="28">
        <v>123096.99</v>
      </c>
      <c r="F97" s="29">
        <v>124449.9</v>
      </c>
      <c r="G97" s="29">
        <v>124383.05</v>
      </c>
      <c r="H97" s="30">
        <f t="shared" si="5"/>
        <v>99.722394423607597</v>
      </c>
      <c r="I97" s="30">
        <f t="shared" si="8"/>
        <v>99.946283604888393</v>
      </c>
    </row>
    <row r="98" spans="1:9" x14ac:dyDescent="0.35">
      <c r="A98" s="65" t="s">
        <v>191</v>
      </c>
      <c r="B98" s="77" t="s">
        <v>192</v>
      </c>
      <c r="C98" s="22">
        <f>SUM(C99:C101)</f>
        <v>276473.27</v>
      </c>
      <c r="D98" s="23">
        <f>SUM(D99:D101)</f>
        <v>266818.68</v>
      </c>
      <c r="E98" s="15">
        <f>SUM(E99:E101)</f>
        <v>240882.84</v>
      </c>
      <c r="F98" s="15">
        <f>SUM(F99:F101)</f>
        <v>301626.97000000003</v>
      </c>
      <c r="G98" s="46">
        <f>SUM(G99:G101)</f>
        <v>298924.79999999999</v>
      </c>
      <c r="H98" s="24">
        <f t="shared" si="5"/>
        <v>96.507948128222296</v>
      </c>
      <c r="I98" s="24">
        <f t="shared" si="8"/>
        <v>99.104135150779101</v>
      </c>
    </row>
    <row r="99" spans="1:9" x14ac:dyDescent="0.35">
      <c r="A99" s="72">
        <v>1101</v>
      </c>
      <c r="B99" s="27" t="s">
        <v>193</v>
      </c>
      <c r="C99" s="28">
        <v>43340.85</v>
      </c>
      <c r="D99" s="28">
        <v>42690.76</v>
      </c>
      <c r="E99" s="28">
        <v>8277.74</v>
      </c>
      <c r="F99" s="29">
        <v>8276.0400000000009</v>
      </c>
      <c r="G99" s="29">
        <v>7740.34</v>
      </c>
      <c r="H99" s="30">
        <f t="shared" si="5"/>
        <v>98.500052490894845</v>
      </c>
      <c r="I99" s="30">
        <f t="shared" si="8"/>
        <v>93.527097500737057</v>
      </c>
    </row>
    <row r="100" spans="1:9" x14ac:dyDescent="0.35">
      <c r="A100" s="72" t="s">
        <v>194</v>
      </c>
      <c r="B100" s="78" t="s">
        <v>195</v>
      </c>
      <c r="C100" s="28">
        <v>17980.36</v>
      </c>
      <c r="D100" s="28">
        <v>17967.25</v>
      </c>
      <c r="E100" s="28">
        <v>18556.27</v>
      </c>
      <c r="F100" s="29">
        <v>19166.47</v>
      </c>
      <c r="G100" s="29">
        <v>19064.91</v>
      </c>
      <c r="H100" s="30">
        <f t="shared" si="5"/>
        <v>99.927087110602898</v>
      </c>
      <c r="I100" s="30">
        <f t="shared" si="8"/>
        <v>99.47011630206292</v>
      </c>
    </row>
    <row r="101" spans="1:9" x14ac:dyDescent="0.35">
      <c r="A101" s="72" t="s">
        <v>196</v>
      </c>
      <c r="B101" s="78" t="s">
        <v>197</v>
      </c>
      <c r="C101" s="28">
        <v>215152.06</v>
      </c>
      <c r="D101" s="28">
        <v>206160.67</v>
      </c>
      <c r="E101" s="28">
        <v>214048.83</v>
      </c>
      <c r="F101" s="29">
        <v>274184.46000000002</v>
      </c>
      <c r="G101" s="29">
        <v>272119.55</v>
      </c>
      <c r="H101" s="30">
        <f t="shared" si="5"/>
        <v>95.820913822530912</v>
      </c>
      <c r="I101" s="30">
        <f t="shared" si="8"/>
        <v>99.246890213982212</v>
      </c>
    </row>
    <row r="102" spans="1:9" x14ac:dyDescent="0.35">
      <c r="A102" s="74" t="s">
        <v>198</v>
      </c>
      <c r="B102" s="77" t="s">
        <v>199</v>
      </c>
      <c r="C102" s="58">
        <f>SUM(C103:C104)</f>
        <v>23277.3</v>
      </c>
      <c r="D102" s="58">
        <f>SUM(D103:D104)</f>
        <v>23249.32</v>
      </c>
      <c r="E102" s="15">
        <f>SUM(E103:E104)</f>
        <v>19589.13</v>
      </c>
      <c r="F102" s="15">
        <f>SUM(F103:F104)</f>
        <v>19584.080000000002</v>
      </c>
      <c r="G102" s="46">
        <f>SUM(G103:G104)</f>
        <v>19556.95</v>
      </c>
      <c r="H102" s="24">
        <f t="shared" si="5"/>
        <v>99.879797055500433</v>
      </c>
      <c r="I102" s="24">
        <f t="shared" si="8"/>
        <v>99.861469111645789</v>
      </c>
    </row>
    <row r="103" spans="1:9" x14ac:dyDescent="0.35">
      <c r="A103" s="68" t="s">
        <v>200</v>
      </c>
      <c r="B103" s="76" t="s">
        <v>201</v>
      </c>
      <c r="C103" s="28">
        <v>3260.3</v>
      </c>
      <c r="D103" s="28">
        <v>3260.3</v>
      </c>
      <c r="E103" s="28">
        <v>3569.13</v>
      </c>
      <c r="F103" s="28">
        <v>3569.13</v>
      </c>
      <c r="G103" s="28">
        <v>3569.13</v>
      </c>
      <c r="H103" s="30">
        <f t="shared" si="5"/>
        <v>100</v>
      </c>
      <c r="I103" s="30">
        <f t="shared" si="8"/>
        <v>100</v>
      </c>
    </row>
    <row r="104" spans="1:9" ht="36" x14ac:dyDescent="0.35">
      <c r="A104" s="68" t="s">
        <v>202</v>
      </c>
      <c r="B104" s="76" t="s">
        <v>203</v>
      </c>
      <c r="C104" s="28">
        <v>20017</v>
      </c>
      <c r="D104" s="28">
        <v>19989.02</v>
      </c>
      <c r="E104" s="28">
        <v>16020</v>
      </c>
      <c r="F104" s="28">
        <v>16014.95</v>
      </c>
      <c r="G104" s="28">
        <v>15987.82</v>
      </c>
      <c r="H104" s="30">
        <f t="shared" si="5"/>
        <v>99.860218814008093</v>
      </c>
      <c r="I104" s="30">
        <f t="shared" si="8"/>
        <v>99.830595787061455</v>
      </c>
    </row>
    <row r="105" spans="1:9" ht="36.6" customHeight="1" x14ac:dyDescent="0.35">
      <c r="A105" s="74" t="s">
        <v>204</v>
      </c>
      <c r="B105" s="77" t="s">
        <v>205</v>
      </c>
      <c r="C105" s="22">
        <f>C106</f>
        <v>210990.99</v>
      </c>
      <c r="D105" s="23">
        <f>D106</f>
        <v>148688.17000000001</v>
      </c>
      <c r="E105" s="15">
        <f>E106</f>
        <v>272698.21999999997</v>
      </c>
      <c r="F105" s="15">
        <f>F106</f>
        <v>163998.66</v>
      </c>
      <c r="G105" s="46">
        <f>G106</f>
        <v>163442.12</v>
      </c>
      <c r="H105" s="24">
        <f t="shared" si="5"/>
        <v>70.4713362404717</v>
      </c>
      <c r="I105" s="24">
        <f t="shared" si="8"/>
        <v>99.660643568673052</v>
      </c>
    </row>
    <row r="106" spans="1:9" ht="36" x14ac:dyDescent="0.35">
      <c r="A106" s="68" t="s">
        <v>206</v>
      </c>
      <c r="B106" s="78" t="s">
        <v>207</v>
      </c>
      <c r="C106" s="28">
        <v>210990.99</v>
      </c>
      <c r="D106" s="28">
        <v>148688.17000000001</v>
      </c>
      <c r="E106" s="28">
        <v>272698.21999999997</v>
      </c>
      <c r="F106" s="28">
        <v>163998.66</v>
      </c>
      <c r="G106" s="28">
        <v>163442.12</v>
      </c>
      <c r="H106" s="30">
        <f t="shared" si="5"/>
        <v>70.4713362404717</v>
      </c>
      <c r="I106" s="30">
        <f t="shared" si="8"/>
        <v>99.660643568673052</v>
      </c>
    </row>
    <row r="107" spans="1:9" x14ac:dyDescent="0.35">
      <c r="A107" s="70"/>
      <c r="B107" s="66" t="s">
        <v>208</v>
      </c>
      <c r="C107" s="22">
        <f>C55+C66+C70+C76+C81+C83+C90+C92+C98+C102+C105</f>
        <v>21380706.879999999</v>
      </c>
      <c r="D107" s="23">
        <f>D55+D66+D70+D76+D81+D83+D90+D92+D98+D102+D105</f>
        <v>20208406.700000003</v>
      </c>
      <c r="E107" s="15">
        <f>E55+E66+E70+E76+E81+E83+E90+E92+E98+E102+E105</f>
        <v>19403986.899999999</v>
      </c>
      <c r="F107" s="46">
        <f>F55+F66+F70+F76+F81+F83+F90+F92+F98+F102+F105</f>
        <v>27049765.229999997</v>
      </c>
      <c r="G107" s="46">
        <f>G55+G66+G70+G76+G81+G83+G90+G92+G98+G102+G105</f>
        <v>24590559.750000004</v>
      </c>
      <c r="H107" s="24">
        <f t="shared" si="5"/>
        <v>94.517018606636469</v>
      </c>
      <c r="I107" s="24">
        <f t="shared" si="8"/>
        <v>90.908588451360856</v>
      </c>
    </row>
    <row r="108" spans="1:9" ht="36" x14ac:dyDescent="0.35">
      <c r="A108" s="70"/>
      <c r="B108" s="53" t="s">
        <v>209</v>
      </c>
      <c r="C108" s="79">
        <f>C53-C107</f>
        <v>-928815.3599999994</v>
      </c>
      <c r="D108" s="80">
        <f>D53-D107</f>
        <v>328646.76999999583</v>
      </c>
      <c r="E108" s="81">
        <f>E53-E107</f>
        <v>0</v>
      </c>
      <c r="F108" s="82">
        <f>F53-F107</f>
        <v>-557461.12999999523</v>
      </c>
      <c r="G108" s="83">
        <f>G53-G107</f>
        <v>1294737.1649999954</v>
      </c>
      <c r="H108" s="84"/>
      <c r="I108" s="85"/>
    </row>
    <row r="109" spans="1:9" x14ac:dyDescent="0.35">
      <c r="A109" s="11" t="s">
        <v>210</v>
      </c>
      <c r="B109" s="7" t="s">
        <v>211</v>
      </c>
      <c r="C109" s="86"/>
      <c r="D109" s="87"/>
      <c r="E109" s="15"/>
      <c r="F109" s="88"/>
      <c r="G109" s="88"/>
      <c r="H109" s="84"/>
      <c r="I109" s="85"/>
    </row>
    <row r="110" spans="1:9" ht="36" x14ac:dyDescent="0.35">
      <c r="A110" s="89" t="s">
        <v>212</v>
      </c>
      <c r="B110" s="42" t="s">
        <v>213</v>
      </c>
      <c r="C110" s="44">
        <f>C113+C116-C124+C127</f>
        <v>0</v>
      </c>
      <c r="D110" s="44">
        <f>D113+D116-D124+D127</f>
        <v>-700000</v>
      </c>
      <c r="E110" s="90">
        <f>E113+E116-E124-E127</f>
        <v>0</v>
      </c>
      <c r="F110" s="44">
        <f>F113+F116-F124-F127+F126</f>
        <v>0</v>
      </c>
      <c r="G110" s="44">
        <f>G113+G116+G127+G126</f>
        <v>-1967.87</v>
      </c>
      <c r="H110" s="84"/>
      <c r="I110" s="91"/>
    </row>
    <row r="111" spans="1:9" ht="36" x14ac:dyDescent="0.35">
      <c r="A111" s="89" t="s">
        <v>214</v>
      </c>
      <c r="B111" s="42" t="s">
        <v>215</v>
      </c>
      <c r="C111" s="44">
        <f>C114+C117</f>
        <v>0</v>
      </c>
      <c r="D111" s="44">
        <f>D114+D117</f>
        <v>-700000</v>
      </c>
      <c r="E111" s="44">
        <f>E114+E117</f>
        <v>0</v>
      </c>
      <c r="F111" s="44">
        <f>F114+F117</f>
        <v>-626792</v>
      </c>
      <c r="G111" s="44">
        <f>G114+G117</f>
        <v>-626792</v>
      </c>
      <c r="H111" s="84"/>
      <c r="I111" s="91"/>
    </row>
    <row r="112" spans="1:9" ht="40.5" customHeight="1" x14ac:dyDescent="0.35">
      <c r="A112" s="89" t="s">
        <v>216</v>
      </c>
      <c r="B112" s="42" t="s">
        <v>217</v>
      </c>
      <c r="C112" s="76">
        <f>C115-C118</f>
        <v>1434882.16</v>
      </c>
      <c r="D112" s="32">
        <f>D115-D118</f>
        <v>0</v>
      </c>
      <c r="E112" s="44">
        <f>E115-E118</f>
        <v>1765064.6</v>
      </c>
      <c r="F112" s="76">
        <f>F115+F118</f>
        <v>626792</v>
      </c>
      <c r="G112" s="32">
        <f xml:space="preserve"> - (G115-G118)</f>
        <v>-626792</v>
      </c>
      <c r="H112" s="92"/>
      <c r="I112" s="91"/>
    </row>
    <row r="113" spans="1:9" x14ac:dyDescent="0.35">
      <c r="A113" s="89"/>
      <c r="B113" s="60" t="s">
        <v>218</v>
      </c>
      <c r="C113" s="77">
        <f>C114+C115</f>
        <v>2777441.08</v>
      </c>
      <c r="D113" s="58">
        <f>D114+D115</f>
        <v>1360000</v>
      </c>
      <c r="E113" s="93">
        <f>E114+E115</f>
        <v>2209324.2999999998</v>
      </c>
      <c r="F113" s="77">
        <f>F114+F115</f>
        <v>1510292</v>
      </c>
      <c r="G113" s="58">
        <f>G114+G115</f>
        <v>626792</v>
      </c>
      <c r="H113" s="84"/>
      <c r="I113" s="91"/>
    </row>
    <row r="114" spans="1:9" ht="54" x14ac:dyDescent="0.35">
      <c r="A114" s="73" t="s">
        <v>219</v>
      </c>
      <c r="B114" s="27" t="s">
        <v>220</v>
      </c>
      <c r="C114" s="26">
        <v>2060000</v>
      </c>
      <c r="D114" s="32">
        <v>1360000</v>
      </c>
      <c r="E114" s="26">
        <v>1326792</v>
      </c>
      <c r="F114" s="26"/>
      <c r="G114" s="32"/>
      <c r="H114" s="84"/>
      <c r="I114" s="91"/>
    </row>
    <row r="115" spans="1:9" ht="60" customHeight="1" x14ac:dyDescent="0.35">
      <c r="A115" s="94" t="s">
        <v>221</v>
      </c>
      <c r="B115" s="95" t="s">
        <v>222</v>
      </c>
      <c r="C115" s="26">
        <v>717441.08</v>
      </c>
      <c r="D115" s="32"/>
      <c r="E115" s="26">
        <v>882532.3</v>
      </c>
      <c r="F115" s="26">
        <v>1510292</v>
      </c>
      <c r="G115" s="32">
        <v>626792</v>
      </c>
      <c r="H115" s="84"/>
      <c r="I115" s="91"/>
    </row>
    <row r="116" spans="1:9" x14ac:dyDescent="0.35">
      <c r="A116" s="89"/>
      <c r="B116" s="60" t="s">
        <v>223</v>
      </c>
      <c r="C116" s="93">
        <f>C117+C118</f>
        <v>-2777441.08</v>
      </c>
      <c r="D116" s="93">
        <f>D117+D118</f>
        <v>-2060000</v>
      </c>
      <c r="E116" s="93">
        <f>E117+E118</f>
        <v>-2209324.2999999998</v>
      </c>
      <c r="F116" s="93">
        <f>F117+F118</f>
        <v>-1510292</v>
      </c>
      <c r="G116" s="58">
        <f>G117+G118</f>
        <v>-626792</v>
      </c>
      <c r="H116" s="84"/>
      <c r="I116" s="91"/>
    </row>
    <row r="117" spans="1:9" ht="40.950000000000003" customHeight="1" x14ac:dyDescent="0.35">
      <c r="A117" s="73" t="s">
        <v>224</v>
      </c>
      <c r="B117" s="96" t="s">
        <v>225</v>
      </c>
      <c r="C117" s="26">
        <v>-2060000</v>
      </c>
      <c r="D117" s="26">
        <v>-2060000</v>
      </c>
      <c r="E117" s="26">
        <v>-1326792</v>
      </c>
      <c r="F117" s="26">
        <v>-626792</v>
      </c>
      <c r="G117" s="26">
        <v>-626792</v>
      </c>
      <c r="H117" s="84"/>
      <c r="I117" s="91"/>
    </row>
    <row r="118" spans="1:9" ht="54" x14ac:dyDescent="0.35">
      <c r="A118" s="94" t="s">
        <v>226</v>
      </c>
      <c r="B118" s="97" t="s">
        <v>227</v>
      </c>
      <c r="C118" s="26">
        <v>-717441.08</v>
      </c>
      <c r="D118" s="32"/>
      <c r="E118" s="26">
        <v>-882532.3</v>
      </c>
      <c r="F118" s="26">
        <v>-883500</v>
      </c>
      <c r="G118" s="32"/>
      <c r="H118" s="84"/>
      <c r="I118" s="91"/>
    </row>
    <row r="119" spans="1:9" ht="36" hidden="1" customHeight="1" x14ac:dyDescent="0.35">
      <c r="A119" s="89" t="s">
        <v>228</v>
      </c>
      <c r="B119" s="42" t="s">
        <v>229</v>
      </c>
      <c r="C119" s="44">
        <f>C120+C124-C123+C127</f>
        <v>0</v>
      </c>
      <c r="D119" s="32"/>
      <c r="E119" s="44">
        <f>E120+E124-E123+E127</f>
        <v>0</v>
      </c>
      <c r="F119" s="44">
        <f>F120+F124-F123+F127</f>
        <v>0</v>
      </c>
      <c r="G119" s="32"/>
      <c r="H119" s="84"/>
      <c r="I119" s="91"/>
    </row>
    <row r="120" spans="1:9" ht="18" hidden="1" customHeight="1" x14ac:dyDescent="0.35">
      <c r="A120" s="89"/>
      <c r="B120" s="42"/>
      <c r="C120" s="44"/>
      <c r="D120" s="32"/>
      <c r="E120" s="44"/>
      <c r="F120" s="44"/>
      <c r="G120" s="32"/>
      <c r="H120" s="84"/>
      <c r="I120" s="91"/>
    </row>
    <row r="121" spans="1:9" ht="18" hidden="1" customHeight="1" x14ac:dyDescent="0.35">
      <c r="A121" s="89"/>
      <c r="B121" s="48"/>
      <c r="C121" s="44"/>
      <c r="D121" s="32"/>
      <c r="E121" s="44"/>
      <c r="F121" s="44"/>
      <c r="G121" s="32"/>
      <c r="H121" s="84"/>
      <c r="I121" s="91"/>
    </row>
    <row r="122" spans="1:9" ht="18" hidden="1" customHeight="1" x14ac:dyDescent="0.35">
      <c r="A122" s="89"/>
      <c r="B122" s="42"/>
      <c r="C122" s="44"/>
      <c r="D122" s="32"/>
      <c r="E122" s="44"/>
      <c r="F122" s="44"/>
      <c r="G122" s="32"/>
      <c r="H122" s="84"/>
      <c r="I122" s="91"/>
    </row>
    <row r="123" spans="1:9" ht="18" hidden="1" customHeight="1" x14ac:dyDescent="0.35">
      <c r="A123" s="89"/>
      <c r="B123" s="42"/>
      <c r="C123" s="44"/>
      <c r="D123" s="32"/>
      <c r="E123" s="44"/>
      <c r="F123" s="44"/>
      <c r="G123" s="32"/>
      <c r="H123" s="84"/>
      <c r="I123" s="91"/>
    </row>
    <row r="124" spans="1:9" ht="36" hidden="1" customHeight="1" x14ac:dyDescent="0.35">
      <c r="A124" s="89" t="s">
        <v>230</v>
      </c>
      <c r="B124" s="98" t="s">
        <v>231</v>
      </c>
      <c r="C124" s="44"/>
      <c r="D124" s="32"/>
      <c r="E124" s="99"/>
      <c r="F124" s="44"/>
      <c r="G124" s="32"/>
      <c r="H124" s="84"/>
      <c r="I124" s="91"/>
    </row>
    <row r="125" spans="1:9" ht="36" hidden="1" customHeight="1" x14ac:dyDescent="0.35">
      <c r="A125" s="89" t="s">
        <v>232</v>
      </c>
      <c r="B125" s="98" t="s">
        <v>233</v>
      </c>
      <c r="C125" s="44"/>
      <c r="D125" s="32"/>
      <c r="E125" s="99"/>
      <c r="F125" s="44"/>
      <c r="G125" s="32"/>
      <c r="H125" s="84"/>
      <c r="I125" s="91"/>
    </row>
    <row r="126" spans="1:9" ht="36" customHeight="1" x14ac:dyDescent="0.35">
      <c r="A126" s="89" t="s">
        <v>234</v>
      </c>
      <c r="B126" s="98" t="s">
        <v>235</v>
      </c>
      <c r="C126" s="44">
        <v>1</v>
      </c>
      <c r="D126" s="32"/>
      <c r="E126" s="99"/>
      <c r="F126" s="44"/>
      <c r="G126" s="32">
        <v>-1967.87</v>
      </c>
      <c r="H126" s="84"/>
      <c r="I126" s="91"/>
    </row>
    <row r="127" spans="1:9" ht="60.75" customHeight="1" x14ac:dyDescent="0.35">
      <c r="A127" s="89" t="s">
        <v>236</v>
      </c>
      <c r="B127" s="98" t="s">
        <v>237</v>
      </c>
      <c r="C127" s="44"/>
      <c r="D127" s="32"/>
      <c r="E127" s="99"/>
      <c r="F127" s="44"/>
      <c r="G127" s="32"/>
      <c r="H127" s="84"/>
      <c r="I127" s="91"/>
    </row>
    <row r="128" spans="1:9" ht="36" x14ac:dyDescent="0.35">
      <c r="A128" s="89" t="s">
        <v>238</v>
      </c>
      <c r="B128" s="98" t="s">
        <v>239</v>
      </c>
      <c r="C128" s="28">
        <f>C130+C129</f>
        <v>928814.3599999994</v>
      </c>
      <c r="D128" s="28">
        <f>D130+D129</f>
        <v>371353.22999999672</v>
      </c>
      <c r="E128" s="28">
        <f>E130+E129</f>
        <v>0</v>
      </c>
      <c r="F128" s="28">
        <f>F130+F129</f>
        <v>557461.12999999523</v>
      </c>
      <c r="G128" s="28">
        <f>SUM(G129:G130)</f>
        <v>-1252769.3000000007</v>
      </c>
      <c r="H128" s="84"/>
      <c r="I128" s="91"/>
    </row>
    <row r="129" spans="1:9" ht="36" x14ac:dyDescent="0.35">
      <c r="A129" s="94" t="s">
        <v>240</v>
      </c>
      <c r="B129" s="100" t="s">
        <v>241</v>
      </c>
      <c r="C129" s="28">
        <v>-23229333.600000001</v>
      </c>
      <c r="D129" s="32">
        <v>-23720388.850000001</v>
      </c>
      <c r="E129" s="28">
        <f xml:space="preserve"> -(E53+E113+E120+E124)</f>
        <v>-21613311.199999999</v>
      </c>
      <c r="F129" s="28">
        <f xml:space="preserve"> -(F53+F113+F120+F124)</f>
        <v>-28002596.100000001</v>
      </c>
      <c r="G129" s="32">
        <v>-27337681.109999999</v>
      </c>
      <c r="H129" s="101"/>
      <c r="I129" s="102"/>
    </row>
    <row r="130" spans="1:9" ht="36" x14ac:dyDescent="0.35">
      <c r="A130" s="89" t="s">
        <v>242</v>
      </c>
      <c r="B130" s="98" t="s">
        <v>243</v>
      </c>
      <c r="C130" s="44">
        <v>24158147.960000001</v>
      </c>
      <c r="D130" s="32">
        <v>24091742.079999998</v>
      </c>
      <c r="E130" s="44">
        <f>E107-E116-E122</f>
        <v>21613311.199999999</v>
      </c>
      <c r="F130" s="44">
        <f>F107-F116-F122</f>
        <v>28560057.229999997</v>
      </c>
      <c r="G130" s="32">
        <v>26084911.809999999</v>
      </c>
      <c r="H130" s="84"/>
      <c r="I130" s="91"/>
    </row>
    <row r="131" spans="1:9" x14ac:dyDescent="0.35">
      <c r="A131" s="111" t="s">
        <v>244</v>
      </c>
      <c r="B131" s="111"/>
      <c r="C131" s="80">
        <f>C128+C113+C116+C124+C127</f>
        <v>928814.3599999994</v>
      </c>
      <c r="D131" s="80">
        <f>D128+D113+D116+D124+D127</f>
        <v>-328646.77000000328</v>
      </c>
      <c r="E131" s="80">
        <f>E128+E113+E116+E124+E127</f>
        <v>0</v>
      </c>
      <c r="F131" s="80">
        <f>F128+F113+F116+F124+F127</f>
        <v>557461.12999999523</v>
      </c>
      <c r="G131" s="80">
        <f>G128+G113+G116+G124+G127+G126</f>
        <v>-1254737.1700000009</v>
      </c>
      <c r="H131" s="84"/>
      <c r="I131" s="91"/>
    </row>
    <row r="132" spans="1:9" hidden="1" x14ac:dyDescent="0.35">
      <c r="A132" s="2"/>
      <c r="B132" s="2"/>
      <c r="C132" s="103">
        <f>C129+C113-C116+C125</f>
        <v>-17674451.440000005</v>
      </c>
      <c r="D132" s="103">
        <f>D129+D113-D116+D125</f>
        <v>-20300388.850000001</v>
      </c>
      <c r="E132" s="2"/>
      <c r="F132" s="104"/>
      <c r="G132" s="105">
        <f>SUM(G129:G130)</f>
        <v>-1252769.3000000007</v>
      </c>
      <c r="H132" s="106"/>
      <c r="I132" s="20"/>
    </row>
    <row r="133" spans="1:9" hidden="1" x14ac:dyDescent="0.35">
      <c r="A133" s="2"/>
      <c r="B133" s="2" t="s">
        <v>245</v>
      </c>
      <c r="C133" s="107"/>
      <c r="E133" s="2"/>
      <c r="F133" s="108">
        <f>(F83+F90+F92+F98)/F107*100</f>
        <v>45.639430749321889</v>
      </c>
      <c r="H133" s="106"/>
      <c r="I133" s="20"/>
    </row>
    <row r="134" spans="1:9" hidden="1" x14ac:dyDescent="0.35">
      <c r="A134" s="2"/>
      <c r="B134" s="2"/>
      <c r="C134" s="107"/>
      <c r="E134" s="2"/>
      <c r="F134" s="108">
        <f>F83+F90+F92+F98</f>
        <v>12345358.869999999</v>
      </c>
      <c r="H134" s="106"/>
      <c r="I134" s="20"/>
    </row>
    <row r="135" spans="1:9" hidden="1" x14ac:dyDescent="0.35">
      <c r="A135" s="2"/>
      <c r="B135" s="2" t="s">
        <v>246</v>
      </c>
      <c r="C135" s="107"/>
      <c r="E135" s="2"/>
      <c r="F135" s="108">
        <f>(F70+F76+F81)/F107*100</f>
        <v>47.785766013467175</v>
      </c>
      <c r="H135" s="106"/>
      <c r="I135" s="20"/>
    </row>
    <row r="136" spans="1:9" hidden="1" x14ac:dyDescent="0.35">
      <c r="A136" s="2"/>
      <c r="B136" s="2"/>
      <c r="C136" s="107"/>
      <c r="E136" s="2"/>
      <c r="F136" s="108">
        <f>F76+F81+F70</f>
        <v>12925937.52</v>
      </c>
      <c r="H136" s="106"/>
      <c r="I136" s="20"/>
    </row>
    <row r="137" spans="1:9" hidden="1" x14ac:dyDescent="0.35">
      <c r="A137" s="2"/>
      <c r="B137" s="2"/>
      <c r="C137" s="107"/>
      <c r="E137" s="2"/>
      <c r="F137" s="104"/>
      <c r="H137" s="106"/>
      <c r="I137" s="20"/>
    </row>
    <row r="138" spans="1:9" hidden="1" x14ac:dyDescent="0.35">
      <c r="A138" s="2"/>
      <c r="B138" s="2"/>
      <c r="C138" s="107"/>
      <c r="E138" s="2"/>
      <c r="F138" s="104"/>
      <c r="H138" s="106"/>
      <c r="I138" s="20"/>
    </row>
    <row r="141" spans="1:9" x14ac:dyDescent="0.35">
      <c r="G141" s="105"/>
    </row>
  </sheetData>
  <mergeCells count="2">
    <mergeCell ref="A1:I2"/>
    <mergeCell ref="A131:B131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01.01.2023</vt:lpstr>
      <vt:lpstr>'01.01.2023'!Заголовки_для_печати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Сабило Егор Дмитриевич</dc:creator>
  <cp:lastModifiedBy>Зименко Борис Сергеевич</cp:lastModifiedBy>
  <dcterms:created xsi:type="dcterms:W3CDTF">2025-02-19T12:54:02Z</dcterms:created>
  <dcterms:modified xsi:type="dcterms:W3CDTF">2025-03-03T07:25:14Z</dcterms:modified>
</cp:coreProperties>
</file>