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Источники фин.дефицита" sheetId="3" r:id="rId3"/>
  </sheets>
  <definedNames/>
  <calcPr fullCalcOnLoad="1"/>
</workbook>
</file>

<file path=xl/sharedStrings.xml><?xml version="1.0" encoding="utf-8"?>
<sst xmlns="http://schemas.openxmlformats.org/spreadsheetml/2006/main" count="1656" uniqueCount="434">
  <si>
    <t>Исполнение бюджета городского округа"Город Калининград" за 2008 год по доходам бюджета по кодам бюджетной классификации</t>
  </si>
  <si>
    <t>Источники финансирования дефицита бюджета городского округа  "Город Калининград" за 2008 год по кодам классификации источников финансирования дефицитов бюджетов</t>
  </si>
  <si>
    <t xml:space="preserve">Исполнение бюджета городского округа"Город Калининград" за 2008 год по расходам бюджета по разделам, подразделам классификации расходов </t>
  </si>
  <si>
    <t xml:space="preserve">Код бюджетной классификации </t>
  </si>
  <si>
    <t>Наименование показателей</t>
  </si>
  <si>
    <t xml:space="preserve">Раздел I </t>
  </si>
  <si>
    <t>ДОХОДЫ</t>
  </si>
  <si>
    <t>НАЛОГОВЫЕ   ДОХОДЫ</t>
  </si>
  <si>
    <t>000 1 01 00000 00 0000 000</t>
  </si>
  <si>
    <t>Налоги на прибыль,  доходы</t>
  </si>
  <si>
    <t>000 1 03 00000 00 0000 000</t>
  </si>
  <si>
    <t>Налоги на товары (работы, услуги), реализуемые на территории РФ</t>
  </si>
  <si>
    <t>000 1 03 02000 01 0000 110</t>
  </si>
  <si>
    <t xml:space="preserve"> Акцизы по подакцизным товарам (продукции) </t>
  </si>
  <si>
    <t>000 1 05 00000 00 0000 000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</si>
  <si>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</si>
  <si>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</si>
  <si>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</si>
  <si>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</si>
  <si>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000 1 06 00000 00 0000 000</t>
  </si>
  <si>
    <t xml:space="preserve">Налоги на имущество </t>
  </si>
  <si>
    <t xml:space="preserve"> Налог на имущество физических лиц</t>
  </si>
  <si>
    <t>182 1 06 05000 02 0000 110</t>
  </si>
  <si>
    <t xml:space="preserve"> Налог на игорный бизнес</t>
  </si>
  <si>
    <t>000 1 07 00000 00 0000 000</t>
  </si>
  <si>
    <t>Налоги, сборы, платежи за пользованием природными ресурсами</t>
  </si>
  <si>
    <t>000 1 08 00000 00 0000 000</t>
  </si>
  <si>
    <t xml:space="preserve"> Государственная пошлина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</si>
  <si>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</si>
  <si>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</si>
  <si>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</si>
  <si>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 xml:space="preserve">Налог на имущество 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</si>
  <si>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</si>
  <si>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</si>
  <si>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РФ)</t>
  </si>
  <si>
    <t>Прочие налоги и сборы (по отмененным местным налогам и сборам)</t>
  </si>
  <si>
    <t>НЕНАЛОГОВЫЕ ДОХОДЫ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</si>
  <si>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</si>
  <si>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</si>
  <si>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000 1 11 01000 00 0000 120</t>
  </si>
  <si>
    <t>Дивиденды по акциям и доходы от прочих форм участия в капитале</t>
  </si>
  <si>
    <t>000 1 11 05000 00 0000 120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</si>
  <si>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</si>
  <si>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</si>
  <si>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028 1 11 05010 01 0000 120</t>
  </si>
  <si>
    <t>Арендная плата  и поступления от продажи права на заключение договоров аренды за земли до разграничения гос. собственности на землю (за исключением земель, предназначенных для целей жилищного строительства)</t>
  </si>
  <si>
    <t>000 1 11 05012 00 0000 120</t>
  </si>
  <si>
    <t>Арендная плата и поступления от продажи права на заключение договоров аренды за земли,  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</si>
  <si>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000 1 11 05033 03 0000 120</t>
  </si>
  <si>
    <t>Доходы от сдачи в аренду имущества, находящегося в оперативном управлении муниципальных органов упрв</t>
  </si>
  <si>
    <t>000 1 11 05034 04 0000 120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</si>
  <si>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</si>
  <si>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</si>
  <si>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</si>
  <si>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</si>
  <si>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000 1 13 00000 00 0000 130</t>
  </si>
  <si>
    <t>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</si>
  <si>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</si>
  <si>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получаталями средств бюджетов городских округов и компенсации затрат бюджетов городских округов</t>
  </si>
  <si>
    <t>000 1 14 00000 00 0000 410</t>
  </si>
  <si>
    <t>Доходы о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</si>
  <si>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</si>
  <si>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</si>
  <si>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</si>
  <si>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</si>
  <si>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</si>
  <si>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</si>
  <si>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000 1 18 00000 00 0000 000</t>
  </si>
  <si>
    <t>Доходы бюджетов бюджетной системы РФ от возврата остатков субсидий и субвенций прошлых лет</t>
  </si>
  <si>
    <t>000 1 19 00000 00 0000 000</t>
  </si>
  <si>
    <t>Возврат остатков субсидий и субвенций прошлых лет</t>
  </si>
  <si>
    <t xml:space="preserve">           ИТОГО ДОХОДОВ</t>
  </si>
  <si>
    <t>000 2 02 00000 00 0000 000</t>
  </si>
  <si>
    <t>000 2 02 01000 00 0000 151</t>
  </si>
  <si>
    <t>000 2 02 02000 00 0000 151</t>
  </si>
  <si>
    <t>000 2 03 00000 00 0000  180</t>
  </si>
  <si>
    <t>Безвозмездные поступления от государственных предприятий</t>
  </si>
  <si>
    <t>Дотации от других бюджетов бюджетной системы Российской Федерации</t>
  </si>
  <si>
    <t>000 2 02 02025 00 0000 151</t>
  </si>
  <si>
    <t>Взаимные расчеты</t>
  </si>
  <si>
    <t>000 2 02 09000 00 0000 151</t>
  </si>
  <si>
    <t>Прочие безвозмездные поступления от других бюджетов бюджетной системы</t>
  </si>
  <si>
    <t>000 3 00 00000 00 0000 000</t>
  </si>
  <si>
    <t>Целевые бюджетные фонды, созданные представительным органом местного самоуправления</t>
  </si>
  <si>
    <t xml:space="preserve">               ВСЕГО ДОХОДОВ 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</si>
  <si>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</si>
  <si>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</si>
  <si>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</si>
  <si>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</si>
  <si>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</si>
  <si>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</si>
  <si>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</si>
  <si>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</si>
  <si>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</si>
  <si>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</si>
  <si>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социальной поддержки и социального обслуживания населения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</si>
  <si>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</si>
  <si>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</si>
  <si>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</si>
  <si>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</si>
  <si>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</si>
  <si>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Дотации на поддержку мер по обеспечению сбалансирован-ности бюджетов</t>
  </si>
  <si>
    <t>Дотации на возмещение расходов в части расходных обязательств бюджетов субъектов Российской Федерации</t>
  </si>
  <si>
    <t>Субвенции на оплату жилищно-коммунальных услуг отдельным категориям граждан</t>
  </si>
  <si>
    <t>Субвенции на обеспечение мер социальной поддержки для лиц, награжденных знаком "Почетный донор России"</t>
  </si>
  <si>
    <t>Итого доходов</t>
  </si>
  <si>
    <t>Код бюджетной классификации</t>
  </si>
  <si>
    <t>Раздел, подраздел</t>
  </si>
  <si>
    <t xml:space="preserve"> Сумма                     (тыс. рублей)</t>
  </si>
  <si>
    <t>Раздел II</t>
  </si>
  <si>
    <t>РАСХОДЫ</t>
  </si>
  <si>
    <t>0100</t>
  </si>
  <si>
    <t>Общегосударственные вопросы</t>
  </si>
  <si>
    <t>0102</t>
  </si>
  <si>
    <t>0103</t>
  </si>
  <si>
    <t>0105</t>
  </si>
  <si>
    <t>Обеспечение деятельности мировых судей</t>
  </si>
  <si>
    <t>Обеспечение деятельности Уставного Суда Калининградской области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</si>
  <si>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</si>
  <si>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</si>
  <si>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</si>
  <si>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</si>
  <si>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</si>
  <si>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</si>
  <si>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</si>
  <si>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0114</t>
  </si>
  <si>
    <t xml:space="preserve">Прикладные научные исследования  в области  общегосударственных вопросов  </t>
  </si>
  <si>
    <t>0115</t>
  </si>
  <si>
    <t>Другие общегосударственные вопросы</t>
  </si>
  <si>
    <t>Финансовая поддержка на возвратной основе</t>
  </si>
  <si>
    <t xml:space="preserve">Предоставление бюджетных кредитов </t>
  </si>
  <si>
    <t xml:space="preserve">Возврат бюджетных кредитов 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</si>
  <si>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</si>
  <si>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</si>
  <si>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</si>
  <si>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0203</t>
  </si>
  <si>
    <t>Мобилизационная подготовка экономики</t>
  </si>
  <si>
    <t>Областной  медицинский  центр "Резерв"</t>
  </si>
  <si>
    <t xml:space="preserve">Централизованная система оповещения населения области </t>
  </si>
  <si>
    <t xml:space="preserve">Обеспечение деятельности  объекта №10  </t>
  </si>
  <si>
    <t>0208</t>
  </si>
  <si>
    <t>Другие вопросы в области национальной обороны</t>
  </si>
  <si>
    <t>Областной военный комиссариат</t>
  </si>
  <si>
    <t>Мероприятия  по  обеспечению мобилизационной   готовности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</si>
  <si>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</si>
  <si>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</si>
  <si>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</si>
  <si>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</si>
  <si>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</si>
  <si>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</si>
  <si>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</si>
  <si>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0310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</si>
  <si>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</si>
  <si>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</si>
  <si>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</si>
  <si>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</si>
  <si>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</si>
  <si>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</si>
  <si>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Сельскохозяйственное производство</t>
  </si>
  <si>
    <t>Животноводство</t>
  </si>
  <si>
    <t>Субсидии на реализованное молоко</t>
  </si>
  <si>
    <t>Субсидии на реализацию молодняка крупного рогатого скота</t>
  </si>
  <si>
    <t>Субсидии на развитие отрасли свиноводства</t>
  </si>
  <si>
    <t>Субсидии на развитие отрасли птицеводства</t>
  </si>
  <si>
    <t>Субсидии на поддержку племенного животноводства</t>
  </si>
  <si>
    <t>Растениеводство</t>
  </si>
  <si>
    <t>Субсидирование процентной ставки по привлеченным кредитам в российских кредитных организациях</t>
  </si>
  <si>
    <t>Компенсация части затрат  по страхованию   сельскохозяйственных культур</t>
  </si>
  <si>
    <t>Отдельные мероприятия в области сельскохозяйственного производства</t>
  </si>
  <si>
    <t xml:space="preserve">Региональная подпрограмма "Неотложные меры борьбы с туберкулезом в Калининградской области" по разделу "Профилактика туберкулеза среди сельскохозяйственных животных"  </t>
  </si>
  <si>
    <t>Областная программа "Повышение плодородия почв Калининградской области" на 2002-2005 годы</t>
  </si>
  <si>
    <t xml:space="preserve">Коренное улучшение земель </t>
  </si>
  <si>
    <t>Мелиоративные мероприятия</t>
  </si>
  <si>
    <t>Обеспечение деятельности  подведомственных  учреждений</t>
  </si>
  <si>
    <t>0407</t>
  </si>
  <si>
    <t>Лесное хозяйство</t>
  </si>
  <si>
    <t>Лесоохранные и лесовосстановительные мероприятия</t>
  </si>
  <si>
    <t xml:space="preserve">Сельское хозяйство и рыболовство        </t>
  </si>
  <si>
    <t>0408</t>
  </si>
  <si>
    <t>Транспорт</t>
  </si>
  <si>
    <t>Руководство и управление в сфере установленных функций</t>
  </si>
  <si>
    <t>Отдельные  мероприятия  в  области  морского и  речного транспорта</t>
  </si>
  <si>
    <t>Областная программа "Сельский (школьный) автобус                               на 2004-2006 годы"</t>
  </si>
  <si>
    <t>Дорожное хозяйство</t>
  </si>
  <si>
    <t>Региональная программа ремонта и реконструкции городских улиц Калининградской области, используемых для проезда транзитного транспорта на 2004-2008 годы</t>
  </si>
  <si>
    <t>Территориального дорожный фонд</t>
  </si>
  <si>
    <t>Субсидирование за счет средств сувенций и субсидий из федерального бюджета на финансирование дорожного хозяйства</t>
  </si>
  <si>
    <t>0409</t>
  </si>
  <si>
    <t>Связь и информатика</t>
  </si>
  <si>
    <t>0411</t>
  </si>
  <si>
    <t>Другие вопросы в области национальной экономики</t>
  </si>
  <si>
    <t xml:space="preserve">Областная инвестиционная программа на 2005 год 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</si>
  <si>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</si>
  <si>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</si>
  <si>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</si>
  <si>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</si>
  <si>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</si>
  <si>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</si>
  <si>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</si>
  <si>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</si>
  <si>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</si>
  <si>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</si>
  <si>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</si>
  <si>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</si>
  <si>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</si>
  <si>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</si>
  <si>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</si>
  <si>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</si>
  <si>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</si>
  <si>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</si>
  <si>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</si>
  <si>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</si>
  <si>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</si>
  <si>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0601</t>
  </si>
  <si>
    <t>Мероприятия по сбору и удалению твердых отходов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</si>
  <si>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</si>
  <si>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</si>
  <si>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</si>
  <si>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</si>
  <si>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</si>
  <si>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</si>
  <si>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</si>
  <si>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</si>
  <si>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</si>
  <si>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</si>
  <si>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</si>
  <si>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</si>
  <si>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</si>
  <si>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</si>
  <si>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 xml:space="preserve"> 0709</t>
  </si>
  <si>
    <t>Другие вопросы  в области  образования</t>
  </si>
  <si>
    <t>Учреждения, обеспечивающие предоставление услуг в сфере бразования</t>
  </si>
  <si>
    <t>Областная целевая программа "Развитие образования  Калининградской области на 2002 - 2005 г.г."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</si>
  <si>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</si>
  <si>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</si>
  <si>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</si>
  <si>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</si>
  <si>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</si>
  <si>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</si>
  <si>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</si>
  <si>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</si>
  <si>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</si>
  <si>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</si>
  <si>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</si>
  <si>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</si>
  <si>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</si>
  <si>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</si>
  <si>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Мероприятия в сфере культуры кинематографии и средств массовой информации</t>
  </si>
  <si>
    <t>Региональная комплексная целевая программа поддержки и развития муниципальных учреждений культуры Калининградской области "Обновление" (2002-2005 г.г.)</t>
  </si>
  <si>
    <t>Региональная программа энергосбережения Калининградской области на 2001-2005 гг.</t>
  </si>
  <si>
    <t>Областная   инвестиционная программа на 2005 год</t>
  </si>
  <si>
    <t>0900</t>
  </si>
  <si>
    <t>0901</t>
  </si>
  <si>
    <t>Возврат средств от сдачи в аренду имущества</t>
  </si>
  <si>
    <t>0902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</si>
  <si>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</si>
  <si>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</si>
  <si>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</si>
  <si>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</si>
  <si>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</si>
  <si>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</si>
  <si>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</si>
  <si>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</si>
  <si>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</si>
  <si>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</si>
  <si>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</si>
  <si>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</si>
  <si>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</si>
  <si>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</si>
  <si>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</si>
  <si>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1004</t>
  </si>
  <si>
    <t>1006</t>
  </si>
  <si>
    <t>Другие вопросы в области социальной политики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</si>
  <si>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</si>
  <si>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</si>
  <si>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</si>
  <si>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</si>
  <si>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возмещение расходов по предоставлению гражданам субсидии на оплату жилья и коммунальных услуг</t>
  </si>
  <si>
    <t>Субсидия на предоставления мер социальной поддержки малоимущим гражданам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</si>
  <si>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</si>
  <si>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</si>
  <si>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</si>
  <si>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</si>
  <si>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1100</t>
  </si>
  <si>
    <t>Межбюджетные трансферты</t>
  </si>
  <si>
    <t>ВСЕГО РАСХОДОВ</t>
  </si>
  <si>
    <t>Превышение доходов  над расходами (дефицит)</t>
  </si>
  <si>
    <t>Раздел III</t>
  </si>
  <si>
    <t>000 02 01 00 00 00 0000 000</t>
  </si>
  <si>
    <t>Кредитные соглашения и договоры, заключенные от имени муниципальных образований,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</si>
  <si>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</si>
  <si>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муниципальных образований,  номинированным в валюте РФ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</si>
  <si>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</si>
  <si>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</si>
  <si>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000 05 00 00 00 03 0000 630</t>
  </si>
  <si>
    <t>Продажа акций и иных форм участия в капитале, находящихся в муниципальной собственности</t>
  </si>
  <si>
    <t>000 06 00 00 00 00 0000 430</t>
  </si>
  <si>
    <t>Продажа земельных участков, находящихся в муниципальной собственности</t>
  </si>
  <si>
    <t>Остатки средств бюджетов</t>
  </si>
  <si>
    <t>Всего источников финансирования дефицита</t>
  </si>
  <si>
    <t>Уточненный план на 2008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</si>
  <si>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</si>
  <si>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</si>
  <si>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</si>
  <si>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</si>
  <si>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</si>
  <si>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</si>
  <si>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 в валюте Российской Федерации</t>
  </si>
  <si>
    <t>Исполнение муниципальных гарантий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</si>
  <si>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</si>
  <si>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Получение кредитов из областного бюджета в валюте Российской Федерации</t>
  </si>
  <si>
    <t>Погашение кредитов, полученных из областного бюджета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</si>
  <si>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</si>
  <si>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полученных в валюте Российской Федерации от кредитных организаций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</si>
  <si>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</si>
  <si>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</si>
  <si>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</si>
  <si>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 органов местного самоуправления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</si>
  <si>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</si>
  <si>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</si>
  <si>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</si>
  <si>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0410</t>
  </si>
  <si>
    <t>0412</t>
  </si>
  <si>
    <t>0503</t>
  </si>
  <si>
    <t>Благоустройство</t>
  </si>
  <si>
    <t>0505</t>
  </si>
  <si>
    <t>0603</t>
  </si>
  <si>
    <t>Охрана объектов растительного и животного мира и среды их обитания</t>
  </si>
  <si>
    <t>0605</t>
  </si>
  <si>
    <t>Стационарная медицинская помощь</t>
  </si>
  <si>
    <t>Амбулаторная помощь</t>
  </si>
  <si>
    <t>Скорая медицинская помощь</t>
  </si>
  <si>
    <t>0908</t>
  </si>
  <si>
    <t>Физическая культура и спорт</t>
  </si>
  <si>
    <t>0910</t>
  </si>
  <si>
    <t>Здравоохранение, физическая культура и спорт</t>
  </si>
  <si>
    <t>Охрана семьи и детства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</si>
  <si>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</si>
  <si>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</si>
  <si>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</si>
  <si>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</si>
  <si>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Погашение кредитов</t>
  </si>
  <si>
    <t>Получение кредитов</t>
  </si>
  <si>
    <t>000 1 01 02000 01 0000 110</t>
  </si>
  <si>
    <t>0001 05 01000 01 0000 110</t>
  </si>
  <si>
    <t>000 1 05 02000 02 0000 110</t>
  </si>
  <si>
    <t>000 1 06 01000 00 0000 110</t>
  </si>
  <si>
    <t>000 1 06 01020 04 0000 110</t>
  </si>
  <si>
    <t>Земельный налог</t>
  </si>
  <si>
    <t>000 1 06 06000 00 0000 110</t>
  </si>
  <si>
    <t>0001 09 04010 02 0000 110</t>
  </si>
  <si>
    <t>0001 09 04050 00 0000 110</t>
  </si>
  <si>
    <t>000 1 11 05010 00 0000 120</t>
  </si>
  <si>
    <t>000 1 14 02030 04 0000 410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</si>
  <si>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</si>
  <si>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</si>
  <si>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</si>
  <si>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000 1 14 01040 04 0000 410</t>
  </si>
  <si>
    <t>Доходы от продажи квартир,  находящихся в собственности городских округов</t>
  </si>
  <si>
    <t>000 1 11 05020 00 0000 120</t>
  </si>
  <si>
    <t>000 1 11 05030 00 0000 120</t>
  </si>
  <si>
    <t xml:space="preserve">Безвозмездные поступления </t>
  </si>
  <si>
    <t>000 2 02 03000 00 0000 151</t>
  </si>
  <si>
    <t>000 2 07 00000 00 0000 180</t>
  </si>
  <si>
    <t xml:space="preserve">Прочие безвозмездные поступления </t>
  </si>
  <si>
    <t>000 01 02 00 00 00 0000 000</t>
  </si>
  <si>
    <t>000 01 02 00 00 04 0000 710</t>
  </si>
  <si>
    <t>000 01 03 00 00 04 0000 710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</si>
  <si>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</si>
  <si>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</si>
  <si>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000 01 02 00 00 04 0000 810</t>
  </si>
  <si>
    <t>000 01 03 00 00 00 0000 800</t>
  </si>
  <si>
    <t>000 01 03 00 00 04 0000 810</t>
  </si>
  <si>
    <t>000 01 06 00 00 04 0000 810</t>
  </si>
  <si>
    <t>000 01 05 00 00 00 0000 000</t>
  </si>
  <si>
    <t>Увеличение остатков денежных средств бюджетов городских округов</t>
  </si>
  <si>
    <t>Уменьшение прочих остатков денежных средств бюджетов гордских округов</t>
  </si>
  <si>
    <t>000 01 05 02 01 04 0000 610</t>
  </si>
  <si>
    <t>000 01 05 02 01 04 0000 510</t>
  </si>
  <si>
    <t>000 01 06 05 00 00 0000 000</t>
  </si>
  <si>
    <t xml:space="preserve">Исполнение государственных и муниципальных гарантий </t>
  </si>
  <si>
    <t>000 01 06 04 00 04 0000 810</t>
  </si>
  <si>
    <t>000 01 06 00 00 04 4601 640</t>
  </si>
  <si>
    <t>1104</t>
  </si>
  <si>
    <t>Платежи за пользование природными ресурсами</t>
  </si>
  <si>
    <t>000 1 09 03000 00 0000 110</t>
  </si>
  <si>
    <t>000 1 11 070100 00 0000 120</t>
  </si>
  <si>
    <t>000 1 11 080000 00 0000 120</t>
  </si>
  <si>
    <t xml:space="preserve"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т.ч. казенных), в залог, в доверительное управление </t>
  </si>
  <si>
    <t>000 2 02 04012 00 0000 151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</si>
  <si>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</si>
  <si>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безопастности и социальных выплат</t>
  </si>
  <si>
    <t>Финансовая помощь бюджетам других уровней</t>
  </si>
  <si>
    <t>Доходы от предпринимательской и иной, приносящей доход деятельности</t>
  </si>
  <si>
    <t>Прочие межбюджетные трансферты, передаваемые бюджетам городских округов</t>
  </si>
  <si>
    <t>000 2 02 04999 04 0000 151</t>
  </si>
  <si>
    <t xml:space="preserve">000 1 09 02000 01 0000 110 </t>
  </si>
  <si>
    <t>Акцизы</t>
  </si>
  <si>
    <t>000 1 05 03000 01 0000 110</t>
  </si>
  <si>
    <t>Земельный налог (по обязательствам, возникшим до 1 января 2006 г.)</t>
  </si>
  <si>
    <t>000 1 09 07000 00 0000 110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</si>
  <si>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</t>
  </si>
  <si>
    <t>Прочие поступления от использования имущества,, находящегося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</si>
  <si>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000 1 14 02000 00 0000 000</t>
  </si>
  <si>
    <t>Доходы от реализации имущества, находящегося в  собственности городских округов (за исключением имущества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</si>
  <si>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000 1 14 02032 04 0000 410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</si>
  <si>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</si>
  <si>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000 2 03 04 000 04 000 180</t>
  </si>
  <si>
    <t>Безвозмездные поступления от государственных организаций в бюджеты городских округов</t>
  </si>
  <si>
    <t>Дотации бюджетам субъектов Российской Федерации  и муниципальных образований</t>
  </si>
  <si>
    <t>Доходы от реализации имущества, 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автономных учреждений), в части  реализации основных средств по указанному имуществу</t>
  </si>
  <si>
    <t>Субвенции бюджетам субъектов Российской Федерации и муниципальных образований</t>
  </si>
  <si>
    <t>Субсиди  бюджетам субъектов  Российской Федерации и муниципальных образований (межбюджетные субсидии)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</si>
  <si>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 договоров аренды указанных земельных участков (за исключением земельных участков автономных учреждений)</t>
  </si>
  <si>
    <t>Доходы от сдачи а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</si>
  <si>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 городских округов и созданных ими учреждений (за исключением имущества муниципальных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</si>
  <si>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</si>
  <si>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000 1 14 06000 00 0000 430</t>
  </si>
  <si>
    <t>Доходы от продажи земельных участков, гнаходящихся в государственной и муниципальной собственности (за исключением земельных участков автономных учреждений)</t>
  </si>
  <si>
    <t>000 01 06 04 00 00 0000 000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</si>
  <si>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</si>
  <si>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000 1 11 02000 00 0000 120</t>
  </si>
  <si>
    <t xml:space="preserve">Доходы от размещения временно свободных средств бюджетов городских округов </t>
  </si>
  <si>
    <t>Исполнение на 01.01.2009г.</t>
  </si>
  <si>
    <t>Погашение кредитов, предоставленных кредитными организациями в валюте Российской Федерации</t>
  </si>
  <si>
    <t>000 01 00 00 00 00 0000 000</t>
  </si>
  <si>
    <t>Источники финансирования дефицита бюджета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</si>
  <si>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</si>
  <si>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</si>
  <si>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Налог на доходы физических лиц</t>
  </si>
  <si>
    <t>Утвержденный план на 2008 год</t>
  </si>
  <si>
    <t>% исполнения к уточненному плану</t>
  </si>
  <si>
    <t>% исполнения к утвержденному плану</t>
  </si>
  <si>
    <t>(тыс.руб.)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</si>
</sst>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_р_.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 indent="1"/>
    </xf>
    <xf numFmtId="172" fontId="1" fillId="0" borderId="10" xfId="0" applyNumberFormat="1" applyFont="1" applyFill="1" applyBorder="1" applyAlignment="1">
      <alignment horizontal="right" inden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indent="2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 indent="2"/>
      <protection/>
    </xf>
    <xf numFmtId="0" fontId="5" fillId="0" borderId="10" xfId="0" applyNumberFormat="1" applyFont="1" applyFill="1" applyBorder="1" applyAlignment="1" applyProtection="1">
      <alignment horizontal="left" wrapText="1" indent="4"/>
      <protection/>
    </xf>
    <xf numFmtId="0" fontId="5" fillId="0" borderId="10" xfId="0" applyNumberFormat="1" applyFont="1" applyFill="1" applyBorder="1" applyAlignment="1" applyProtection="1">
      <alignment horizontal="left" wrapText="1" indent="6"/>
      <protection/>
    </xf>
    <xf numFmtId="0" fontId="5" fillId="0" borderId="10" xfId="0" applyFont="1" applyFill="1" applyBorder="1" applyAlignment="1">
      <alignment horizontal="left" wrapText="1" indent="4"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 horizontal="right" vertical="top" wrapText="1" indent="1"/>
    </xf>
    <xf numFmtId="3" fontId="5" fillId="0" borderId="0" xfId="0" applyNumberFormat="1" applyFont="1" applyBorder="1" applyAlignment="1">
      <alignment horizontal="right" vertical="top" wrapText="1" indent="1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>
      <alignment horizontal="right" vertical="top" wrapText="1" indent="1"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72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2" fontId="1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172" fontId="5" fillId="0" borderId="0" xfId="0" applyNumberFormat="1" applyFont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72" fontId="9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vertical="top" wrapText="1"/>
    </xf>
    <xf numFmtId="172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5" fillId="0" borderId="12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right"/>
    </xf>
    <xf numFmtId="0" fontId="5" fillId="0" borderId="10" xfId="0" applyFont="1" applyBorder="1" applyAlignment="1">
      <alignment vertical="justify" wrapText="1"/>
    </xf>
    <xf numFmtId="49" fontId="8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9" fontId="5" fillId="0" borderId="10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9" fontId="1" fillId="0" borderId="10" xfId="0" applyNumberFormat="1" applyFont="1" applyFill="1" applyBorder="1" applyAlignment="1">
      <alignment horizontal="right" indent="1"/>
    </xf>
    <xf numFmtId="179" fontId="7" fillId="0" borderId="10" xfId="0" applyNumberFormat="1" applyFont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 indent="1"/>
    </xf>
    <xf numFmtId="179" fontId="5" fillId="0" borderId="10" xfId="0" applyNumberFormat="1" applyFont="1" applyFill="1" applyBorder="1" applyAlignment="1">
      <alignment horizontal="right" wrapText="1" indent="1"/>
    </xf>
    <xf numFmtId="179" fontId="1" fillId="0" borderId="10" xfId="0" applyNumberFormat="1" applyFont="1" applyFill="1" applyBorder="1" applyAlignment="1">
      <alignment horizontal="right" indent="1"/>
    </xf>
    <xf numFmtId="179" fontId="5" fillId="0" borderId="12" xfId="0" applyNumberFormat="1" applyFont="1" applyFill="1" applyBorder="1" applyAlignment="1">
      <alignment horizontal="right" indent="1"/>
    </xf>
    <xf numFmtId="179" fontId="5" fillId="0" borderId="12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 vertical="top" wrapText="1" inden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right" wrapText="1"/>
    </xf>
    <xf numFmtId="179" fontId="1" fillId="0" borderId="10" xfId="0" applyNumberFormat="1" applyFont="1" applyBorder="1" applyAlignment="1">
      <alignment horizontal="right" wrapText="1"/>
    </xf>
    <xf numFmtId="179" fontId="12" fillId="0" borderId="10" xfId="0" applyNumberFormat="1" applyFont="1" applyBorder="1" applyAlignment="1">
      <alignment horizontal="right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9" fontId="3" fillId="0" borderId="10" xfId="0" applyNumberFormat="1" applyFont="1" applyFill="1" applyBorder="1" applyAlignment="1">
      <alignment horizontal="right" vertical="center" wrapText="1"/>
    </xf>
    <xf numFmtId="179" fontId="1" fillId="0" borderId="14" xfId="0" applyNumberFormat="1" applyFont="1" applyFill="1" applyBorder="1" applyAlignment="1">
      <alignment horizontal="right"/>
    </xf>
    <xf numFmtId="179" fontId="9" fillId="0" borderId="15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right" vertical="top" wrapText="1"/>
    </xf>
    <xf numFmtId="179" fontId="9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179" fontId="22" fillId="0" borderId="10" xfId="0" applyNumberFormat="1" applyFont="1" applyBorder="1" applyAlignment="1">
      <alignment horizontal="right"/>
    </xf>
    <xf numFmtId="172" fontId="22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 horizontal="right"/>
    </xf>
    <xf numFmtId="172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justify"/>
    </xf>
    <xf numFmtId="0" fontId="7" fillId="0" borderId="10" xfId="0" applyFont="1" applyBorder="1" applyAlignment="1">
      <alignment horizontal="justify"/>
    </xf>
    <xf numFmtId="4" fontId="22" fillId="0" borderId="10" xfId="0" applyNumberFormat="1" applyFont="1" applyBorder="1" applyAlignment="1">
      <alignment wrapText="1"/>
    </xf>
    <xf numFmtId="179" fontId="22" fillId="0" borderId="10" xfId="0" applyNumberFormat="1" applyFont="1" applyBorder="1" applyAlignment="1">
      <alignment horizontal="right"/>
    </xf>
    <xf numFmtId="172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24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justify"/>
    </xf>
    <xf numFmtId="179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vertical="justify" wrapText="1"/>
    </xf>
    <xf numFmtId="4" fontId="7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center"/>
    </xf>
    <xf numFmtId="172" fontId="5" fillId="0" borderId="12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1" fillId="0" borderId="1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showZeros="0"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28.00390625" style="0" customWidth="1"/>
    <col min="2" max="2" width="46.421875" style="0" customWidth="1"/>
    <col min="3" max="3" width="17.00390625" style="0" customWidth="1"/>
    <col min="4" max="4" width="16.8515625" style="0" customWidth="1"/>
    <col min="5" max="5" width="0.2890625" style="0" hidden="1" customWidth="1"/>
    <col min="6" max="6" width="19.8515625" style="0" customWidth="1"/>
    <col min="7" max="7" width="15.57421875" style="0" customWidth="1"/>
    <col min="8" max="8" width="14.8515625" style="0" customWidth="1"/>
    <col min="9" max="9" width="0.5625" style="0" hidden="1" customWidth="1"/>
  </cols>
  <sheetData>
    <row r="1" spans="4:8" ht="12.75">
      <c r="D1" s="236"/>
      <c r="E1" s="236"/>
      <c r="F1" s="236"/>
      <c r="G1" s="236"/>
      <c r="H1" s="236"/>
    </row>
    <row r="2" spans="4:8" ht="12.75">
      <c r="D2" s="236"/>
      <c r="E2" s="236"/>
      <c r="F2" s="236"/>
      <c r="G2" s="236"/>
      <c r="H2" s="236"/>
    </row>
    <row r="3" spans="4:8" ht="12.75">
      <c r="D3" s="236"/>
      <c r="E3" s="236"/>
      <c r="F3" s="236"/>
      <c r="G3" s="236"/>
      <c r="H3" s="236"/>
    </row>
    <row r="4" spans="1:8" ht="15.75" customHeight="1">
      <c r="A4" s="1"/>
      <c r="B4" s="1"/>
      <c r="C4" s="1"/>
      <c r="D4" s="236"/>
      <c r="E4" s="236"/>
      <c r="F4" s="236"/>
      <c r="G4" s="236"/>
      <c r="H4" s="236"/>
    </row>
    <row r="5" spans="1:9" ht="33" customHeight="1">
      <c r="A5" s="1"/>
      <c r="B5" s="238" t="s">
        <v>0</v>
      </c>
      <c r="C5" s="238"/>
      <c r="D5" s="238"/>
      <c r="E5" s="238"/>
      <c r="F5" s="238"/>
      <c r="G5" s="238"/>
      <c r="H5" s="238"/>
      <c r="I5" s="1"/>
    </row>
    <row r="6" spans="1:9" ht="23.25" customHeight="1">
      <c r="A6" s="1"/>
      <c r="B6" s="238"/>
      <c r="C6" s="238"/>
      <c r="D6" s="238"/>
      <c r="E6" s="238"/>
      <c r="F6" s="238"/>
      <c r="G6" s="238"/>
      <c r="H6" s="238"/>
      <c r="I6" s="1"/>
    </row>
    <row r="7" spans="1:8" ht="15.75" customHeight="1">
      <c r="A7" s="239" t="s">
        <v>433</v>
      </c>
      <c r="B7" s="239"/>
      <c r="C7" s="239"/>
      <c r="D7" s="239"/>
      <c r="E7" s="239"/>
      <c r="F7" s="239"/>
      <c r="G7" s="239"/>
      <c r="H7" s="239"/>
    </row>
    <row r="8" spans="1:9" ht="60">
      <c r="A8" s="3" t="s">
        <v>3</v>
      </c>
      <c r="B8" s="185" t="s">
        <v>4</v>
      </c>
      <c r="C8" s="186" t="s">
        <v>430</v>
      </c>
      <c r="D8" s="5" t="s">
        <v>300</v>
      </c>
      <c r="E8" s="187"/>
      <c r="F8" s="5" t="s">
        <v>423</v>
      </c>
      <c r="G8" s="5" t="s">
        <v>432</v>
      </c>
      <c r="H8" s="5" t="s">
        <v>431</v>
      </c>
      <c r="I8" s="3"/>
    </row>
    <row r="9" spans="1:9" ht="18.75">
      <c r="A9" s="6" t="s">
        <v>5</v>
      </c>
      <c r="B9" s="188" t="s">
        <v>6</v>
      </c>
      <c r="C9" s="189"/>
      <c r="D9" s="190"/>
      <c r="E9" s="191"/>
      <c r="F9" s="190"/>
      <c r="G9" s="190"/>
      <c r="H9" s="190"/>
      <c r="I9" s="145"/>
    </row>
    <row r="10" spans="1:9" s="11" customFormat="1" ht="17.25" customHeight="1">
      <c r="A10" s="8"/>
      <c r="B10" s="192" t="s">
        <v>7</v>
      </c>
      <c r="C10" s="193">
        <f>C11+C13+C15+C19+C25+C26</f>
        <v>4066400</v>
      </c>
      <c r="D10" s="194">
        <f>D11+D13+D15+D19+D25+D26</f>
        <v>4289452.3</v>
      </c>
      <c r="E10" s="195"/>
      <c r="F10" s="194">
        <f>F11+F13+F15+F19+F25+F26</f>
        <v>4160453</v>
      </c>
      <c r="G10" s="194">
        <f>F10/C10*100</f>
        <v>102.31293035608893</v>
      </c>
      <c r="H10" s="194">
        <f>F10/D10*100</f>
        <v>96.9926393633052</v>
      </c>
      <c r="I10" s="146"/>
    </row>
    <row r="11" spans="1:9" s="11" customFormat="1" ht="18" customHeight="1">
      <c r="A11" s="8" t="s">
        <v>8</v>
      </c>
      <c r="B11" s="197" t="s">
        <v>9</v>
      </c>
      <c r="C11" s="193">
        <f>C12</f>
        <v>1868800</v>
      </c>
      <c r="D11" s="194">
        <f>D12</f>
        <v>1956852.3</v>
      </c>
      <c r="E11" s="195"/>
      <c r="F11" s="194">
        <f>F12</f>
        <v>1900650.6</v>
      </c>
      <c r="G11" s="194">
        <f aca="true" t="shared" si="0" ref="G11:G74">F11/C11*100</f>
        <v>101.70433433219179</v>
      </c>
      <c r="H11" s="194">
        <f>F11/D11*100</f>
        <v>97.12795390842732</v>
      </c>
      <c r="I11" s="146"/>
    </row>
    <row r="12" spans="1:9" s="11" customFormat="1" ht="18.75">
      <c r="A12" s="12" t="s">
        <v>343</v>
      </c>
      <c r="B12" s="198" t="s">
        <v>429</v>
      </c>
      <c r="C12" s="157">
        <v>1868800</v>
      </c>
      <c r="D12" s="87">
        <v>1956852.3</v>
      </c>
      <c r="E12" s="199"/>
      <c r="F12" s="87">
        <v>1900650.6</v>
      </c>
      <c r="G12" s="200">
        <f t="shared" si="0"/>
        <v>101.70433433219179</v>
      </c>
      <c r="H12" s="200">
        <f>F12/D12*100</f>
        <v>97.12795390842732</v>
      </c>
      <c r="I12" s="12"/>
    </row>
    <row r="13" spans="1:9" s="11" customFormat="1" ht="37.5" customHeight="1" hidden="1">
      <c r="A13" s="8" t="s">
        <v>10</v>
      </c>
      <c r="B13" s="202" t="s">
        <v>11</v>
      </c>
      <c r="C13" s="193">
        <f>C14</f>
        <v>0</v>
      </c>
      <c r="D13" s="194">
        <f>D14</f>
        <v>0</v>
      </c>
      <c r="E13" s="195"/>
      <c r="F13" s="196">
        <f>F14</f>
        <v>0</v>
      </c>
      <c r="G13" s="194" t="e">
        <f t="shared" si="0"/>
        <v>#DIV/0!</v>
      </c>
      <c r="H13" s="194"/>
      <c r="I13" s="12"/>
    </row>
    <row r="14" spans="1:9" s="11" customFormat="1" ht="20.25" customHeight="1" hidden="1">
      <c r="A14" s="12" t="s">
        <v>12</v>
      </c>
      <c r="B14" s="203" t="s">
        <v>13</v>
      </c>
      <c r="C14" s="157"/>
      <c r="D14" s="87"/>
      <c r="E14" s="195"/>
      <c r="F14" s="204"/>
      <c r="G14" s="194" t="e">
        <f t="shared" si="0"/>
        <v>#DIV/0!</v>
      </c>
      <c r="H14" s="200"/>
      <c r="I14" s="12"/>
    </row>
    <row r="15" spans="1:9" s="11" customFormat="1" ht="18.75">
      <c r="A15" s="8" t="s">
        <v>14</v>
      </c>
      <c r="B15" s="197" t="s">
        <v>15</v>
      </c>
      <c r="C15" s="193">
        <f>C16+C17+C18</f>
        <v>1850600</v>
      </c>
      <c r="D15" s="194">
        <f>D16+D17+D18</f>
        <v>1980600</v>
      </c>
      <c r="E15" s="195"/>
      <c r="F15" s="194">
        <f>F16+F17+F18</f>
        <v>1916574.5999999999</v>
      </c>
      <c r="G15" s="194">
        <f t="shared" si="0"/>
        <v>103.56503836593535</v>
      </c>
      <c r="H15" s="194">
        <f aca="true" t="shared" si="1" ref="H15:H21">F15/D15*100</f>
        <v>96.7673735231748</v>
      </c>
      <c r="I15" s="146"/>
    </row>
    <row r="16" spans="1:9" s="11" customFormat="1" ht="56.25">
      <c r="A16" s="12" t="s">
        <v>344</v>
      </c>
      <c r="B16" s="203" t="s">
        <v>16</v>
      </c>
      <c r="C16" s="157">
        <v>1480000</v>
      </c>
      <c r="D16" s="87">
        <v>1610000</v>
      </c>
      <c r="E16" s="195"/>
      <c r="F16" s="87">
        <v>1544101.7</v>
      </c>
      <c r="G16" s="200">
        <f t="shared" si="0"/>
        <v>104.33119594594595</v>
      </c>
      <c r="H16" s="200">
        <f t="shared" si="1"/>
        <v>95.90693788819875</v>
      </c>
      <c r="I16" s="12"/>
    </row>
    <row r="17" spans="1:9" s="11" customFormat="1" ht="37.5">
      <c r="A17" s="12" t="s">
        <v>345</v>
      </c>
      <c r="B17" s="203" t="s">
        <v>17</v>
      </c>
      <c r="C17" s="157">
        <v>370000</v>
      </c>
      <c r="D17" s="87">
        <v>370000</v>
      </c>
      <c r="E17" s="195"/>
      <c r="F17" s="87">
        <v>371631.2</v>
      </c>
      <c r="G17" s="200">
        <f t="shared" si="0"/>
        <v>100.44086486486488</v>
      </c>
      <c r="H17" s="200">
        <f t="shared" si="1"/>
        <v>100.44086486486488</v>
      </c>
      <c r="I17" s="12"/>
    </row>
    <row r="18" spans="1:9" s="11" customFormat="1" ht="18.75">
      <c r="A18" s="12" t="s">
        <v>398</v>
      </c>
      <c r="B18" s="205" t="s">
        <v>18</v>
      </c>
      <c r="C18" s="157">
        <v>600</v>
      </c>
      <c r="D18" s="87">
        <v>600</v>
      </c>
      <c r="E18" s="195"/>
      <c r="F18" s="87">
        <v>841.7</v>
      </c>
      <c r="G18" s="200">
        <f t="shared" si="0"/>
        <v>140.28333333333333</v>
      </c>
      <c r="H18" s="200">
        <f t="shared" si="1"/>
        <v>140.28333333333333</v>
      </c>
      <c r="I18" s="12"/>
    </row>
    <row r="19" spans="1:9" s="11" customFormat="1" ht="18.75">
      <c r="A19" s="8" t="s">
        <v>19</v>
      </c>
      <c r="B19" s="197" t="s">
        <v>20</v>
      </c>
      <c r="C19" s="193">
        <f>C21+C22+C23</f>
        <v>267000</v>
      </c>
      <c r="D19" s="194">
        <f>D21+D22+D23</f>
        <v>267000</v>
      </c>
      <c r="E19" s="195"/>
      <c r="F19" s="194">
        <f>F21+F22+F23</f>
        <v>264070.3</v>
      </c>
      <c r="G19" s="194">
        <f t="shared" si="0"/>
        <v>98.902734082397</v>
      </c>
      <c r="H19" s="194">
        <f t="shared" si="1"/>
        <v>98.902734082397</v>
      </c>
      <c r="I19" s="146"/>
    </row>
    <row r="20" spans="1:9" s="11" customFormat="1" ht="18.75" customHeight="1">
      <c r="A20" s="12" t="s">
        <v>346</v>
      </c>
      <c r="B20" s="206" t="s">
        <v>21</v>
      </c>
      <c r="C20" s="87">
        <f>C21</f>
        <v>27000</v>
      </c>
      <c r="D20" s="87">
        <f>D21</f>
        <v>27000</v>
      </c>
      <c r="E20" s="195"/>
      <c r="F20" s="87">
        <f>F21</f>
        <v>47096.2</v>
      </c>
      <c r="G20" s="200">
        <f t="shared" si="0"/>
        <v>174.43037037037038</v>
      </c>
      <c r="H20" s="200">
        <f t="shared" si="1"/>
        <v>174.43037037037038</v>
      </c>
      <c r="I20" s="12"/>
    </row>
    <row r="21" spans="1:9" s="11" customFormat="1" ht="78.75" customHeight="1" hidden="1">
      <c r="A21" s="12" t="s">
        <v>347</v>
      </c>
      <c r="B21" s="206" t="s">
        <v>420</v>
      </c>
      <c r="C21" s="87">
        <v>27000</v>
      </c>
      <c r="D21" s="87">
        <v>27000</v>
      </c>
      <c r="E21" s="195"/>
      <c r="F21" s="87">
        <v>47096.2</v>
      </c>
      <c r="G21" s="200">
        <f t="shared" si="0"/>
        <v>174.43037037037038</v>
      </c>
      <c r="H21" s="200">
        <f t="shared" si="1"/>
        <v>174.43037037037038</v>
      </c>
      <c r="I21" s="12"/>
    </row>
    <row r="22" spans="1:9" s="11" customFormat="1" ht="18.75" customHeight="1" hidden="1">
      <c r="A22" s="12" t="s">
        <v>22</v>
      </c>
      <c r="B22" s="205" t="s">
        <v>23</v>
      </c>
      <c r="C22" s="87"/>
      <c r="D22" s="87"/>
      <c r="E22" s="195"/>
      <c r="F22" s="87"/>
      <c r="G22" s="200" t="e">
        <f t="shared" si="0"/>
        <v>#DIV/0!</v>
      </c>
      <c r="H22" s="200"/>
      <c r="I22" s="12"/>
    </row>
    <row r="23" spans="1:9" s="11" customFormat="1" ht="18.75">
      <c r="A23" s="12" t="s">
        <v>349</v>
      </c>
      <c r="B23" s="207" t="s">
        <v>348</v>
      </c>
      <c r="C23" s="87">
        <v>240000</v>
      </c>
      <c r="D23" s="87">
        <v>240000</v>
      </c>
      <c r="E23" s="195"/>
      <c r="F23" s="87">
        <v>216974.1</v>
      </c>
      <c r="G23" s="200">
        <f t="shared" si="0"/>
        <v>90.40587500000001</v>
      </c>
      <c r="H23" s="200">
        <f>F23/D23*100</f>
        <v>90.40587500000001</v>
      </c>
      <c r="I23" s="12"/>
    </row>
    <row r="24" spans="1:9" s="11" customFormat="1" ht="32.25" customHeight="1" hidden="1">
      <c r="A24" s="8" t="s">
        <v>24</v>
      </c>
      <c r="B24" s="208" t="s">
        <v>25</v>
      </c>
      <c r="C24" s="209"/>
      <c r="D24" s="210"/>
      <c r="E24" s="211"/>
      <c r="F24" s="210"/>
      <c r="G24" s="194" t="e">
        <f t="shared" si="0"/>
        <v>#DIV/0!</v>
      </c>
      <c r="H24" s="210"/>
      <c r="I24" s="12"/>
    </row>
    <row r="25" spans="1:9" s="11" customFormat="1" ht="18.75">
      <c r="A25" s="8" t="s">
        <v>26</v>
      </c>
      <c r="B25" s="197" t="s">
        <v>27</v>
      </c>
      <c r="C25" s="193">
        <v>75000</v>
      </c>
      <c r="D25" s="194">
        <v>80000</v>
      </c>
      <c r="E25" s="195"/>
      <c r="F25" s="194">
        <v>83204.8</v>
      </c>
      <c r="G25" s="194">
        <f t="shared" si="0"/>
        <v>110.93973333333334</v>
      </c>
      <c r="H25" s="194">
        <f>F25/D25*100</f>
        <v>104.006</v>
      </c>
      <c r="I25" s="146"/>
    </row>
    <row r="26" spans="1:9" s="11" customFormat="1" ht="56.25">
      <c r="A26" s="8" t="s">
        <v>28</v>
      </c>
      <c r="B26" s="212" t="s">
        <v>29</v>
      </c>
      <c r="C26" s="193">
        <f>C27+C34+C29</f>
        <v>5000</v>
      </c>
      <c r="D26" s="194">
        <f>D27+D34+D29</f>
        <v>5000</v>
      </c>
      <c r="E26" s="213">
        <f>E27+E34+E29</f>
        <v>0</v>
      </c>
      <c r="F26" s="194">
        <f>F28+F29+F33+F34+F27</f>
        <v>-4047.3</v>
      </c>
      <c r="G26" s="194"/>
      <c r="H26" s="194"/>
      <c r="I26" s="146"/>
    </row>
    <row r="27" spans="1:9" s="11" customFormat="1" ht="21.75" customHeight="1">
      <c r="A27" s="12" t="s">
        <v>396</v>
      </c>
      <c r="B27" s="214" t="s">
        <v>397</v>
      </c>
      <c r="C27" s="157"/>
      <c r="D27" s="87"/>
      <c r="E27" s="195"/>
      <c r="F27" s="87">
        <v>1.3</v>
      </c>
      <c r="G27" s="194"/>
      <c r="H27" s="200"/>
      <c r="I27" s="12"/>
    </row>
    <row r="28" spans="1:9" s="11" customFormat="1" ht="37.5">
      <c r="A28" s="12" t="s">
        <v>385</v>
      </c>
      <c r="B28" s="214" t="s">
        <v>384</v>
      </c>
      <c r="C28" s="157"/>
      <c r="D28" s="87"/>
      <c r="E28" s="195"/>
      <c r="F28" s="87">
        <v>-3.6</v>
      </c>
      <c r="G28" s="194"/>
      <c r="H28" s="200"/>
      <c r="I28" s="12"/>
    </row>
    <row r="29" spans="1:9" s="11" customFormat="1" ht="18.75" customHeight="1" hidden="1">
      <c r="A29" s="12" t="s">
        <v>30</v>
      </c>
      <c r="B29" s="215" t="s">
        <v>31</v>
      </c>
      <c r="C29" s="157">
        <f>+C31+C32</f>
        <v>5000</v>
      </c>
      <c r="D29" s="87">
        <f>+D31+D32</f>
        <v>5000</v>
      </c>
      <c r="E29" s="216">
        <f>+E31+E32</f>
        <v>0</v>
      </c>
      <c r="F29" s="216">
        <f>+F31+F32</f>
        <v>-4204.9</v>
      </c>
      <c r="G29" s="194"/>
      <c r="H29" s="200"/>
      <c r="I29" s="12"/>
    </row>
    <row r="30" spans="1:9" s="11" customFormat="1" ht="17.25" customHeight="1">
      <c r="A30" s="12" t="s">
        <v>30</v>
      </c>
      <c r="B30" s="215" t="s">
        <v>31</v>
      </c>
      <c r="C30" s="87">
        <f>C31+C32</f>
        <v>5000</v>
      </c>
      <c r="D30" s="87">
        <f>D31+D32</f>
        <v>5000</v>
      </c>
      <c r="E30" s="217"/>
      <c r="F30" s="87">
        <f>F31+F32</f>
        <v>-4204.9</v>
      </c>
      <c r="G30" s="194"/>
      <c r="H30" s="200"/>
      <c r="I30" s="12"/>
    </row>
    <row r="31" spans="1:9" s="11" customFormat="1" ht="18.75">
      <c r="A31" s="12" t="s">
        <v>350</v>
      </c>
      <c r="B31" s="215" t="s">
        <v>32</v>
      </c>
      <c r="C31" s="87">
        <v>4000</v>
      </c>
      <c r="D31" s="87">
        <v>4000</v>
      </c>
      <c r="E31" s="195"/>
      <c r="F31" s="87">
        <v>-4037.6</v>
      </c>
      <c r="G31" s="194"/>
      <c r="H31" s="200"/>
      <c r="I31" s="12"/>
    </row>
    <row r="32" spans="1:9" s="11" customFormat="1" ht="40.5" customHeight="1">
      <c r="A32" s="12" t="s">
        <v>351</v>
      </c>
      <c r="B32" s="215" t="s">
        <v>399</v>
      </c>
      <c r="C32" s="87">
        <v>1000</v>
      </c>
      <c r="D32" s="87">
        <v>1000</v>
      </c>
      <c r="E32" s="195"/>
      <c r="F32" s="87">
        <v>-167.3</v>
      </c>
      <c r="G32" s="194"/>
      <c r="H32" s="200"/>
      <c r="I32" s="12"/>
    </row>
    <row r="33" spans="1:9" s="11" customFormat="1" ht="46.5" customHeight="1">
      <c r="A33" s="12" t="s">
        <v>33</v>
      </c>
      <c r="B33" s="215" t="s">
        <v>34</v>
      </c>
      <c r="C33" s="157"/>
      <c r="D33" s="87"/>
      <c r="E33" s="195"/>
      <c r="F33" s="87">
        <v>65.7</v>
      </c>
      <c r="G33" s="194"/>
      <c r="H33" s="200"/>
      <c r="I33" s="12"/>
    </row>
    <row r="34" spans="1:9" s="11" customFormat="1" ht="56.25">
      <c r="A34" s="12" t="s">
        <v>400</v>
      </c>
      <c r="B34" s="215" t="s">
        <v>35</v>
      </c>
      <c r="C34" s="157"/>
      <c r="D34" s="87"/>
      <c r="E34" s="195"/>
      <c r="F34" s="87">
        <v>94.2</v>
      </c>
      <c r="G34" s="194"/>
      <c r="H34" s="200"/>
      <c r="I34" s="12"/>
    </row>
    <row r="35" spans="1:9" s="11" customFormat="1" ht="21" customHeight="1">
      <c r="A35" s="8"/>
      <c r="B35" s="192" t="s">
        <v>36</v>
      </c>
      <c r="C35" s="194">
        <f>C36+C54+C56+C58+C65+C66</f>
        <v>1064300</v>
      </c>
      <c r="D35" s="194">
        <f>D36+D65+D66+D55+D57+D58+D67</f>
        <v>1406591.4</v>
      </c>
      <c r="E35" s="195"/>
      <c r="F35" s="194">
        <f>F36+F54+F56+F58+F65+F66+F67</f>
        <v>1451418.3000000003</v>
      </c>
      <c r="G35" s="194">
        <f t="shared" si="0"/>
        <v>136.37304331485487</v>
      </c>
      <c r="H35" s="194">
        <f>F35/D35*100</f>
        <v>103.18691696821128</v>
      </c>
      <c r="I35" s="146"/>
    </row>
    <row r="36" spans="1:9" s="11" customFormat="1" ht="75.75" customHeight="1">
      <c r="A36" s="8" t="s">
        <v>37</v>
      </c>
      <c r="B36" s="202" t="s">
        <v>38</v>
      </c>
      <c r="C36" s="193">
        <f>C40+C50+C53+C38</f>
        <v>724430</v>
      </c>
      <c r="D36" s="194">
        <f>D40+D50+D53+D38</f>
        <v>742339.1</v>
      </c>
      <c r="E36" s="195"/>
      <c r="F36" s="194">
        <f>F38+F40+F50+F52+F39</f>
        <v>763550.5000000001</v>
      </c>
      <c r="G36" s="194">
        <f t="shared" si="0"/>
        <v>105.40017669063954</v>
      </c>
      <c r="H36" s="194">
        <f>F36/D36*100</f>
        <v>102.85737340253263</v>
      </c>
      <c r="I36" s="146"/>
    </row>
    <row r="37" spans="1:9" s="11" customFormat="1" ht="33.75" customHeight="1" hidden="1">
      <c r="A37" s="22" t="s">
        <v>39</v>
      </c>
      <c r="B37" s="218" t="s">
        <v>40</v>
      </c>
      <c r="C37" s="193"/>
      <c r="D37" s="194"/>
      <c r="E37" s="195"/>
      <c r="F37" s="201"/>
      <c r="G37" s="194" t="e">
        <f t="shared" si="0"/>
        <v>#DIV/0!</v>
      </c>
      <c r="H37" s="194"/>
      <c r="I37" s="12"/>
    </row>
    <row r="38" spans="1:9" s="11" customFormat="1" ht="131.25">
      <c r="A38" s="22" t="s">
        <v>39</v>
      </c>
      <c r="B38" s="218" t="s">
        <v>401</v>
      </c>
      <c r="C38" s="193"/>
      <c r="D38" s="194"/>
      <c r="E38" s="195"/>
      <c r="F38" s="200">
        <v>99.7</v>
      </c>
      <c r="G38" s="194"/>
      <c r="H38" s="194"/>
      <c r="I38" s="12"/>
    </row>
    <row r="39" spans="1:9" s="11" customFormat="1" ht="56.25">
      <c r="A39" s="22" t="s">
        <v>421</v>
      </c>
      <c r="B39" s="218" t="s">
        <v>422</v>
      </c>
      <c r="C39" s="193"/>
      <c r="D39" s="194"/>
      <c r="E39" s="195"/>
      <c r="F39" s="200">
        <v>13.8</v>
      </c>
      <c r="G39" s="194"/>
      <c r="H39" s="194"/>
      <c r="I39" s="12"/>
    </row>
    <row r="40" spans="1:9" s="11" customFormat="1" ht="168.75">
      <c r="A40" s="12" t="s">
        <v>41</v>
      </c>
      <c r="B40" s="215" t="s">
        <v>305</v>
      </c>
      <c r="C40" s="157">
        <f>C44+C46</f>
        <v>570930</v>
      </c>
      <c r="D40" s="87">
        <f>D44+D46</f>
        <v>574839.1</v>
      </c>
      <c r="E40" s="195"/>
      <c r="F40" s="87">
        <f>F44+F46+F45</f>
        <v>559901.3</v>
      </c>
      <c r="G40" s="200">
        <f t="shared" si="0"/>
        <v>98.06829208484403</v>
      </c>
      <c r="H40" s="200">
        <f>F40/D40*100</f>
        <v>97.40139458154465</v>
      </c>
      <c r="I40" s="12"/>
    </row>
    <row r="41" spans="1:9" s="11" customFormat="1" ht="95.25" customHeight="1" hidden="1">
      <c r="A41" s="12" t="s">
        <v>42</v>
      </c>
      <c r="B41" s="214" t="s">
        <v>43</v>
      </c>
      <c r="C41" s="157">
        <f>C42</f>
        <v>0</v>
      </c>
      <c r="D41" s="87">
        <f>D42</f>
        <v>0</v>
      </c>
      <c r="E41" s="195"/>
      <c r="F41" s="204">
        <f>F42</f>
        <v>0</v>
      </c>
      <c r="G41" s="194" t="e">
        <f t="shared" si="0"/>
        <v>#DIV/0!</v>
      </c>
      <c r="H41" s="200" t="e">
        <f>F41/D41*100</f>
        <v>#DIV/0!</v>
      </c>
      <c r="I41" s="12"/>
    </row>
    <row r="42" spans="1:9" s="11" customFormat="1" ht="96.75" customHeight="1" hidden="1">
      <c r="A42" s="12" t="s">
        <v>44</v>
      </c>
      <c r="B42" s="219" t="s">
        <v>45</v>
      </c>
      <c r="C42" s="157"/>
      <c r="D42" s="87"/>
      <c r="E42" s="195"/>
      <c r="F42" s="204"/>
      <c r="G42" s="194" t="e">
        <f t="shared" si="0"/>
        <v>#DIV/0!</v>
      </c>
      <c r="H42" s="200" t="e">
        <f>F42/D42*100</f>
        <v>#DIV/0!</v>
      </c>
      <c r="I42" s="12"/>
    </row>
    <row r="43" spans="1:9" s="11" customFormat="1" ht="111" customHeight="1" hidden="1">
      <c r="A43" s="12" t="s">
        <v>46</v>
      </c>
      <c r="B43" s="219" t="s">
        <v>47</v>
      </c>
      <c r="C43" s="157"/>
      <c r="D43" s="87"/>
      <c r="E43" s="195"/>
      <c r="F43" s="204"/>
      <c r="G43" s="194" t="e">
        <f t="shared" si="0"/>
        <v>#DIV/0!</v>
      </c>
      <c r="H43" s="200" t="e">
        <f>F43/D43*100</f>
        <v>#DIV/0!</v>
      </c>
      <c r="I43" s="12"/>
    </row>
    <row r="44" spans="1:9" s="11" customFormat="1" ht="155.25" customHeight="1">
      <c r="A44" s="12" t="s">
        <v>352</v>
      </c>
      <c r="B44" s="214" t="s">
        <v>304</v>
      </c>
      <c r="C44" s="87">
        <v>540000</v>
      </c>
      <c r="D44" s="87">
        <v>540000</v>
      </c>
      <c r="E44" s="195"/>
      <c r="F44" s="87">
        <v>521433.5</v>
      </c>
      <c r="G44" s="200">
        <f t="shared" si="0"/>
        <v>96.56175925925926</v>
      </c>
      <c r="H44" s="200">
        <f>F44/D44*100</f>
        <v>96.56175925925926</v>
      </c>
      <c r="I44" s="12"/>
    </row>
    <row r="45" spans="1:9" s="11" customFormat="1" ht="126" customHeight="1" hidden="1">
      <c r="A45" s="12" t="s">
        <v>359</v>
      </c>
      <c r="B45" s="220" t="s">
        <v>413</v>
      </c>
      <c r="C45" s="157"/>
      <c r="D45" s="87"/>
      <c r="E45" s="195"/>
      <c r="F45" s="87">
        <v>83.3</v>
      </c>
      <c r="G45" s="200" t="e">
        <f t="shared" si="0"/>
        <v>#DIV/0!</v>
      </c>
      <c r="H45" s="200"/>
      <c r="I45" s="12"/>
    </row>
    <row r="46" spans="1:9" s="11" customFormat="1" ht="168.75">
      <c r="A46" s="12" t="s">
        <v>360</v>
      </c>
      <c r="B46" s="203" t="s">
        <v>414</v>
      </c>
      <c r="C46" s="157">
        <f>C47</f>
        <v>30930</v>
      </c>
      <c r="D46" s="87">
        <f>D47</f>
        <v>34839.1</v>
      </c>
      <c r="E46" s="195"/>
      <c r="F46" s="87">
        <f>F47</f>
        <v>38384.5</v>
      </c>
      <c r="G46" s="200">
        <f t="shared" si="0"/>
        <v>124.10119624959586</v>
      </c>
      <c r="H46" s="200">
        <f>F46/D46*100</f>
        <v>110.1764970966529</v>
      </c>
      <c r="I46" s="12"/>
    </row>
    <row r="47" spans="1:9" s="11" customFormat="1" ht="150">
      <c r="A47" s="12" t="s">
        <v>50</v>
      </c>
      <c r="B47" s="203" t="s">
        <v>415</v>
      </c>
      <c r="C47" s="157">
        <v>30930</v>
      </c>
      <c r="D47" s="87">
        <v>34839.1</v>
      </c>
      <c r="E47" s="195"/>
      <c r="F47" s="87">
        <v>38384.5</v>
      </c>
      <c r="G47" s="200">
        <f t="shared" si="0"/>
        <v>124.10119624959586</v>
      </c>
      <c r="H47" s="200">
        <f>F47/D47*100</f>
        <v>110.1764970966529</v>
      </c>
      <c r="I47" s="12"/>
    </row>
    <row r="48" spans="1:9" s="11" customFormat="1" ht="28.5" customHeight="1" hidden="1">
      <c r="A48" s="12" t="s">
        <v>48</v>
      </c>
      <c r="B48" s="214" t="s">
        <v>49</v>
      </c>
      <c r="C48" s="157"/>
      <c r="D48" s="87"/>
      <c r="E48" s="195"/>
      <c r="F48" s="204"/>
      <c r="G48" s="200" t="e">
        <f t="shared" si="0"/>
        <v>#DIV/0!</v>
      </c>
      <c r="H48" s="200"/>
      <c r="I48" s="12"/>
    </row>
    <row r="49" spans="1:9" s="11" customFormat="1" ht="75" hidden="1">
      <c r="A49" s="12" t="s">
        <v>50</v>
      </c>
      <c r="B49" s="214" t="s">
        <v>49</v>
      </c>
      <c r="C49" s="157">
        <v>30930</v>
      </c>
      <c r="D49" s="87">
        <v>34839.1</v>
      </c>
      <c r="E49" s="195"/>
      <c r="F49" s="87">
        <v>38384.5</v>
      </c>
      <c r="G49" s="200">
        <f t="shared" si="0"/>
        <v>124.10119624959586</v>
      </c>
      <c r="H49" s="200">
        <v>26</v>
      </c>
      <c r="I49" s="12"/>
    </row>
    <row r="50" spans="1:9" s="11" customFormat="1" ht="112.5">
      <c r="A50" s="12" t="s">
        <v>386</v>
      </c>
      <c r="B50" s="203" t="s">
        <v>416</v>
      </c>
      <c r="C50" s="87">
        <v>7000</v>
      </c>
      <c r="D50" s="87">
        <v>7000</v>
      </c>
      <c r="E50" s="195"/>
      <c r="F50" s="87">
        <v>6619.8</v>
      </c>
      <c r="G50" s="200">
        <f t="shared" si="0"/>
        <v>94.56857142857143</v>
      </c>
      <c r="H50" s="200">
        <f>F50/D50*100</f>
        <v>94.56857142857143</v>
      </c>
      <c r="I50" s="12"/>
    </row>
    <row r="51" spans="1:9" s="11" customFormat="1" ht="168.75" hidden="1">
      <c r="A51" s="12" t="s">
        <v>387</v>
      </c>
      <c r="B51" s="203" t="s">
        <v>388</v>
      </c>
      <c r="C51" s="157"/>
      <c r="D51" s="87"/>
      <c r="E51" s="195"/>
      <c r="F51" s="87"/>
      <c r="G51" s="200" t="e">
        <f t="shared" si="0"/>
        <v>#DIV/0!</v>
      </c>
      <c r="H51" s="200"/>
      <c r="I51" s="12"/>
    </row>
    <row r="52" spans="1:9" s="11" customFormat="1" ht="150">
      <c r="A52" s="12" t="s">
        <v>301</v>
      </c>
      <c r="B52" s="218" t="s">
        <v>302</v>
      </c>
      <c r="C52" s="157">
        <f>C53</f>
        <v>146500</v>
      </c>
      <c r="D52" s="87">
        <f>D53</f>
        <v>160500</v>
      </c>
      <c r="E52" s="195"/>
      <c r="F52" s="87">
        <v>196915.9</v>
      </c>
      <c r="G52" s="200">
        <f t="shared" si="0"/>
        <v>134.41358361774743</v>
      </c>
      <c r="H52" s="200">
        <f aca="true" t="shared" si="2" ref="H52:H58">F52/D52*100</f>
        <v>122.68903426791277</v>
      </c>
      <c r="I52" s="12"/>
    </row>
    <row r="53" spans="1:9" s="11" customFormat="1" ht="168.75">
      <c r="A53" s="12" t="s">
        <v>303</v>
      </c>
      <c r="B53" s="218" t="s">
        <v>402</v>
      </c>
      <c r="C53" s="157">
        <v>146500</v>
      </c>
      <c r="D53" s="87">
        <v>160500</v>
      </c>
      <c r="E53" s="195"/>
      <c r="F53" s="87">
        <v>146935.3</v>
      </c>
      <c r="G53" s="200">
        <f t="shared" si="0"/>
        <v>100.29713310580203</v>
      </c>
      <c r="H53" s="200">
        <f t="shared" si="2"/>
        <v>91.54847352024922</v>
      </c>
      <c r="I53" s="12"/>
    </row>
    <row r="54" spans="1:9" s="11" customFormat="1" ht="37.5">
      <c r="A54" s="8" t="s">
        <v>51</v>
      </c>
      <c r="B54" s="202" t="s">
        <v>52</v>
      </c>
      <c r="C54" s="193">
        <v>12000</v>
      </c>
      <c r="D54" s="194">
        <f>D55</f>
        <v>18000</v>
      </c>
      <c r="E54" s="196">
        <f>E55</f>
        <v>0</v>
      </c>
      <c r="F54" s="196">
        <f>F55</f>
        <v>22286.9</v>
      </c>
      <c r="G54" s="194">
        <f t="shared" si="0"/>
        <v>185.72416666666666</v>
      </c>
      <c r="H54" s="194">
        <f t="shared" si="2"/>
        <v>123.81611111111113</v>
      </c>
      <c r="I54" s="146"/>
    </row>
    <row r="55" spans="1:9" s="11" customFormat="1" ht="37.5" hidden="1">
      <c r="A55" s="12" t="s">
        <v>53</v>
      </c>
      <c r="B55" s="203" t="s">
        <v>54</v>
      </c>
      <c r="C55" s="157">
        <v>18000000</v>
      </c>
      <c r="D55" s="87">
        <v>18000</v>
      </c>
      <c r="E55" s="195"/>
      <c r="F55" s="200">
        <v>22286.9</v>
      </c>
      <c r="G55" s="194">
        <f t="shared" si="0"/>
        <v>0.12381611111111111</v>
      </c>
      <c r="H55" s="200">
        <f t="shared" si="2"/>
        <v>123.81611111111113</v>
      </c>
      <c r="I55" s="12"/>
    </row>
    <row r="56" spans="1:9" s="11" customFormat="1" ht="56.25">
      <c r="A56" s="8" t="s">
        <v>55</v>
      </c>
      <c r="B56" s="221" t="s">
        <v>56</v>
      </c>
      <c r="C56" s="210">
        <f>C57</f>
        <v>10000</v>
      </c>
      <c r="D56" s="210">
        <f>D57</f>
        <v>20000</v>
      </c>
      <c r="E56" s="211"/>
      <c r="F56" s="210">
        <f>F57</f>
        <v>19910.7</v>
      </c>
      <c r="G56" s="194">
        <f t="shared" si="0"/>
        <v>199.107</v>
      </c>
      <c r="H56" s="194">
        <f t="shared" si="2"/>
        <v>99.5535</v>
      </c>
      <c r="I56" s="146"/>
    </row>
    <row r="57" spans="1:9" s="11" customFormat="1" ht="81" customHeight="1">
      <c r="A57" s="22" t="s">
        <v>57</v>
      </c>
      <c r="B57" s="218" t="s">
        <v>58</v>
      </c>
      <c r="C57" s="222">
        <v>10000</v>
      </c>
      <c r="D57" s="200">
        <v>20000</v>
      </c>
      <c r="E57" s="211"/>
      <c r="F57" s="200">
        <v>19910.7</v>
      </c>
      <c r="G57" s="200">
        <f t="shared" si="0"/>
        <v>199.107</v>
      </c>
      <c r="H57" s="194">
        <f t="shared" si="2"/>
        <v>99.5535</v>
      </c>
      <c r="I57" s="12"/>
    </row>
    <row r="58" spans="1:9" s="11" customFormat="1" ht="37.5">
      <c r="A58" s="8" t="s">
        <v>59</v>
      </c>
      <c r="B58" s="212" t="s">
        <v>60</v>
      </c>
      <c r="C58" s="193">
        <f>C59+C62+C64</f>
        <v>252870</v>
      </c>
      <c r="D58" s="194">
        <f>D59+D62+D64</f>
        <v>546252.3</v>
      </c>
      <c r="E58" s="195"/>
      <c r="F58" s="194">
        <f>F61+F64+F59</f>
        <v>563358</v>
      </c>
      <c r="G58" s="194">
        <f t="shared" si="0"/>
        <v>222.78562107011507</v>
      </c>
      <c r="H58" s="200">
        <f t="shared" si="2"/>
        <v>103.13146507575345</v>
      </c>
      <c r="I58" s="146"/>
    </row>
    <row r="59" spans="1:9" s="11" customFormat="1" ht="18.75">
      <c r="A59" s="22" t="s">
        <v>355</v>
      </c>
      <c r="B59" s="215" t="s">
        <v>354</v>
      </c>
      <c r="C59" s="200">
        <f>C60</f>
        <v>970</v>
      </c>
      <c r="D59" s="200">
        <f>D60</f>
        <v>970</v>
      </c>
      <c r="E59" s="223"/>
      <c r="F59" s="200">
        <f>F60</f>
        <v>909.7</v>
      </c>
      <c r="G59" s="200">
        <f t="shared" si="0"/>
        <v>93.78350515463919</v>
      </c>
      <c r="H59" s="194"/>
      <c r="I59" s="12"/>
    </row>
    <row r="60" spans="1:9" s="11" customFormat="1" ht="56.25">
      <c r="A60" s="22" t="s">
        <v>357</v>
      </c>
      <c r="B60" s="215" t="s">
        <v>358</v>
      </c>
      <c r="C60" s="222">
        <v>970</v>
      </c>
      <c r="D60" s="200">
        <v>970</v>
      </c>
      <c r="E60" s="223"/>
      <c r="F60" s="200">
        <v>909.7</v>
      </c>
      <c r="G60" s="200">
        <f t="shared" si="0"/>
        <v>93.78350515463919</v>
      </c>
      <c r="H60" s="194"/>
      <c r="I60" s="12"/>
    </row>
    <row r="61" spans="1:9" s="11" customFormat="1" ht="150">
      <c r="A61" s="22" t="s">
        <v>403</v>
      </c>
      <c r="B61" s="224" t="s">
        <v>356</v>
      </c>
      <c r="C61" s="200">
        <f>C62</f>
        <v>206900</v>
      </c>
      <c r="D61" s="200">
        <f>D62</f>
        <v>350282.3</v>
      </c>
      <c r="E61" s="223"/>
      <c r="F61" s="225">
        <f>F62+F63</f>
        <v>407682.2</v>
      </c>
      <c r="G61" s="200">
        <f t="shared" si="0"/>
        <v>197.04311261478975</v>
      </c>
      <c r="H61" s="200">
        <f>F61/D61*100</f>
        <v>116.3867543407132</v>
      </c>
      <c r="I61" s="12"/>
    </row>
    <row r="62" spans="1:9" s="11" customFormat="1" ht="168.75">
      <c r="A62" s="22" t="s">
        <v>353</v>
      </c>
      <c r="B62" s="215" t="s">
        <v>404</v>
      </c>
      <c r="C62" s="222">
        <v>206900</v>
      </c>
      <c r="D62" s="200">
        <v>350282.3</v>
      </c>
      <c r="E62" s="195"/>
      <c r="F62" s="200">
        <v>407499</v>
      </c>
      <c r="G62" s="200">
        <f t="shared" si="0"/>
        <v>196.95456742387626</v>
      </c>
      <c r="H62" s="200">
        <f>F62/D62*100</f>
        <v>116.3344536677988</v>
      </c>
      <c r="I62" s="12"/>
    </row>
    <row r="63" spans="1:9" s="11" customFormat="1" ht="168.75">
      <c r="A63" s="22" t="s">
        <v>405</v>
      </c>
      <c r="B63" s="224" t="s">
        <v>410</v>
      </c>
      <c r="C63" s="222"/>
      <c r="D63" s="200"/>
      <c r="E63" s="195"/>
      <c r="F63" s="200">
        <v>183.2</v>
      </c>
      <c r="G63" s="194"/>
      <c r="H63" s="194"/>
      <c r="I63" s="12"/>
    </row>
    <row r="64" spans="1:9" s="11" customFormat="1" ht="112.5">
      <c r="A64" s="12" t="s">
        <v>417</v>
      </c>
      <c r="B64" s="214" t="s">
        <v>418</v>
      </c>
      <c r="C64" s="157">
        <v>45000</v>
      </c>
      <c r="D64" s="200">
        <v>195000</v>
      </c>
      <c r="E64" s="195"/>
      <c r="F64" s="200">
        <v>154766.1</v>
      </c>
      <c r="G64" s="200">
        <f t="shared" si="0"/>
        <v>343.9246666666667</v>
      </c>
      <c r="H64" s="200">
        <f>F64/D64*100</f>
        <v>79.36723076923077</v>
      </c>
      <c r="I64" s="12"/>
    </row>
    <row r="65" spans="1:9" s="11" customFormat="1" ht="37.5">
      <c r="A65" s="8" t="s">
        <v>61</v>
      </c>
      <c r="B65" s="212" t="s">
        <v>62</v>
      </c>
      <c r="C65" s="193">
        <v>10000</v>
      </c>
      <c r="D65" s="194">
        <v>10000</v>
      </c>
      <c r="E65" s="195"/>
      <c r="F65" s="194">
        <v>10581.3</v>
      </c>
      <c r="G65" s="194">
        <f t="shared" si="0"/>
        <v>105.813</v>
      </c>
      <c r="H65" s="194">
        <f>F65/D65*100</f>
        <v>105.813</v>
      </c>
      <c r="I65" s="146"/>
    </row>
    <row r="66" spans="1:9" s="11" customFormat="1" ht="37.5">
      <c r="A66" s="8" t="s">
        <v>63</v>
      </c>
      <c r="B66" s="212" t="s">
        <v>64</v>
      </c>
      <c r="C66" s="193">
        <v>55000</v>
      </c>
      <c r="D66" s="194">
        <v>70000</v>
      </c>
      <c r="E66" s="195"/>
      <c r="F66" s="194">
        <v>71625.6</v>
      </c>
      <c r="G66" s="194">
        <f t="shared" si="0"/>
        <v>130.22836363636367</v>
      </c>
      <c r="H66" s="194">
        <f>F66/D66*100</f>
        <v>102.32228571428573</v>
      </c>
      <c r="I66" s="146"/>
    </row>
    <row r="67" spans="1:9" s="11" customFormat="1" ht="18.75">
      <c r="A67" s="8" t="s">
        <v>65</v>
      </c>
      <c r="B67" s="212" t="s">
        <v>66</v>
      </c>
      <c r="C67" s="193"/>
      <c r="D67" s="194"/>
      <c r="E67" s="195"/>
      <c r="F67" s="194">
        <v>105.3</v>
      </c>
      <c r="G67" s="194"/>
      <c r="H67" s="194"/>
      <c r="I67" s="12"/>
    </row>
    <row r="68" spans="1:9" s="11" customFormat="1" ht="75">
      <c r="A68" s="8" t="s">
        <v>67</v>
      </c>
      <c r="B68" s="212" t="s">
        <v>68</v>
      </c>
      <c r="C68" s="193"/>
      <c r="D68" s="194"/>
      <c r="E68" s="195"/>
      <c r="F68" s="194">
        <v>3129.7</v>
      </c>
      <c r="G68" s="194"/>
      <c r="H68" s="194"/>
      <c r="I68" s="12"/>
    </row>
    <row r="69" spans="1:9" s="11" customFormat="1" ht="37.5">
      <c r="A69" s="8" t="s">
        <v>69</v>
      </c>
      <c r="B69" s="212" t="s">
        <v>70</v>
      </c>
      <c r="C69" s="193"/>
      <c r="D69" s="194"/>
      <c r="E69" s="195"/>
      <c r="F69" s="194">
        <v>-32211.3</v>
      </c>
      <c r="G69" s="194"/>
      <c r="H69" s="194"/>
      <c r="I69" s="12"/>
    </row>
    <row r="70" spans="1:9" s="11" customFormat="1" ht="34.5" customHeight="1" hidden="1">
      <c r="A70" s="8" t="s">
        <v>69</v>
      </c>
      <c r="B70" s="212" t="s">
        <v>70</v>
      </c>
      <c r="C70" s="193"/>
      <c r="D70" s="194"/>
      <c r="E70" s="195"/>
      <c r="F70" s="196"/>
      <c r="G70" s="194" t="e">
        <f t="shared" si="0"/>
        <v>#DIV/0!</v>
      </c>
      <c r="H70" s="194"/>
      <c r="I70" s="12"/>
    </row>
    <row r="71" spans="1:9" s="11" customFormat="1" ht="18.75">
      <c r="A71" s="12"/>
      <c r="B71" s="226" t="s">
        <v>71</v>
      </c>
      <c r="C71" s="193">
        <f>C35+C10</f>
        <v>5130700</v>
      </c>
      <c r="D71" s="194">
        <f>D35+D10</f>
        <v>5696043.699999999</v>
      </c>
      <c r="E71" s="195"/>
      <c r="F71" s="194">
        <f>F35+F10+F68+F69</f>
        <v>5582789.700000001</v>
      </c>
      <c r="G71" s="194">
        <f t="shared" si="0"/>
        <v>108.81146237355527</v>
      </c>
      <c r="H71" s="194">
        <f>F71/D71*100</f>
        <v>98.01170767000966</v>
      </c>
      <c r="I71" s="146"/>
    </row>
    <row r="72" spans="1:9" s="11" customFormat="1" ht="18.75">
      <c r="A72" s="8" t="s">
        <v>72</v>
      </c>
      <c r="B72" s="212" t="s">
        <v>361</v>
      </c>
      <c r="C72" s="193">
        <f>C73+C74+C75+C76+C77+C78</f>
        <v>1632866.2</v>
      </c>
      <c r="D72" s="194">
        <f>D73+D74+D75+D76+D77+D78</f>
        <v>3791739.5999999996</v>
      </c>
      <c r="E72" s="195"/>
      <c r="F72" s="194">
        <f>F73+F74+F75+F76+F77+F78</f>
        <v>3350835.8</v>
      </c>
      <c r="G72" s="194">
        <f t="shared" si="0"/>
        <v>205.2119028491128</v>
      </c>
      <c r="H72" s="210">
        <f>F72/D72*100</f>
        <v>88.3719915787466</v>
      </c>
      <c r="I72" s="146"/>
    </row>
    <row r="73" spans="1:9" s="11" customFormat="1" ht="56.25">
      <c r="A73" s="8" t="s">
        <v>73</v>
      </c>
      <c r="B73" s="215" t="s">
        <v>409</v>
      </c>
      <c r="C73" s="222"/>
      <c r="D73" s="200">
        <v>119692.5</v>
      </c>
      <c r="E73" s="223"/>
      <c r="F73" s="200">
        <v>119692.5</v>
      </c>
      <c r="G73" s="194"/>
      <c r="H73" s="200">
        <v>100</v>
      </c>
      <c r="I73" s="12"/>
    </row>
    <row r="74" spans="1:9" s="11" customFormat="1" ht="56.25">
      <c r="A74" s="8" t="s">
        <v>362</v>
      </c>
      <c r="B74" s="215" t="s">
        <v>411</v>
      </c>
      <c r="C74" s="222">
        <v>1632866.2</v>
      </c>
      <c r="D74" s="200">
        <v>1958979</v>
      </c>
      <c r="E74" s="227"/>
      <c r="F74" s="200">
        <v>1946894.8</v>
      </c>
      <c r="G74" s="200">
        <f t="shared" si="0"/>
        <v>119.2317410942795</v>
      </c>
      <c r="H74" s="200">
        <f aca="true" t="shared" si="3" ref="H74:H85">F74/D74*100</f>
        <v>99.38313784884882</v>
      </c>
      <c r="I74" s="12"/>
    </row>
    <row r="75" spans="1:9" s="11" customFormat="1" ht="79.5" customHeight="1">
      <c r="A75" s="8" t="s">
        <v>74</v>
      </c>
      <c r="B75" s="215" t="s">
        <v>412</v>
      </c>
      <c r="C75" s="222"/>
      <c r="D75" s="200">
        <v>1677905.8</v>
      </c>
      <c r="E75" s="227"/>
      <c r="F75" s="200">
        <v>1250674.5</v>
      </c>
      <c r="G75" s="194"/>
      <c r="H75" s="200">
        <f t="shared" si="3"/>
        <v>74.53782566339541</v>
      </c>
      <c r="I75" s="12"/>
    </row>
    <row r="76" spans="1:9" s="11" customFormat="1" ht="176.25" customHeight="1">
      <c r="A76" s="8" t="s">
        <v>390</v>
      </c>
      <c r="B76" s="215" t="s">
        <v>391</v>
      </c>
      <c r="C76" s="222"/>
      <c r="D76" s="200">
        <v>20289.4</v>
      </c>
      <c r="E76" s="223"/>
      <c r="F76" s="200">
        <v>20289.4</v>
      </c>
      <c r="G76" s="194"/>
      <c r="H76" s="200">
        <f t="shared" si="3"/>
        <v>100</v>
      </c>
      <c r="I76" s="12"/>
    </row>
    <row r="77" spans="1:9" s="11" customFormat="1" ht="112.5">
      <c r="A77" s="8" t="s">
        <v>389</v>
      </c>
      <c r="B77" s="215" t="s">
        <v>406</v>
      </c>
      <c r="C77" s="222"/>
      <c r="D77" s="200">
        <v>12923.4</v>
      </c>
      <c r="E77" s="223"/>
      <c r="F77" s="200">
        <v>11335.1</v>
      </c>
      <c r="G77" s="194"/>
      <c r="H77" s="200">
        <f t="shared" si="3"/>
        <v>87.70989058606868</v>
      </c>
      <c r="I77" s="12"/>
    </row>
    <row r="78" spans="1:9" s="11" customFormat="1" ht="56.25">
      <c r="A78" s="8" t="s">
        <v>395</v>
      </c>
      <c r="B78" s="215" t="s">
        <v>394</v>
      </c>
      <c r="C78" s="222"/>
      <c r="D78" s="200">
        <v>1949.5</v>
      </c>
      <c r="E78" s="223"/>
      <c r="F78" s="200">
        <v>1949.5</v>
      </c>
      <c r="G78" s="194"/>
      <c r="H78" s="200">
        <f t="shared" si="3"/>
        <v>100</v>
      </c>
      <c r="I78" s="12"/>
    </row>
    <row r="79" spans="1:9" s="11" customFormat="1" ht="18.75">
      <c r="A79" s="8" t="s">
        <v>363</v>
      </c>
      <c r="B79" s="215" t="s">
        <v>364</v>
      </c>
      <c r="C79" s="222"/>
      <c r="D79" s="200">
        <v>3587.6</v>
      </c>
      <c r="E79" s="223"/>
      <c r="F79" s="200">
        <v>6578.9</v>
      </c>
      <c r="G79" s="194"/>
      <c r="H79" s="200">
        <f t="shared" si="3"/>
        <v>183.3788605195674</v>
      </c>
      <c r="I79" s="12"/>
    </row>
    <row r="80" spans="1:9" s="11" customFormat="1" ht="56.25">
      <c r="A80" s="8" t="s">
        <v>407</v>
      </c>
      <c r="B80" s="215" t="s">
        <v>408</v>
      </c>
      <c r="C80" s="222"/>
      <c r="D80" s="200">
        <v>10518.5</v>
      </c>
      <c r="E80" s="223"/>
      <c r="F80" s="200">
        <v>10518.5</v>
      </c>
      <c r="G80" s="194"/>
      <c r="H80" s="200">
        <f t="shared" si="3"/>
        <v>100</v>
      </c>
      <c r="I80" s="12"/>
    </row>
    <row r="81" spans="1:9" s="11" customFormat="1" ht="32.25" customHeight="1" hidden="1">
      <c r="A81" s="8" t="s">
        <v>75</v>
      </c>
      <c r="B81" s="215" t="s">
        <v>76</v>
      </c>
      <c r="C81" s="193"/>
      <c r="D81" s="194"/>
      <c r="E81" s="195"/>
      <c r="F81" s="196"/>
      <c r="G81" s="194" t="e">
        <f aca="true" t="shared" si="4" ref="G81:G144">F81/C81*100</f>
        <v>#DIV/0!</v>
      </c>
      <c r="H81" s="194" t="e">
        <f t="shared" si="3"/>
        <v>#DIV/0!</v>
      </c>
      <c r="I81" s="12"/>
    </row>
    <row r="82" spans="1:9" s="11" customFormat="1" ht="36" customHeight="1" hidden="1">
      <c r="A82" s="8" t="s">
        <v>73</v>
      </c>
      <c r="B82" s="215" t="s">
        <v>77</v>
      </c>
      <c r="C82" s="193"/>
      <c r="D82" s="194"/>
      <c r="E82" s="195"/>
      <c r="F82" s="196"/>
      <c r="G82" s="194" t="e">
        <f t="shared" si="4"/>
        <v>#DIV/0!</v>
      </c>
      <c r="H82" s="194" t="e">
        <f t="shared" si="3"/>
        <v>#DIV/0!</v>
      </c>
      <c r="I82" s="12"/>
    </row>
    <row r="83" spans="1:9" s="11" customFormat="1" ht="18.75" customHeight="1" hidden="1">
      <c r="A83" s="8" t="s">
        <v>78</v>
      </c>
      <c r="B83" s="215" t="s">
        <v>79</v>
      </c>
      <c r="C83" s="193"/>
      <c r="D83" s="194"/>
      <c r="E83" s="195"/>
      <c r="F83" s="196"/>
      <c r="G83" s="194" t="e">
        <f t="shared" si="4"/>
        <v>#DIV/0!</v>
      </c>
      <c r="H83" s="194" t="e">
        <f t="shared" si="3"/>
        <v>#DIV/0!</v>
      </c>
      <c r="I83" s="12"/>
    </row>
    <row r="84" spans="1:9" s="11" customFormat="1" ht="0.75" customHeight="1">
      <c r="A84" s="8" t="s">
        <v>80</v>
      </c>
      <c r="B84" s="215" t="s">
        <v>81</v>
      </c>
      <c r="C84" s="193"/>
      <c r="D84" s="194"/>
      <c r="E84" s="195"/>
      <c r="F84" s="196"/>
      <c r="G84" s="194" t="e">
        <f t="shared" si="4"/>
        <v>#DIV/0!</v>
      </c>
      <c r="H84" s="194" t="e">
        <f t="shared" si="3"/>
        <v>#DIV/0!</v>
      </c>
      <c r="I84" s="12"/>
    </row>
    <row r="85" spans="1:9" s="11" customFormat="1" ht="44.25" customHeight="1">
      <c r="A85" s="8" t="s">
        <v>82</v>
      </c>
      <c r="B85" s="215" t="s">
        <v>393</v>
      </c>
      <c r="C85" s="193">
        <v>1180746</v>
      </c>
      <c r="D85" s="200">
        <v>1334397.5</v>
      </c>
      <c r="E85" s="223"/>
      <c r="F85" s="200">
        <v>1320233.6</v>
      </c>
      <c r="G85" s="194">
        <f t="shared" si="4"/>
        <v>111.81351450693037</v>
      </c>
      <c r="H85" s="200">
        <f t="shared" si="3"/>
        <v>98.93855466605716</v>
      </c>
      <c r="I85" s="12"/>
    </row>
    <row r="86" spans="1:9" s="11" customFormat="1" ht="29.25" customHeight="1" hidden="1">
      <c r="A86" s="8" t="s">
        <v>82</v>
      </c>
      <c r="B86" s="212" t="s">
        <v>83</v>
      </c>
      <c r="C86" s="193"/>
      <c r="D86" s="194"/>
      <c r="E86" s="195"/>
      <c r="F86" s="196"/>
      <c r="G86" s="194" t="e">
        <f t="shared" si="4"/>
        <v>#DIV/0!</v>
      </c>
      <c r="H86" s="194"/>
      <c r="I86" s="12"/>
    </row>
    <row r="87" spans="1:9" s="11" customFormat="1" ht="18.75" hidden="1">
      <c r="A87" s="8"/>
      <c r="B87" s="212"/>
      <c r="C87" s="193"/>
      <c r="D87" s="194"/>
      <c r="E87" s="195"/>
      <c r="F87" s="196"/>
      <c r="G87" s="194" t="e">
        <f t="shared" si="4"/>
        <v>#DIV/0!</v>
      </c>
      <c r="H87" s="194"/>
      <c r="I87" s="12"/>
    </row>
    <row r="88" spans="1:9" s="11" customFormat="1" ht="0.75" customHeight="1">
      <c r="A88" s="8"/>
      <c r="B88" s="212"/>
      <c r="C88" s="193"/>
      <c r="D88" s="194"/>
      <c r="E88" s="195"/>
      <c r="F88" s="196"/>
      <c r="G88" s="194" t="e">
        <f t="shared" si="4"/>
        <v>#DIV/0!</v>
      </c>
      <c r="H88" s="194"/>
      <c r="I88" s="12"/>
    </row>
    <row r="89" spans="1:9" s="11" customFormat="1" ht="21" customHeight="1">
      <c r="A89" s="12"/>
      <c r="B89" s="228" t="s">
        <v>84</v>
      </c>
      <c r="C89" s="193">
        <f>C71+C86+C72+C79+C85+C80+C84+C81</f>
        <v>7944312.2</v>
      </c>
      <c r="D89" s="229">
        <f>D71+D86+D72+D79+D85+D80+D84+D81</f>
        <v>10836286.899999999</v>
      </c>
      <c r="E89" s="196">
        <f>E71+E86+E72+E73+E74+E75+E79+E83+E85</f>
        <v>0</v>
      </c>
      <c r="F89" s="194">
        <f>F71+F72+F85+F80+F79</f>
        <v>10270956.5</v>
      </c>
      <c r="G89" s="194">
        <f t="shared" si="4"/>
        <v>129.28691926281547</v>
      </c>
      <c r="H89" s="194">
        <f aca="true" t="shared" si="5" ref="H89:H116">F89/D89*100</f>
        <v>94.78298788859126</v>
      </c>
      <c r="I89" s="146"/>
    </row>
    <row r="90" spans="1:9" s="11" customFormat="1" ht="18.75" hidden="1">
      <c r="A90" s="30" t="s">
        <v>65</v>
      </c>
      <c r="B90" s="19" t="s">
        <v>66</v>
      </c>
      <c r="C90" s="155"/>
      <c r="D90" s="108"/>
      <c r="E90" s="107"/>
      <c r="F90" s="28"/>
      <c r="G90" s="108" t="e">
        <f t="shared" si="4"/>
        <v>#DIV/0!</v>
      </c>
      <c r="H90" s="28" t="e">
        <f t="shared" si="5"/>
        <v>#DIV/0!</v>
      </c>
      <c r="I90" s="12"/>
    </row>
    <row r="91" spans="1:9" s="11" customFormat="1" ht="18.75" hidden="1">
      <c r="A91" s="9"/>
      <c r="B91" s="31"/>
      <c r="C91" s="174"/>
      <c r="D91" s="181"/>
      <c r="E91" s="107"/>
      <c r="F91" s="119"/>
      <c r="G91" s="108" t="e">
        <f t="shared" si="4"/>
        <v>#DIV/0!</v>
      </c>
      <c r="H91" s="28" t="e">
        <f t="shared" si="5"/>
        <v>#DIV/0!</v>
      </c>
      <c r="I91" s="12"/>
    </row>
    <row r="92" spans="1:9" s="11" customFormat="1" ht="47.25" hidden="1">
      <c r="A92" s="9"/>
      <c r="B92" s="32" t="s">
        <v>85</v>
      </c>
      <c r="C92" s="154">
        <v>116550</v>
      </c>
      <c r="D92" s="79">
        <v>116550</v>
      </c>
      <c r="E92" s="107"/>
      <c r="F92" s="109">
        <v>116550</v>
      </c>
      <c r="G92" s="108">
        <f t="shared" si="4"/>
        <v>100</v>
      </c>
      <c r="H92" s="28">
        <f t="shared" si="5"/>
        <v>100</v>
      </c>
      <c r="I92" s="12"/>
    </row>
    <row r="93" spans="1:9" s="11" customFormat="1" ht="69" customHeight="1" hidden="1">
      <c r="A93" s="30"/>
      <c r="B93" s="32" t="s">
        <v>86</v>
      </c>
      <c r="C93" s="154">
        <v>412354</v>
      </c>
      <c r="D93" s="79">
        <v>412354</v>
      </c>
      <c r="E93" s="107"/>
      <c r="F93" s="109">
        <v>412354</v>
      </c>
      <c r="G93" s="108">
        <f t="shared" si="4"/>
        <v>100</v>
      </c>
      <c r="H93" s="28">
        <f t="shared" si="5"/>
        <v>100</v>
      </c>
      <c r="I93" s="12"/>
    </row>
    <row r="94" spans="1:9" s="11" customFormat="1" ht="61.5" customHeight="1" hidden="1">
      <c r="A94" s="33"/>
      <c r="B94" s="32" t="s">
        <v>87</v>
      </c>
      <c r="C94" s="154">
        <v>17000</v>
      </c>
      <c r="D94" s="79">
        <v>17000</v>
      </c>
      <c r="E94" s="107"/>
      <c r="F94" s="109">
        <v>17000</v>
      </c>
      <c r="G94" s="108">
        <f t="shared" si="4"/>
        <v>100</v>
      </c>
      <c r="H94" s="28">
        <f t="shared" si="5"/>
        <v>100</v>
      </c>
      <c r="I94" s="12"/>
    </row>
    <row r="95" spans="1:9" s="11" customFormat="1" ht="45" customHeight="1" hidden="1">
      <c r="A95" s="33"/>
      <c r="B95" s="32" t="s">
        <v>88</v>
      </c>
      <c r="C95" s="154">
        <v>2766</v>
      </c>
      <c r="D95" s="79">
        <v>2766</v>
      </c>
      <c r="E95" s="107"/>
      <c r="F95" s="109">
        <v>2766</v>
      </c>
      <c r="G95" s="108">
        <f t="shared" si="4"/>
        <v>100</v>
      </c>
      <c r="H95" s="28">
        <f t="shared" si="5"/>
        <v>100</v>
      </c>
      <c r="I95" s="12"/>
    </row>
    <row r="96" spans="1:9" s="11" customFormat="1" ht="41.25" customHeight="1" hidden="1">
      <c r="A96" s="33"/>
      <c r="B96" s="32" t="s">
        <v>89</v>
      </c>
      <c r="C96" s="154">
        <v>133973</v>
      </c>
      <c r="D96" s="79">
        <v>133973</v>
      </c>
      <c r="E96" s="107"/>
      <c r="F96" s="109">
        <v>133973</v>
      </c>
      <c r="G96" s="108">
        <f t="shared" si="4"/>
        <v>100</v>
      </c>
      <c r="H96" s="28">
        <f t="shared" si="5"/>
        <v>100</v>
      </c>
      <c r="I96" s="12"/>
    </row>
    <row r="97" spans="1:9" s="11" customFormat="1" ht="41.25" customHeight="1" hidden="1">
      <c r="A97" s="33"/>
      <c r="B97" s="32" t="s">
        <v>90</v>
      </c>
      <c r="C97" s="154">
        <v>130884</v>
      </c>
      <c r="D97" s="79">
        <v>130884</v>
      </c>
      <c r="E97" s="107"/>
      <c r="F97" s="109">
        <v>130884</v>
      </c>
      <c r="G97" s="108">
        <f t="shared" si="4"/>
        <v>100</v>
      </c>
      <c r="H97" s="28">
        <f t="shared" si="5"/>
        <v>100</v>
      </c>
      <c r="I97" s="12"/>
    </row>
    <row r="98" spans="1:9" s="11" customFormat="1" ht="16.5" customHeight="1" hidden="1">
      <c r="A98" s="33"/>
      <c r="B98" s="34" t="s">
        <v>91</v>
      </c>
      <c r="C98" s="154"/>
      <c r="D98" s="79"/>
      <c r="E98" s="107"/>
      <c r="F98" s="109"/>
      <c r="G98" s="108" t="e">
        <f t="shared" si="4"/>
        <v>#DIV/0!</v>
      </c>
      <c r="H98" s="28" t="e">
        <f t="shared" si="5"/>
        <v>#DIV/0!</v>
      </c>
      <c r="I98" s="12"/>
    </row>
    <row r="99" spans="1:9" s="11" customFormat="1" ht="17.25" customHeight="1" hidden="1">
      <c r="A99" s="33"/>
      <c r="B99" s="35" t="s">
        <v>92</v>
      </c>
      <c r="C99" s="154"/>
      <c r="D99" s="79"/>
      <c r="E99" s="107"/>
      <c r="F99" s="109"/>
      <c r="G99" s="108" t="e">
        <f t="shared" si="4"/>
        <v>#DIV/0!</v>
      </c>
      <c r="H99" s="28" t="e">
        <f t="shared" si="5"/>
        <v>#DIV/0!</v>
      </c>
      <c r="I99" s="12"/>
    </row>
    <row r="100" spans="1:9" s="11" customFormat="1" ht="33.75" customHeight="1" hidden="1">
      <c r="A100" s="33"/>
      <c r="B100" s="32" t="s">
        <v>93</v>
      </c>
      <c r="C100" s="154">
        <v>18305</v>
      </c>
      <c r="D100" s="79">
        <v>18305</v>
      </c>
      <c r="E100" s="107"/>
      <c r="F100" s="109">
        <v>18305</v>
      </c>
      <c r="G100" s="108">
        <f t="shared" si="4"/>
        <v>100</v>
      </c>
      <c r="H100" s="28">
        <f t="shared" si="5"/>
        <v>100</v>
      </c>
      <c r="I100" s="12"/>
    </row>
    <row r="101" spans="1:9" s="11" customFormat="1" ht="41.25" customHeight="1" hidden="1">
      <c r="A101" s="33"/>
      <c r="B101" s="32" t="s">
        <v>94</v>
      </c>
      <c r="C101" s="154">
        <v>155166</v>
      </c>
      <c r="D101" s="79">
        <v>155166</v>
      </c>
      <c r="E101" s="107"/>
      <c r="F101" s="109">
        <v>155166</v>
      </c>
      <c r="G101" s="108">
        <f t="shared" si="4"/>
        <v>100</v>
      </c>
      <c r="H101" s="28">
        <f t="shared" si="5"/>
        <v>100</v>
      </c>
      <c r="I101" s="12"/>
    </row>
    <row r="102" spans="1:9" s="11" customFormat="1" ht="25.5" customHeight="1" hidden="1">
      <c r="A102" s="33"/>
      <c r="B102" s="34" t="s">
        <v>95</v>
      </c>
      <c r="C102" s="154"/>
      <c r="D102" s="79"/>
      <c r="E102" s="107"/>
      <c r="F102" s="109"/>
      <c r="G102" s="108" t="e">
        <f t="shared" si="4"/>
        <v>#DIV/0!</v>
      </c>
      <c r="H102" s="28" t="e">
        <f t="shared" si="5"/>
        <v>#DIV/0!</v>
      </c>
      <c r="I102" s="12"/>
    </row>
    <row r="103" spans="1:9" s="11" customFormat="1" ht="15" customHeight="1" hidden="1">
      <c r="A103" s="33"/>
      <c r="B103" s="34" t="s">
        <v>96</v>
      </c>
      <c r="C103" s="154"/>
      <c r="D103" s="79"/>
      <c r="E103" s="107"/>
      <c r="F103" s="109"/>
      <c r="G103" s="108" t="e">
        <f t="shared" si="4"/>
        <v>#DIV/0!</v>
      </c>
      <c r="H103" s="28" t="e">
        <f t="shared" si="5"/>
        <v>#DIV/0!</v>
      </c>
      <c r="I103" s="12"/>
    </row>
    <row r="104" spans="1:9" s="11" customFormat="1" ht="15.75" customHeight="1" hidden="1">
      <c r="A104" s="33"/>
      <c r="B104" s="34" t="s">
        <v>97</v>
      </c>
      <c r="C104" s="154"/>
      <c r="D104" s="79"/>
      <c r="E104" s="107"/>
      <c r="F104" s="109"/>
      <c r="G104" s="108" t="e">
        <f t="shared" si="4"/>
        <v>#DIV/0!</v>
      </c>
      <c r="H104" s="28" t="e">
        <f t="shared" si="5"/>
        <v>#DIV/0!</v>
      </c>
      <c r="I104" s="12"/>
    </row>
    <row r="105" spans="1:9" s="11" customFormat="1" ht="15.75" customHeight="1" hidden="1">
      <c r="A105" s="33"/>
      <c r="B105" s="34" t="s">
        <v>98</v>
      </c>
      <c r="C105" s="154"/>
      <c r="D105" s="79"/>
      <c r="E105" s="107"/>
      <c r="F105" s="109"/>
      <c r="G105" s="108" t="e">
        <f t="shared" si="4"/>
        <v>#DIV/0!</v>
      </c>
      <c r="H105" s="28" t="e">
        <f t="shared" si="5"/>
        <v>#DIV/0!</v>
      </c>
      <c r="I105" s="12"/>
    </row>
    <row r="106" spans="1:9" s="11" customFormat="1" ht="31.5" customHeight="1" hidden="1">
      <c r="A106" s="33"/>
      <c r="B106" s="32" t="s">
        <v>99</v>
      </c>
      <c r="C106" s="154">
        <v>21776</v>
      </c>
      <c r="D106" s="79">
        <v>21776</v>
      </c>
      <c r="E106" s="107"/>
      <c r="F106" s="109">
        <v>21776</v>
      </c>
      <c r="G106" s="108">
        <f t="shared" si="4"/>
        <v>100</v>
      </c>
      <c r="H106" s="28">
        <f t="shared" si="5"/>
        <v>100</v>
      </c>
      <c r="I106" s="12"/>
    </row>
    <row r="107" spans="1:9" s="11" customFormat="1" ht="31.5" customHeight="1" hidden="1">
      <c r="A107" s="33"/>
      <c r="B107" s="32" t="s">
        <v>100</v>
      </c>
      <c r="C107" s="154">
        <v>7082</v>
      </c>
      <c r="D107" s="79">
        <v>7082</v>
      </c>
      <c r="E107" s="107"/>
      <c r="F107" s="109">
        <v>7082</v>
      </c>
      <c r="G107" s="108">
        <f t="shared" si="4"/>
        <v>100</v>
      </c>
      <c r="H107" s="28">
        <f t="shared" si="5"/>
        <v>100</v>
      </c>
      <c r="I107" s="12"/>
    </row>
    <row r="108" spans="1:9" s="11" customFormat="1" ht="18.75" customHeight="1" hidden="1">
      <c r="A108" s="33"/>
      <c r="B108" s="34" t="s">
        <v>91</v>
      </c>
      <c r="C108" s="154"/>
      <c r="D108" s="79"/>
      <c r="E108" s="107"/>
      <c r="F108" s="109"/>
      <c r="G108" s="108" t="e">
        <f t="shared" si="4"/>
        <v>#DIV/0!</v>
      </c>
      <c r="H108" s="28" t="e">
        <f t="shared" si="5"/>
        <v>#DIV/0!</v>
      </c>
      <c r="I108" s="12"/>
    </row>
    <row r="109" spans="1:9" s="11" customFormat="1" ht="21.75" customHeight="1" hidden="1">
      <c r="A109" s="33"/>
      <c r="B109" s="34" t="s">
        <v>92</v>
      </c>
      <c r="C109" s="154"/>
      <c r="D109" s="79"/>
      <c r="E109" s="107"/>
      <c r="F109" s="109"/>
      <c r="G109" s="108" t="e">
        <f t="shared" si="4"/>
        <v>#DIV/0!</v>
      </c>
      <c r="H109" s="28" t="e">
        <f t="shared" si="5"/>
        <v>#DIV/0!</v>
      </c>
      <c r="I109" s="12"/>
    </row>
    <row r="110" spans="1:9" s="11" customFormat="1" ht="32.25" customHeight="1" hidden="1">
      <c r="A110" s="33"/>
      <c r="B110" s="34" t="s">
        <v>101</v>
      </c>
      <c r="C110" s="154">
        <v>13000</v>
      </c>
      <c r="D110" s="79">
        <v>13000</v>
      </c>
      <c r="E110" s="107"/>
      <c r="F110" s="109">
        <v>13000</v>
      </c>
      <c r="G110" s="108">
        <f t="shared" si="4"/>
        <v>100</v>
      </c>
      <c r="H110" s="28">
        <f t="shared" si="5"/>
        <v>100</v>
      </c>
      <c r="I110" s="12"/>
    </row>
    <row r="111" spans="1:9" s="11" customFormat="1" ht="45.75" customHeight="1" hidden="1">
      <c r="A111" s="33"/>
      <c r="B111" s="34" t="s">
        <v>102</v>
      </c>
      <c r="C111" s="154">
        <v>26700</v>
      </c>
      <c r="D111" s="79">
        <v>26700</v>
      </c>
      <c r="E111" s="107"/>
      <c r="F111" s="109">
        <v>26700</v>
      </c>
      <c r="G111" s="108">
        <f t="shared" si="4"/>
        <v>100</v>
      </c>
      <c r="H111" s="28">
        <f t="shared" si="5"/>
        <v>100</v>
      </c>
      <c r="I111" s="12"/>
    </row>
    <row r="112" spans="1:9" s="11" customFormat="1" ht="36" customHeight="1" hidden="1">
      <c r="A112" s="33"/>
      <c r="B112" s="32" t="s">
        <v>103</v>
      </c>
      <c r="C112" s="154">
        <v>70126</v>
      </c>
      <c r="D112" s="79">
        <v>70126</v>
      </c>
      <c r="E112" s="107"/>
      <c r="F112" s="109">
        <v>70126</v>
      </c>
      <c r="G112" s="108">
        <f t="shared" si="4"/>
        <v>100</v>
      </c>
      <c r="H112" s="28">
        <f t="shared" si="5"/>
        <v>100</v>
      </c>
      <c r="I112" s="12"/>
    </row>
    <row r="113" spans="1:9" s="11" customFormat="1" ht="47.25" customHeight="1" hidden="1">
      <c r="A113" s="33"/>
      <c r="B113" s="32" t="s">
        <v>104</v>
      </c>
      <c r="C113" s="154">
        <v>6183</v>
      </c>
      <c r="D113" s="79">
        <v>6183</v>
      </c>
      <c r="E113" s="107"/>
      <c r="F113" s="109">
        <v>6183</v>
      </c>
      <c r="G113" s="108">
        <f t="shared" si="4"/>
        <v>100</v>
      </c>
      <c r="H113" s="28">
        <f t="shared" si="5"/>
        <v>100</v>
      </c>
      <c r="I113" s="12"/>
    </row>
    <row r="114" spans="1:9" s="11" customFormat="1" ht="47.25" customHeight="1" hidden="1">
      <c r="A114" s="30"/>
      <c r="B114" s="36"/>
      <c r="C114" s="155"/>
      <c r="D114" s="108"/>
      <c r="E114" s="107"/>
      <c r="F114" s="28"/>
      <c r="G114" s="108" t="e">
        <f t="shared" si="4"/>
        <v>#DIV/0!</v>
      </c>
      <c r="H114" s="28" t="e">
        <f t="shared" si="5"/>
        <v>#DIV/0!</v>
      </c>
      <c r="I114" s="12"/>
    </row>
    <row r="115" spans="1:9" s="11" customFormat="1" ht="33" customHeight="1" hidden="1">
      <c r="A115" s="33"/>
      <c r="B115" s="37" t="s">
        <v>105</v>
      </c>
      <c r="C115" s="155"/>
      <c r="D115" s="108"/>
      <c r="E115" s="107"/>
      <c r="F115" s="28"/>
      <c r="G115" s="108" t="e">
        <f t="shared" si="4"/>
        <v>#DIV/0!</v>
      </c>
      <c r="H115" s="28" t="e">
        <f t="shared" si="5"/>
        <v>#DIV/0!</v>
      </c>
      <c r="I115" s="12"/>
    </row>
    <row r="116" spans="1:9" s="11" customFormat="1" ht="45" customHeight="1" hidden="1">
      <c r="A116" s="38" t="s">
        <v>106</v>
      </c>
      <c r="B116" s="38" t="s">
        <v>107</v>
      </c>
      <c r="C116" s="175" t="s">
        <v>108</v>
      </c>
      <c r="D116" s="182" t="s">
        <v>108</v>
      </c>
      <c r="E116" s="107"/>
      <c r="F116" s="120" t="s">
        <v>108</v>
      </c>
      <c r="G116" s="108" t="e">
        <f t="shared" si="4"/>
        <v>#VALUE!</v>
      </c>
      <c r="H116" s="28" t="e">
        <f t="shared" si="5"/>
        <v>#VALUE!</v>
      </c>
      <c r="I116" s="12"/>
    </row>
    <row r="117" spans="1:9" s="11" customFormat="1" ht="19.5" customHeight="1" hidden="1">
      <c r="A117" s="6" t="s">
        <v>109</v>
      </c>
      <c r="B117" s="7" t="s">
        <v>110</v>
      </c>
      <c r="C117" s="175"/>
      <c r="D117" s="182"/>
      <c r="E117" s="107"/>
      <c r="F117" s="120"/>
      <c r="G117" s="108"/>
      <c r="H117" s="28"/>
      <c r="I117" s="12"/>
    </row>
    <row r="118" spans="1:9" s="11" customFormat="1" ht="18.75" hidden="1">
      <c r="A118" s="39" t="s">
        <v>111</v>
      </c>
      <c r="B118" s="40" t="s">
        <v>112</v>
      </c>
      <c r="C118" s="156">
        <f>C119+C120+C121+C122+C123+C127+C130+C131+C135+C139</f>
        <v>640103.7999999999</v>
      </c>
      <c r="D118" s="139">
        <f>D119+D120+D121+D122+D123+D127+D130+D131+D135+D139</f>
        <v>782739.4999999999</v>
      </c>
      <c r="E118" s="42">
        <f>SUM(E119:E123,E124,E127,E130,E131,E134,E135+E133)</f>
        <v>21514</v>
      </c>
      <c r="F118" s="139">
        <f>F119+F120+F121+F122+F123+F127+F130+F135+F139</f>
        <v>608388.9</v>
      </c>
      <c r="G118" s="108">
        <f t="shared" si="4"/>
        <v>95.04535045722274</v>
      </c>
      <c r="H118" s="28">
        <f aca="true" t="shared" si="6" ref="H118:H130">F118/D118*100</f>
        <v>77.72559069779922</v>
      </c>
      <c r="I118" s="146"/>
    </row>
    <row r="119" spans="1:9" s="11" customFormat="1" ht="48" hidden="1">
      <c r="A119" s="43" t="s">
        <v>113</v>
      </c>
      <c r="B119" s="88" t="s">
        <v>314</v>
      </c>
      <c r="C119" s="154">
        <v>1385</v>
      </c>
      <c r="D119" s="98">
        <v>1497.9</v>
      </c>
      <c r="E119" s="107"/>
      <c r="F119" s="137">
        <v>1497.2</v>
      </c>
      <c r="G119" s="116">
        <f t="shared" si="4"/>
        <v>108.10108303249098</v>
      </c>
      <c r="H119" s="111">
        <f t="shared" si="6"/>
        <v>99.9532679084051</v>
      </c>
      <c r="I119" s="12"/>
    </row>
    <row r="120" spans="1:9" s="11" customFormat="1" ht="63.75" hidden="1">
      <c r="A120" s="43" t="s">
        <v>114</v>
      </c>
      <c r="B120" s="88" t="s">
        <v>315</v>
      </c>
      <c r="C120" s="154">
        <v>48386</v>
      </c>
      <c r="D120" s="98">
        <v>49929.1</v>
      </c>
      <c r="E120" s="107"/>
      <c r="F120" s="137">
        <v>49177.1</v>
      </c>
      <c r="G120" s="116">
        <f t="shared" si="4"/>
        <v>101.63497705948001</v>
      </c>
      <c r="H120" s="111">
        <f t="shared" si="6"/>
        <v>98.4938642995768</v>
      </c>
      <c r="I120" s="12"/>
    </row>
    <row r="121" spans="1:9" s="11" customFormat="1" ht="79.5" hidden="1">
      <c r="A121" s="43" t="s">
        <v>337</v>
      </c>
      <c r="B121" s="88" t="s">
        <v>338</v>
      </c>
      <c r="C121" s="154">
        <v>301272.7</v>
      </c>
      <c r="D121" s="98">
        <v>276359</v>
      </c>
      <c r="E121" s="107"/>
      <c r="F121" s="137">
        <v>268501.3</v>
      </c>
      <c r="G121" s="116">
        <f t="shared" si="4"/>
        <v>89.12234663147373</v>
      </c>
      <c r="H121" s="111">
        <f t="shared" si="6"/>
        <v>97.15670558946876</v>
      </c>
      <c r="I121" s="12"/>
    </row>
    <row r="122" spans="1:9" s="11" customFormat="1" ht="63.75" hidden="1">
      <c r="A122" s="43" t="s">
        <v>339</v>
      </c>
      <c r="B122" s="88" t="s">
        <v>340</v>
      </c>
      <c r="C122" s="154">
        <v>40114</v>
      </c>
      <c r="D122" s="98">
        <v>52784.8</v>
      </c>
      <c r="E122" s="107"/>
      <c r="F122" s="137">
        <v>52638.6</v>
      </c>
      <c r="G122" s="116">
        <f t="shared" si="4"/>
        <v>131.22251582988483</v>
      </c>
      <c r="H122" s="111">
        <f t="shared" si="6"/>
        <v>99.72302632576043</v>
      </c>
      <c r="I122" s="12"/>
    </row>
    <row r="123" spans="1:9" s="11" customFormat="1" ht="32.25" hidden="1">
      <c r="A123" s="46" t="s">
        <v>118</v>
      </c>
      <c r="B123" s="48" t="s">
        <v>120</v>
      </c>
      <c r="C123" s="154">
        <v>3746</v>
      </c>
      <c r="D123" s="137">
        <v>3741</v>
      </c>
      <c r="E123" s="107"/>
      <c r="F123" s="137">
        <v>3737</v>
      </c>
      <c r="G123" s="116">
        <f t="shared" si="4"/>
        <v>99.75974372664174</v>
      </c>
      <c r="H123" s="111">
        <f t="shared" si="6"/>
        <v>99.89307671745522</v>
      </c>
      <c r="I123" s="12"/>
    </row>
    <row r="124" spans="1:9" s="11" customFormat="1" ht="37.5" hidden="1">
      <c r="A124" s="89" t="s">
        <v>118</v>
      </c>
      <c r="B124" s="90" t="s">
        <v>119</v>
      </c>
      <c r="C124" s="157">
        <v>500</v>
      </c>
      <c r="D124" s="137"/>
      <c r="E124" s="107"/>
      <c r="F124" s="137"/>
      <c r="G124" s="116">
        <f t="shared" si="4"/>
        <v>0</v>
      </c>
      <c r="H124" s="111" t="e">
        <f t="shared" si="6"/>
        <v>#DIV/0!</v>
      </c>
      <c r="I124" s="12"/>
    </row>
    <row r="125" spans="1:9" s="11" customFormat="1" ht="32.25" hidden="1">
      <c r="A125" s="46" t="s">
        <v>115</v>
      </c>
      <c r="B125" s="47" t="s">
        <v>116</v>
      </c>
      <c r="C125" s="158"/>
      <c r="D125" s="137"/>
      <c r="E125" s="107"/>
      <c r="F125" s="137"/>
      <c r="G125" s="116" t="e">
        <f t="shared" si="4"/>
        <v>#DIV/0!</v>
      </c>
      <c r="H125" s="111" t="e">
        <f t="shared" si="6"/>
        <v>#DIV/0!</v>
      </c>
      <c r="I125" s="12"/>
    </row>
    <row r="126" spans="1:9" s="11" customFormat="1" ht="12" customHeight="1" hidden="1">
      <c r="A126" s="46" t="s">
        <v>115</v>
      </c>
      <c r="B126" s="47" t="s">
        <v>117</v>
      </c>
      <c r="C126" s="158"/>
      <c r="D126" s="137"/>
      <c r="E126" s="107"/>
      <c r="F126" s="137"/>
      <c r="G126" s="116" t="e">
        <f t="shared" si="4"/>
        <v>#DIV/0!</v>
      </c>
      <c r="H126" s="111" t="e">
        <f t="shared" si="6"/>
        <v>#DIV/0!</v>
      </c>
      <c r="I126" s="12"/>
    </row>
    <row r="127" spans="1:9" s="11" customFormat="1" ht="32.25" hidden="1">
      <c r="A127" s="46" t="s">
        <v>118</v>
      </c>
      <c r="B127" s="44" t="s">
        <v>119</v>
      </c>
      <c r="C127" s="159">
        <v>500</v>
      </c>
      <c r="D127" s="137">
        <v>1500.8</v>
      </c>
      <c r="E127" s="107"/>
      <c r="F127" s="137">
        <v>1500.8</v>
      </c>
      <c r="G127" s="116">
        <f t="shared" si="4"/>
        <v>300.15999999999997</v>
      </c>
      <c r="H127" s="111">
        <f t="shared" si="6"/>
        <v>100</v>
      </c>
      <c r="I127" s="12"/>
    </row>
    <row r="128" spans="1:9" s="11" customFormat="1" ht="32.25" hidden="1">
      <c r="A128" s="46" t="s">
        <v>118</v>
      </c>
      <c r="B128" s="48" t="s">
        <v>120</v>
      </c>
      <c r="C128" s="159">
        <v>3271000</v>
      </c>
      <c r="D128" s="137">
        <v>3271</v>
      </c>
      <c r="E128" s="107"/>
      <c r="F128" s="138"/>
      <c r="G128" s="116">
        <f t="shared" si="4"/>
        <v>0</v>
      </c>
      <c r="H128" s="111">
        <f t="shared" si="6"/>
        <v>0</v>
      </c>
      <c r="I128" s="12"/>
    </row>
    <row r="129" spans="1:9" s="11" customFormat="1" ht="32.25" hidden="1">
      <c r="A129" s="46" t="s">
        <v>118</v>
      </c>
      <c r="B129" s="48" t="s">
        <v>119</v>
      </c>
      <c r="C129" s="159">
        <v>8630000</v>
      </c>
      <c r="D129" s="137">
        <v>8630</v>
      </c>
      <c r="E129" s="107"/>
      <c r="F129" s="138"/>
      <c r="G129" s="116">
        <f t="shared" si="4"/>
        <v>0</v>
      </c>
      <c r="H129" s="111">
        <f t="shared" si="6"/>
        <v>0</v>
      </c>
      <c r="I129" s="12"/>
    </row>
    <row r="130" spans="1:9" s="11" customFormat="1" ht="32.25" hidden="1">
      <c r="A130" s="46" t="s">
        <v>316</v>
      </c>
      <c r="B130" s="44" t="s">
        <v>122</v>
      </c>
      <c r="C130" s="154">
        <v>60000</v>
      </c>
      <c r="D130" s="137">
        <v>113400</v>
      </c>
      <c r="E130" s="107"/>
      <c r="F130" s="137">
        <v>110880.5</v>
      </c>
      <c r="G130" s="116">
        <f t="shared" si="4"/>
        <v>184.80083333333332</v>
      </c>
      <c r="H130" s="111">
        <f t="shared" si="6"/>
        <v>97.77821869488537</v>
      </c>
      <c r="I130" s="12"/>
    </row>
    <row r="131" spans="1:9" s="11" customFormat="1" ht="18.75" hidden="1">
      <c r="A131" s="46" t="s">
        <v>121</v>
      </c>
      <c r="B131" s="44" t="s">
        <v>123</v>
      </c>
      <c r="C131" s="159">
        <f>C132+C133</f>
        <v>77850</v>
      </c>
      <c r="D131" s="137">
        <f>D132+D133</f>
        <v>158640.8</v>
      </c>
      <c r="E131" s="107"/>
      <c r="F131" s="138"/>
      <c r="G131" s="116">
        <f t="shared" si="4"/>
        <v>0</v>
      </c>
      <c r="H131" s="111"/>
      <c r="I131" s="12"/>
    </row>
    <row r="132" spans="1:9" s="11" customFormat="1" ht="48" hidden="1">
      <c r="A132" s="46" t="s">
        <v>121</v>
      </c>
      <c r="B132" s="48" t="s">
        <v>124</v>
      </c>
      <c r="C132" s="154">
        <v>20000</v>
      </c>
      <c r="D132" s="98">
        <v>17568.3</v>
      </c>
      <c r="E132" s="107"/>
      <c r="F132" s="138"/>
      <c r="G132" s="116">
        <f t="shared" si="4"/>
        <v>0</v>
      </c>
      <c r="H132" s="111"/>
      <c r="I132" s="12"/>
    </row>
    <row r="133" spans="1:9" s="11" customFormat="1" ht="32.25" hidden="1">
      <c r="A133" s="46" t="s">
        <v>121</v>
      </c>
      <c r="B133" s="48" t="s">
        <v>317</v>
      </c>
      <c r="C133" s="154">
        <v>57850</v>
      </c>
      <c r="D133" s="137">
        <v>141072.5</v>
      </c>
      <c r="E133" s="107"/>
      <c r="F133" s="138"/>
      <c r="G133" s="116">
        <f t="shared" si="4"/>
        <v>0</v>
      </c>
      <c r="H133" s="111"/>
      <c r="I133" s="12"/>
    </row>
    <row r="134" spans="1:9" s="11" customFormat="1" ht="32.25" hidden="1">
      <c r="A134" s="43" t="s">
        <v>125</v>
      </c>
      <c r="B134" s="44" t="s">
        <v>126</v>
      </c>
      <c r="C134" s="159"/>
      <c r="D134" s="137"/>
      <c r="E134" s="107"/>
      <c r="F134" s="138"/>
      <c r="G134" s="116" t="e">
        <f t="shared" si="4"/>
        <v>#DIV/0!</v>
      </c>
      <c r="H134" s="111" t="e">
        <f>F134/D134*100</f>
        <v>#DIV/0!</v>
      </c>
      <c r="I134" s="12"/>
    </row>
    <row r="135" spans="1:9" s="11" customFormat="1" ht="18.75" hidden="1">
      <c r="A135" s="46" t="s">
        <v>125</v>
      </c>
      <c r="B135" s="44" t="s">
        <v>128</v>
      </c>
      <c r="C135" s="154">
        <v>105316.1</v>
      </c>
      <c r="D135" s="137">
        <v>123444.2</v>
      </c>
      <c r="E135" s="107">
        <v>21514</v>
      </c>
      <c r="F135" s="143">
        <v>119015</v>
      </c>
      <c r="G135" s="116">
        <f t="shared" si="4"/>
        <v>113.00741292167105</v>
      </c>
      <c r="H135" s="111">
        <f>F135/D135*100</f>
        <v>96.41198209393394</v>
      </c>
      <c r="I135" s="12"/>
    </row>
    <row r="136" spans="1:9" s="11" customFormat="1" ht="17.25" customHeight="1" hidden="1">
      <c r="A136" s="46" t="s">
        <v>127</v>
      </c>
      <c r="B136" s="44" t="s">
        <v>129</v>
      </c>
      <c r="C136" s="159">
        <f>C137+C138</f>
        <v>0</v>
      </c>
      <c r="D136" s="137">
        <f>D137+D138</f>
        <v>0</v>
      </c>
      <c r="E136" s="107"/>
      <c r="F136" s="144">
        <f>F137+F138</f>
        <v>0</v>
      </c>
      <c r="G136" s="116" t="e">
        <f t="shared" si="4"/>
        <v>#DIV/0!</v>
      </c>
      <c r="H136" s="111"/>
      <c r="I136" s="12"/>
    </row>
    <row r="137" spans="1:9" s="11" customFormat="1" ht="17.25" customHeight="1" hidden="1">
      <c r="A137" s="46" t="s">
        <v>127</v>
      </c>
      <c r="B137" s="44" t="s">
        <v>130</v>
      </c>
      <c r="C137" s="159"/>
      <c r="D137" s="137"/>
      <c r="E137" s="107"/>
      <c r="F137" s="144"/>
      <c r="G137" s="116" t="e">
        <f t="shared" si="4"/>
        <v>#DIV/0!</v>
      </c>
      <c r="H137" s="111" t="e">
        <f aca="true" t="shared" si="7" ref="H137:H150">F137/D137*100</f>
        <v>#DIV/0!</v>
      </c>
      <c r="I137" s="12"/>
    </row>
    <row r="138" spans="1:9" s="11" customFormat="1" ht="16.5" customHeight="1" hidden="1">
      <c r="A138" s="46" t="s">
        <v>127</v>
      </c>
      <c r="B138" s="44" t="s">
        <v>131</v>
      </c>
      <c r="C138" s="159"/>
      <c r="D138" s="137"/>
      <c r="E138" s="107"/>
      <c r="F138" s="144"/>
      <c r="G138" s="116" t="e">
        <f t="shared" si="4"/>
        <v>#DIV/0!</v>
      </c>
      <c r="H138" s="111" t="e">
        <f t="shared" si="7"/>
        <v>#DIV/0!</v>
      </c>
      <c r="I138" s="12"/>
    </row>
    <row r="139" spans="1:9" s="11" customFormat="1" ht="32.25" hidden="1">
      <c r="A139" s="46" t="s">
        <v>125</v>
      </c>
      <c r="B139" s="48" t="s">
        <v>132</v>
      </c>
      <c r="C139" s="154">
        <v>1534</v>
      </c>
      <c r="D139" s="137">
        <v>1441.9</v>
      </c>
      <c r="E139" s="107"/>
      <c r="F139" s="137">
        <v>1441.4</v>
      </c>
      <c r="G139" s="116">
        <f t="shared" si="4"/>
        <v>93.96349413298567</v>
      </c>
      <c r="H139" s="111">
        <f t="shared" si="7"/>
        <v>99.96532353145156</v>
      </c>
      <c r="I139" s="12"/>
    </row>
    <row r="140" spans="1:9" s="11" customFormat="1" ht="21" customHeight="1" hidden="1">
      <c r="A140" s="39" t="s">
        <v>133</v>
      </c>
      <c r="B140" s="49" t="s">
        <v>134</v>
      </c>
      <c r="C140" s="156">
        <f>SUM(C141+C145)</f>
        <v>819</v>
      </c>
      <c r="D140" s="139">
        <f>SUM(D141+D145)</f>
        <v>725.1</v>
      </c>
      <c r="E140" s="107"/>
      <c r="F140" s="139">
        <f>SUM(F141+F145)</f>
        <v>640.4</v>
      </c>
      <c r="G140" s="108">
        <f t="shared" si="4"/>
        <v>78.1929181929182</v>
      </c>
      <c r="H140" s="28">
        <f t="shared" si="7"/>
        <v>88.31885257205903</v>
      </c>
      <c r="I140" s="146"/>
    </row>
    <row r="141" spans="1:9" s="11" customFormat="1" ht="18.75" hidden="1">
      <c r="A141" s="46" t="s">
        <v>318</v>
      </c>
      <c r="B141" s="44" t="s">
        <v>136</v>
      </c>
      <c r="C141" s="159">
        <v>819</v>
      </c>
      <c r="D141" s="137">
        <v>725.1</v>
      </c>
      <c r="E141" s="107"/>
      <c r="F141" s="137">
        <v>640.4</v>
      </c>
      <c r="G141" s="116">
        <f t="shared" si="4"/>
        <v>78.1929181929182</v>
      </c>
      <c r="H141" s="111">
        <f t="shared" si="7"/>
        <v>88.31885257205903</v>
      </c>
      <c r="I141" s="12"/>
    </row>
    <row r="142" spans="1:9" s="11" customFormat="1" ht="18.75" hidden="1">
      <c r="A142" s="46" t="s">
        <v>135</v>
      </c>
      <c r="B142" s="47" t="s">
        <v>137</v>
      </c>
      <c r="C142" s="160"/>
      <c r="D142" s="141"/>
      <c r="E142" s="107"/>
      <c r="F142" s="140"/>
      <c r="G142" s="108" t="e">
        <f t="shared" si="4"/>
        <v>#DIV/0!</v>
      </c>
      <c r="H142" s="111" t="e">
        <f t="shared" si="7"/>
        <v>#DIV/0!</v>
      </c>
      <c r="I142" s="12"/>
    </row>
    <row r="143" spans="1:9" s="11" customFormat="1" ht="32.25" hidden="1">
      <c r="A143" s="46" t="s">
        <v>135</v>
      </c>
      <c r="B143" s="47" t="s">
        <v>138</v>
      </c>
      <c r="C143" s="160"/>
      <c r="D143" s="141"/>
      <c r="E143" s="107"/>
      <c r="F143" s="140"/>
      <c r="G143" s="108" t="e">
        <f t="shared" si="4"/>
        <v>#DIV/0!</v>
      </c>
      <c r="H143" s="111" t="e">
        <f t="shared" si="7"/>
        <v>#DIV/0!</v>
      </c>
      <c r="I143" s="12"/>
    </row>
    <row r="144" spans="1:9" s="11" customFormat="1" ht="18.75" hidden="1">
      <c r="A144" s="46" t="s">
        <v>135</v>
      </c>
      <c r="B144" s="47" t="s">
        <v>139</v>
      </c>
      <c r="C144" s="160"/>
      <c r="D144" s="141"/>
      <c r="E144" s="107"/>
      <c r="F144" s="140"/>
      <c r="G144" s="108" t="e">
        <f t="shared" si="4"/>
        <v>#DIV/0!</v>
      </c>
      <c r="H144" s="111" t="e">
        <f t="shared" si="7"/>
        <v>#DIV/0!</v>
      </c>
      <c r="I144" s="12"/>
    </row>
    <row r="145" spans="1:9" s="11" customFormat="1" ht="32.25" hidden="1">
      <c r="A145" s="46" t="s">
        <v>140</v>
      </c>
      <c r="B145" s="44" t="s">
        <v>141</v>
      </c>
      <c r="C145" s="159">
        <f>SUM(C146:C148)</f>
        <v>0</v>
      </c>
      <c r="D145" s="137">
        <f>SUM(D146:D148)</f>
        <v>0</v>
      </c>
      <c r="E145" s="107"/>
      <c r="F145" s="138">
        <f>SUM(F146:F148)</f>
        <v>0</v>
      </c>
      <c r="G145" s="108" t="e">
        <f aca="true" t="shared" si="8" ref="G145:G208">F145/C145*100</f>
        <v>#DIV/0!</v>
      </c>
      <c r="H145" s="111" t="e">
        <f t="shared" si="7"/>
        <v>#DIV/0!</v>
      </c>
      <c r="I145" s="12"/>
    </row>
    <row r="146" spans="1:9" s="11" customFormat="1" ht="18.75" hidden="1">
      <c r="A146" s="46" t="s">
        <v>140</v>
      </c>
      <c r="B146" s="47" t="s">
        <v>142</v>
      </c>
      <c r="C146" s="159"/>
      <c r="D146" s="137"/>
      <c r="E146" s="107"/>
      <c r="F146" s="138"/>
      <c r="G146" s="108" t="e">
        <f t="shared" si="8"/>
        <v>#DIV/0!</v>
      </c>
      <c r="H146" s="111" t="e">
        <f t="shared" si="7"/>
        <v>#DIV/0!</v>
      </c>
      <c r="I146" s="12"/>
    </row>
    <row r="147" spans="1:9" s="11" customFormat="1" ht="32.25" hidden="1">
      <c r="A147" s="46" t="s">
        <v>140</v>
      </c>
      <c r="B147" s="47" t="s">
        <v>143</v>
      </c>
      <c r="C147" s="159"/>
      <c r="D147" s="137"/>
      <c r="E147" s="107"/>
      <c r="F147" s="138"/>
      <c r="G147" s="108" t="e">
        <f t="shared" si="8"/>
        <v>#DIV/0!</v>
      </c>
      <c r="H147" s="111" t="e">
        <f t="shared" si="7"/>
        <v>#DIV/0!</v>
      </c>
      <c r="I147" s="12"/>
    </row>
    <row r="148" spans="1:9" s="11" customFormat="1" ht="0.75" customHeight="1" hidden="1">
      <c r="A148" s="46" t="s">
        <v>140</v>
      </c>
      <c r="B148" s="47" t="s">
        <v>141</v>
      </c>
      <c r="C148" s="160"/>
      <c r="D148" s="141"/>
      <c r="E148" s="107"/>
      <c r="F148" s="140"/>
      <c r="G148" s="108" t="e">
        <f t="shared" si="8"/>
        <v>#DIV/0!</v>
      </c>
      <c r="H148" s="111" t="e">
        <f t="shared" si="7"/>
        <v>#DIV/0!</v>
      </c>
      <c r="I148" s="12"/>
    </row>
    <row r="149" spans="1:9" s="11" customFormat="1" ht="32.25" hidden="1">
      <c r="A149" s="39" t="s">
        <v>144</v>
      </c>
      <c r="B149" s="49" t="s">
        <v>145</v>
      </c>
      <c r="C149" s="156">
        <f>SUM(C150:C153)</f>
        <v>130635.2</v>
      </c>
      <c r="D149" s="139">
        <f>SUM(D150:D153)</f>
        <v>170943.6</v>
      </c>
      <c r="E149" s="121">
        <f>SUM(E150+E152+E153)</f>
        <v>52704</v>
      </c>
      <c r="F149" s="139">
        <f>SUM(F150:F153)</f>
        <v>169080.9</v>
      </c>
      <c r="G149" s="108">
        <f t="shared" si="8"/>
        <v>129.4298167722023</v>
      </c>
      <c r="H149" s="28">
        <f t="shared" si="7"/>
        <v>98.91034235853228</v>
      </c>
      <c r="I149" s="146"/>
    </row>
    <row r="150" spans="1:9" s="11" customFormat="1" ht="18.75" hidden="1">
      <c r="A150" s="46" t="s">
        <v>146</v>
      </c>
      <c r="B150" s="44" t="s">
        <v>147</v>
      </c>
      <c r="C150" s="159">
        <v>93338.2</v>
      </c>
      <c r="D150" s="137">
        <v>115933.5</v>
      </c>
      <c r="E150" s="107">
        <v>45160</v>
      </c>
      <c r="F150" s="137">
        <v>114675.2</v>
      </c>
      <c r="G150" s="116">
        <f t="shared" si="8"/>
        <v>122.85987944914301</v>
      </c>
      <c r="H150" s="111">
        <f t="shared" si="7"/>
        <v>98.91463640794076</v>
      </c>
      <c r="I150" s="12"/>
    </row>
    <row r="151" spans="1:9" s="11" customFormat="1" ht="19.5" customHeight="1" hidden="1">
      <c r="A151" s="46" t="s">
        <v>148</v>
      </c>
      <c r="B151" s="44" t="s">
        <v>149</v>
      </c>
      <c r="C151" s="159"/>
      <c r="D151" s="137"/>
      <c r="E151" s="107"/>
      <c r="F151" s="138"/>
      <c r="G151" s="116" t="e">
        <f t="shared" si="8"/>
        <v>#DIV/0!</v>
      </c>
      <c r="H151" s="111"/>
      <c r="I151" s="12"/>
    </row>
    <row r="152" spans="1:9" s="11" customFormat="1" ht="63" hidden="1">
      <c r="A152" s="46" t="s">
        <v>150</v>
      </c>
      <c r="B152" s="151" t="s">
        <v>319</v>
      </c>
      <c r="C152" s="159">
        <v>30821</v>
      </c>
      <c r="D152" s="141">
        <v>49094.1</v>
      </c>
      <c r="E152" s="107"/>
      <c r="F152" s="141">
        <v>48766.9</v>
      </c>
      <c r="G152" s="116">
        <f t="shared" si="8"/>
        <v>158.22620940267998</v>
      </c>
      <c r="H152" s="111">
        <f aca="true" t="shared" si="9" ref="H152:H214">F152/D152*100</f>
        <v>99.33352480236934</v>
      </c>
      <c r="I152" s="12"/>
    </row>
    <row r="153" spans="1:9" s="11" customFormat="1" ht="18.75" hidden="1">
      <c r="A153" s="46" t="s">
        <v>151</v>
      </c>
      <c r="B153" s="50" t="s">
        <v>320</v>
      </c>
      <c r="C153" s="160">
        <v>6476</v>
      </c>
      <c r="D153" s="141">
        <v>5916</v>
      </c>
      <c r="E153" s="107">
        <v>7544</v>
      </c>
      <c r="F153" s="137">
        <v>5638.8</v>
      </c>
      <c r="G153" s="108">
        <f t="shared" si="8"/>
        <v>87.0722668313774</v>
      </c>
      <c r="H153" s="111">
        <f t="shared" si="9"/>
        <v>95.31440162271807</v>
      </c>
      <c r="I153" s="12"/>
    </row>
    <row r="154" spans="1:9" s="11" customFormat="1" ht="48" hidden="1">
      <c r="A154" s="46" t="s">
        <v>152</v>
      </c>
      <c r="B154" s="44" t="s">
        <v>153</v>
      </c>
      <c r="C154" s="159">
        <v>4804000</v>
      </c>
      <c r="D154" s="137">
        <v>4804</v>
      </c>
      <c r="E154" s="107">
        <v>5065</v>
      </c>
      <c r="F154" s="138">
        <f>F155</f>
        <v>0</v>
      </c>
      <c r="G154" s="108">
        <f t="shared" si="8"/>
        <v>0</v>
      </c>
      <c r="H154" s="28">
        <f t="shared" si="9"/>
        <v>0</v>
      </c>
      <c r="I154" s="12"/>
    </row>
    <row r="155" spans="1:9" s="11" customFormat="1" ht="18.75" hidden="1">
      <c r="A155" s="46" t="s">
        <v>152</v>
      </c>
      <c r="B155" s="51"/>
      <c r="C155" s="159"/>
      <c r="D155" s="137"/>
      <c r="E155" s="107"/>
      <c r="F155" s="138"/>
      <c r="G155" s="108" t="e">
        <f t="shared" si="8"/>
        <v>#DIV/0!</v>
      </c>
      <c r="H155" s="28" t="e">
        <f t="shared" si="9"/>
        <v>#DIV/0!</v>
      </c>
      <c r="I155" s="12"/>
    </row>
    <row r="156" spans="1:9" s="11" customFormat="1" ht="18.75" hidden="1">
      <c r="A156" s="39" t="s">
        <v>154</v>
      </c>
      <c r="B156" s="49" t="s">
        <v>155</v>
      </c>
      <c r="C156" s="156">
        <f>C177+C178+C186+C187+C188</f>
        <v>277051.2</v>
      </c>
      <c r="D156" s="139">
        <f>D177+D178+D186+D187+D188</f>
        <v>900266.5</v>
      </c>
      <c r="E156" s="41">
        <f>SUM(E157,E175,E178,E186,E188,E177)</f>
        <v>278300</v>
      </c>
      <c r="F156" s="139">
        <f>F177+F178+F186+F187+F188</f>
        <v>887609.2</v>
      </c>
      <c r="G156" s="108">
        <f t="shared" si="8"/>
        <v>320.37731653932553</v>
      </c>
      <c r="H156" s="28">
        <f t="shared" si="9"/>
        <v>98.59404965085338</v>
      </c>
      <c r="I156" s="146"/>
    </row>
    <row r="157" spans="1:9" s="11" customFormat="1" ht="18.75" hidden="1">
      <c r="A157" s="46" t="s">
        <v>156</v>
      </c>
      <c r="B157" s="52" t="s">
        <v>157</v>
      </c>
      <c r="C157" s="159"/>
      <c r="D157" s="137"/>
      <c r="E157" s="107"/>
      <c r="F157" s="138"/>
      <c r="G157" s="108" t="e">
        <f t="shared" si="8"/>
        <v>#DIV/0!</v>
      </c>
      <c r="H157" s="28" t="e">
        <f t="shared" si="9"/>
        <v>#DIV/0!</v>
      </c>
      <c r="I157" s="12"/>
    </row>
    <row r="158" spans="1:9" s="11" customFormat="1" ht="18.75" hidden="1">
      <c r="A158" s="46" t="s">
        <v>156</v>
      </c>
      <c r="B158" s="51"/>
      <c r="C158" s="159"/>
      <c r="D158" s="137"/>
      <c r="E158" s="107"/>
      <c r="F158" s="138"/>
      <c r="G158" s="108" t="e">
        <f t="shared" si="8"/>
        <v>#DIV/0!</v>
      </c>
      <c r="H158" s="28" t="e">
        <f t="shared" si="9"/>
        <v>#DIV/0!</v>
      </c>
      <c r="I158" s="12"/>
    </row>
    <row r="159" spans="1:9" s="11" customFormat="1" ht="18.75" hidden="1">
      <c r="A159" s="46" t="s">
        <v>156</v>
      </c>
      <c r="B159" s="53" t="s">
        <v>158</v>
      </c>
      <c r="C159" s="159"/>
      <c r="D159" s="137"/>
      <c r="E159" s="107"/>
      <c r="F159" s="138"/>
      <c r="G159" s="108" t="e">
        <f t="shared" si="8"/>
        <v>#DIV/0!</v>
      </c>
      <c r="H159" s="28" t="e">
        <f t="shared" si="9"/>
        <v>#DIV/0!</v>
      </c>
      <c r="I159" s="12"/>
    </row>
    <row r="160" spans="1:9" s="11" customFormat="1" ht="18.75" hidden="1">
      <c r="A160" s="46" t="s">
        <v>156</v>
      </c>
      <c r="B160" s="54" t="s">
        <v>159</v>
      </c>
      <c r="C160" s="159"/>
      <c r="D160" s="137"/>
      <c r="E160" s="107"/>
      <c r="F160" s="138"/>
      <c r="G160" s="108" t="e">
        <f t="shared" si="8"/>
        <v>#DIV/0!</v>
      </c>
      <c r="H160" s="28" t="e">
        <f t="shared" si="9"/>
        <v>#DIV/0!</v>
      </c>
      <c r="I160" s="12"/>
    </row>
    <row r="161" spans="1:9" s="11" customFormat="1" ht="32.25" hidden="1">
      <c r="A161" s="46" t="s">
        <v>156</v>
      </c>
      <c r="B161" s="55" t="s">
        <v>160</v>
      </c>
      <c r="C161" s="159"/>
      <c r="D161" s="137"/>
      <c r="E161" s="107"/>
      <c r="F161" s="138"/>
      <c r="G161" s="108" t="e">
        <f t="shared" si="8"/>
        <v>#DIV/0!</v>
      </c>
      <c r="H161" s="28" t="e">
        <f t="shared" si="9"/>
        <v>#DIV/0!</v>
      </c>
      <c r="I161" s="12"/>
    </row>
    <row r="162" spans="1:9" s="11" customFormat="1" ht="32.25" hidden="1">
      <c r="A162" s="46" t="s">
        <v>156</v>
      </c>
      <c r="B162" s="55" t="s">
        <v>161</v>
      </c>
      <c r="C162" s="159"/>
      <c r="D162" s="137"/>
      <c r="E162" s="107"/>
      <c r="F162" s="138"/>
      <c r="G162" s="108" t="e">
        <f t="shared" si="8"/>
        <v>#DIV/0!</v>
      </c>
      <c r="H162" s="28" t="e">
        <f t="shared" si="9"/>
        <v>#DIV/0!</v>
      </c>
      <c r="I162" s="12"/>
    </row>
    <row r="163" spans="1:9" s="11" customFormat="1" ht="32.25" hidden="1">
      <c r="A163" s="46" t="s">
        <v>156</v>
      </c>
      <c r="B163" s="55" t="s">
        <v>162</v>
      </c>
      <c r="C163" s="159"/>
      <c r="D163" s="137"/>
      <c r="E163" s="107"/>
      <c r="F163" s="138"/>
      <c r="G163" s="108" t="e">
        <f t="shared" si="8"/>
        <v>#DIV/0!</v>
      </c>
      <c r="H163" s="28" t="e">
        <f t="shared" si="9"/>
        <v>#DIV/0!</v>
      </c>
      <c r="I163" s="12"/>
    </row>
    <row r="164" spans="1:9" s="11" customFormat="1" ht="32.25" hidden="1">
      <c r="A164" s="46" t="s">
        <v>156</v>
      </c>
      <c r="B164" s="55" t="s">
        <v>163</v>
      </c>
      <c r="C164" s="159"/>
      <c r="D164" s="137"/>
      <c r="E164" s="107"/>
      <c r="F164" s="138"/>
      <c r="G164" s="108" t="e">
        <f t="shared" si="8"/>
        <v>#DIV/0!</v>
      </c>
      <c r="H164" s="28" t="e">
        <f t="shared" si="9"/>
        <v>#DIV/0!</v>
      </c>
      <c r="I164" s="12"/>
    </row>
    <row r="165" spans="1:9" s="11" customFormat="1" ht="32.25" hidden="1">
      <c r="A165" s="46" t="s">
        <v>156</v>
      </c>
      <c r="B165" s="55" t="s">
        <v>164</v>
      </c>
      <c r="C165" s="159"/>
      <c r="D165" s="137"/>
      <c r="E165" s="107"/>
      <c r="F165" s="138"/>
      <c r="G165" s="108" t="e">
        <f t="shared" si="8"/>
        <v>#DIV/0!</v>
      </c>
      <c r="H165" s="28" t="e">
        <f t="shared" si="9"/>
        <v>#DIV/0!</v>
      </c>
      <c r="I165" s="12"/>
    </row>
    <row r="166" spans="1:9" s="11" customFormat="1" ht="18.75" hidden="1">
      <c r="A166" s="46" t="s">
        <v>156</v>
      </c>
      <c r="B166" s="54" t="s">
        <v>165</v>
      </c>
      <c r="C166" s="159"/>
      <c r="D166" s="137"/>
      <c r="E166" s="107"/>
      <c r="F166" s="138"/>
      <c r="G166" s="108" t="e">
        <f t="shared" si="8"/>
        <v>#DIV/0!</v>
      </c>
      <c r="H166" s="28" t="e">
        <f t="shared" si="9"/>
        <v>#DIV/0!</v>
      </c>
      <c r="I166" s="12"/>
    </row>
    <row r="167" spans="1:9" s="11" customFormat="1" ht="48" hidden="1">
      <c r="A167" s="46" t="s">
        <v>156</v>
      </c>
      <c r="B167" s="54" t="s">
        <v>166</v>
      </c>
      <c r="C167" s="159"/>
      <c r="D167" s="137"/>
      <c r="E167" s="107"/>
      <c r="F167" s="138"/>
      <c r="G167" s="108" t="e">
        <f t="shared" si="8"/>
        <v>#DIV/0!</v>
      </c>
      <c r="H167" s="28" t="e">
        <f t="shared" si="9"/>
        <v>#DIV/0!</v>
      </c>
      <c r="I167" s="12"/>
    </row>
    <row r="168" spans="1:9" s="11" customFormat="1" ht="48" hidden="1">
      <c r="A168" s="46" t="s">
        <v>156</v>
      </c>
      <c r="B168" s="54" t="s">
        <v>167</v>
      </c>
      <c r="C168" s="159"/>
      <c r="D168" s="137"/>
      <c r="E168" s="107"/>
      <c r="F168" s="138"/>
      <c r="G168" s="108" t="e">
        <f t="shared" si="8"/>
        <v>#DIV/0!</v>
      </c>
      <c r="H168" s="28" t="e">
        <f t="shared" si="9"/>
        <v>#DIV/0!</v>
      </c>
      <c r="I168" s="12"/>
    </row>
    <row r="169" spans="1:9" s="11" customFormat="1" ht="32.25" hidden="1">
      <c r="A169" s="46" t="s">
        <v>156</v>
      </c>
      <c r="B169" s="54" t="s">
        <v>168</v>
      </c>
      <c r="C169" s="159"/>
      <c r="D169" s="137"/>
      <c r="E169" s="107"/>
      <c r="F169" s="138"/>
      <c r="G169" s="108" t="e">
        <f t="shared" si="8"/>
        <v>#DIV/0!</v>
      </c>
      <c r="H169" s="28" t="e">
        <f t="shared" si="9"/>
        <v>#DIV/0!</v>
      </c>
      <c r="I169" s="12"/>
    </row>
    <row r="170" spans="1:9" s="11" customFormat="1" ht="95.25" hidden="1">
      <c r="A170" s="46" t="s">
        <v>156</v>
      </c>
      <c r="B170" s="53" t="s">
        <v>169</v>
      </c>
      <c r="C170" s="159"/>
      <c r="D170" s="137"/>
      <c r="E170" s="107"/>
      <c r="F170" s="138"/>
      <c r="G170" s="108" t="e">
        <f t="shared" si="8"/>
        <v>#DIV/0!</v>
      </c>
      <c r="H170" s="28" t="e">
        <f t="shared" si="9"/>
        <v>#DIV/0!</v>
      </c>
      <c r="I170" s="12"/>
    </row>
    <row r="171" spans="1:9" s="11" customFormat="1" ht="48" hidden="1">
      <c r="A171" s="46" t="s">
        <v>156</v>
      </c>
      <c r="B171" s="53" t="s">
        <v>170</v>
      </c>
      <c r="C171" s="159">
        <f>SUM(C172:C173)</f>
        <v>0</v>
      </c>
      <c r="D171" s="137">
        <f>SUM(D172:D173)</f>
        <v>0</v>
      </c>
      <c r="E171" s="107"/>
      <c r="F171" s="138">
        <f>SUM(F172:F173)</f>
        <v>0</v>
      </c>
      <c r="G171" s="108" t="e">
        <f t="shared" si="8"/>
        <v>#DIV/0!</v>
      </c>
      <c r="H171" s="28" t="e">
        <f t="shared" si="9"/>
        <v>#DIV/0!</v>
      </c>
      <c r="I171" s="12"/>
    </row>
    <row r="172" spans="1:9" s="11" customFormat="1" ht="18.75" hidden="1">
      <c r="A172" s="46" t="s">
        <v>156</v>
      </c>
      <c r="B172" s="54" t="s">
        <v>171</v>
      </c>
      <c r="C172" s="159"/>
      <c r="D172" s="137"/>
      <c r="E172" s="107"/>
      <c r="F172" s="138"/>
      <c r="G172" s="108" t="e">
        <f t="shared" si="8"/>
        <v>#DIV/0!</v>
      </c>
      <c r="H172" s="28" t="e">
        <f t="shared" si="9"/>
        <v>#DIV/0!</v>
      </c>
      <c r="I172" s="12"/>
    </row>
    <row r="173" spans="1:9" s="11" customFormat="1" ht="18.75" hidden="1">
      <c r="A173" s="46" t="s">
        <v>156</v>
      </c>
      <c r="B173" s="54" t="s">
        <v>172</v>
      </c>
      <c r="C173" s="159"/>
      <c r="D173" s="137"/>
      <c r="E173" s="107"/>
      <c r="F173" s="138"/>
      <c r="G173" s="108" t="e">
        <f t="shared" si="8"/>
        <v>#DIV/0!</v>
      </c>
      <c r="H173" s="28" t="e">
        <f t="shared" si="9"/>
        <v>#DIV/0!</v>
      </c>
      <c r="I173" s="12"/>
    </row>
    <row r="174" spans="1:9" s="11" customFormat="1" ht="32.25" hidden="1">
      <c r="A174" s="46" t="s">
        <v>156</v>
      </c>
      <c r="B174" s="47" t="s">
        <v>173</v>
      </c>
      <c r="C174" s="159"/>
      <c r="D174" s="137"/>
      <c r="E174" s="107"/>
      <c r="F174" s="138"/>
      <c r="G174" s="108" t="e">
        <f t="shared" si="8"/>
        <v>#DIV/0!</v>
      </c>
      <c r="H174" s="28" t="e">
        <f t="shared" si="9"/>
        <v>#DIV/0!</v>
      </c>
      <c r="I174" s="12"/>
    </row>
    <row r="175" spans="1:9" s="11" customFormat="1" ht="18.75" hidden="1">
      <c r="A175" s="46" t="s">
        <v>174</v>
      </c>
      <c r="B175" s="52" t="s">
        <v>175</v>
      </c>
      <c r="C175" s="159">
        <f>C176</f>
        <v>0</v>
      </c>
      <c r="D175" s="137">
        <f>D176</f>
        <v>0</v>
      </c>
      <c r="E175" s="107"/>
      <c r="F175" s="138">
        <f>F176</f>
        <v>0</v>
      </c>
      <c r="G175" s="108" t="e">
        <f t="shared" si="8"/>
        <v>#DIV/0!</v>
      </c>
      <c r="H175" s="28" t="e">
        <f t="shared" si="9"/>
        <v>#DIV/0!</v>
      </c>
      <c r="I175" s="12"/>
    </row>
    <row r="176" spans="1:9" s="11" customFormat="1" ht="32.25" hidden="1">
      <c r="A176" s="46" t="s">
        <v>174</v>
      </c>
      <c r="B176" s="47" t="s">
        <v>176</v>
      </c>
      <c r="C176" s="159"/>
      <c r="D176" s="137"/>
      <c r="E176" s="107"/>
      <c r="F176" s="138"/>
      <c r="G176" s="108" t="e">
        <f t="shared" si="8"/>
        <v>#DIV/0!</v>
      </c>
      <c r="H176" s="28" t="e">
        <f t="shared" si="9"/>
        <v>#DIV/0!</v>
      </c>
      <c r="I176" s="12"/>
    </row>
    <row r="177" spans="1:9" s="11" customFormat="1" ht="18.75" hidden="1">
      <c r="A177" s="46" t="s">
        <v>156</v>
      </c>
      <c r="B177" s="48" t="s">
        <v>177</v>
      </c>
      <c r="C177" s="159">
        <v>14782.5</v>
      </c>
      <c r="D177" s="137">
        <v>269079</v>
      </c>
      <c r="E177" s="121"/>
      <c r="F177" s="137">
        <v>261431</v>
      </c>
      <c r="G177" s="116">
        <f t="shared" si="8"/>
        <v>1768.5168273296129</v>
      </c>
      <c r="H177" s="111">
        <f t="shared" si="9"/>
        <v>97.15771204739129</v>
      </c>
      <c r="I177" s="12"/>
    </row>
    <row r="178" spans="1:9" s="11" customFormat="1" ht="18.75" hidden="1">
      <c r="A178" s="46" t="s">
        <v>178</v>
      </c>
      <c r="B178" s="52" t="s">
        <v>179</v>
      </c>
      <c r="C178" s="159">
        <v>97100</v>
      </c>
      <c r="D178" s="137">
        <v>160055.9</v>
      </c>
      <c r="E178" s="121">
        <v>273700</v>
      </c>
      <c r="F178" s="137">
        <v>160009.6</v>
      </c>
      <c r="G178" s="116">
        <f t="shared" si="8"/>
        <v>164.78846549948508</v>
      </c>
      <c r="H178" s="111">
        <f t="shared" si="9"/>
        <v>99.9710726065081</v>
      </c>
      <c r="I178" s="12"/>
    </row>
    <row r="179" spans="1:9" s="11" customFormat="1" ht="32.25" hidden="1">
      <c r="A179" s="46" t="s">
        <v>178</v>
      </c>
      <c r="B179" s="53" t="s">
        <v>180</v>
      </c>
      <c r="C179" s="159"/>
      <c r="D179" s="137"/>
      <c r="E179" s="121"/>
      <c r="F179" s="137"/>
      <c r="G179" s="116" t="e">
        <f t="shared" si="8"/>
        <v>#DIV/0!</v>
      </c>
      <c r="H179" s="111" t="e">
        <f t="shared" si="9"/>
        <v>#DIV/0!</v>
      </c>
      <c r="I179" s="12"/>
    </row>
    <row r="180" spans="1:9" s="11" customFormat="1" ht="32.25" hidden="1">
      <c r="A180" s="46" t="s">
        <v>178</v>
      </c>
      <c r="B180" s="47" t="s">
        <v>181</v>
      </c>
      <c r="C180" s="159"/>
      <c r="D180" s="137"/>
      <c r="E180" s="121"/>
      <c r="F180" s="137"/>
      <c r="G180" s="116" t="e">
        <f t="shared" si="8"/>
        <v>#DIV/0!</v>
      </c>
      <c r="H180" s="111" t="e">
        <f t="shared" si="9"/>
        <v>#DIV/0!</v>
      </c>
      <c r="I180" s="12"/>
    </row>
    <row r="181" spans="1:9" s="11" customFormat="1" ht="48" hidden="1">
      <c r="A181" s="46" t="s">
        <v>178</v>
      </c>
      <c r="B181" s="47" t="s">
        <v>182</v>
      </c>
      <c r="C181" s="159"/>
      <c r="D181" s="137"/>
      <c r="E181" s="121"/>
      <c r="F181" s="137"/>
      <c r="G181" s="116" t="e">
        <f t="shared" si="8"/>
        <v>#DIV/0!</v>
      </c>
      <c r="H181" s="111" t="e">
        <f t="shared" si="9"/>
        <v>#DIV/0!</v>
      </c>
      <c r="I181" s="12"/>
    </row>
    <row r="182" spans="1:9" s="11" customFormat="1" ht="18.75" hidden="1">
      <c r="A182" s="46" t="s">
        <v>178</v>
      </c>
      <c r="B182" s="47" t="s">
        <v>183</v>
      </c>
      <c r="C182" s="159">
        <f>SUM(C183:C185)</f>
        <v>0</v>
      </c>
      <c r="D182" s="137">
        <f>SUM(D183:D185)</f>
        <v>0</v>
      </c>
      <c r="E182" s="121"/>
      <c r="F182" s="137"/>
      <c r="G182" s="116" t="e">
        <f t="shared" si="8"/>
        <v>#DIV/0!</v>
      </c>
      <c r="H182" s="111" t="e">
        <f t="shared" si="9"/>
        <v>#DIV/0!</v>
      </c>
      <c r="I182" s="12"/>
    </row>
    <row r="183" spans="1:9" s="11" customFormat="1" ht="95.25" hidden="1">
      <c r="A183" s="46" t="s">
        <v>178</v>
      </c>
      <c r="B183" s="56" t="s">
        <v>184</v>
      </c>
      <c r="C183" s="159"/>
      <c r="D183" s="137"/>
      <c r="E183" s="121"/>
      <c r="F183" s="137"/>
      <c r="G183" s="116" t="e">
        <f t="shared" si="8"/>
        <v>#DIV/0!</v>
      </c>
      <c r="H183" s="111" t="e">
        <f t="shared" si="9"/>
        <v>#DIV/0!</v>
      </c>
      <c r="I183" s="12"/>
    </row>
    <row r="184" spans="1:9" s="11" customFormat="1" ht="18.75" hidden="1">
      <c r="A184" s="46" t="s">
        <v>178</v>
      </c>
      <c r="B184" s="56" t="s">
        <v>185</v>
      </c>
      <c r="C184" s="159"/>
      <c r="D184" s="137"/>
      <c r="E184" s="121"/>
      <c r="F184" s="137"/>
      <c r="G184" s="116" t="e">
        <f t="shared" si="8"/>
        <v>#DIV/0!</v>
      </c>
      <c r="H184" s="111" t="e">
        <f t="shared" si="9"/>
        <v>#DIV/0!</v>
      </c>
      <c r="I184" s="12"/>
    </row>
    <row r="185" spans="1:9" s="11" customFormat="1" ht="63.75" hidden="1">
      <c r="A185" s="46" t="s">
        <v>178</v>
      </c>
      <c r="B185" s="56" t="s">
        <v>186</v>
      </c>
      <c r="C185" s="159"/>
      <c r="D185" s="137"/>
      <c r="E185" s="121"/>
      <c r="F185" s="137"/>
      <c r="G185" s="116" t="e">
        <f t="shared" si="8"/>
        <v>#DIV/0!</v>
      </c>
      <c r="H185" s="111" t="e">
        <f t="shared" si="9"/>
        <v>#DIV/0!</v>
      </c>
      <c r="I185" s="12"/>
    </row>
    <row r="186" spans="1:9" s="11" customFormat="1" ht="18.75" hidden="1">
      <c r="A186" s="46" t="s">
        <v>187</v>
      </c>
      <c r="B186" s="91" t="s">
        <v>183</v>
      </c>
      <c r="C186" s="159">
        <v>30326.7</v>
      </c>
      <c r="D186" s="137">
        <v>349432.8</v>
      </c>
      <c r="E186" s="121">
        <v>4600</v>
      </c>
      <c r="F186" s="137">
        <v>349432.8</v>
      </c>
      <c r="G186" s="116">
        <f t="shared" si="8"/>
        <v>1152.2282345260116</v>
      </c>
      <c r="H186" s="111">
        <f t="shared" si="9"/>
        <v>100</v>
      </c>
      <c r="I186" s="12"/>
    </row>
    <row r="187" spans="1:9" s="11" customFormat="1" ht="18.75" hidden="1">
      <c r="A187" s="46" t="s">
        <v>321</v>
      </c>
      <c r="B187" s="44" t="s">
        <v>188</v>
      </c>
      <c r="C187" s="154">
        <v>17116</v>
      </c>
      <c r="D187" s="137">
        <v>17552.4</v>
      </c>
      <c r="E187" s="121"/>
      <c r="F187" s="137">
        <v>17314.4</v>
      </c>
      <c r="G187" s="116">
        <f t="shared" si="8"/>
        <v>101.15914933395653</v>
      </c>
      <c r="H187" s="111">
        <f t="shared" si="9"/>
        <v>98.64406007155718</v>
      </c>
      <c r="I187" s="12"/>
    </row>
    <row r="188" spans="1:9" s="11" customFormat="1" ht="32.25" hidden="1">
      <c r="A188" s="46" t="s">
        <v>322</v>
      </c>
      <c r="B188" s="44" t="s">
        <v>190</v>
      </c>
      <c r="C188" s="154">
        <v>117726</v>
      </c>
      <c r="D188" s="137">
        <v>104146.4</v>
      </c>
      <c r="E188" s="107"/>
      <c r="F188" s="137">
        <v>99421.4</v>
      </c>
      <c r="G188" s="116">
        <f t="shared" si="8"/>
        <v>84.45152302804817</v>
      </c>
      <c r="H188" s="111">
        <f t="shared" si="9"/>
        <v>95.46311730410268</v>
      </c>
      <c r="I188" s="12"/>
    </row>
    <row r="189" spans="1:9" s="11" customFormat="1" ht="32.25" hidden="1">
      <c r="A189" s="46" t="s">
        <v>189</v>
      </c>
      <c r="B189" s="47" t="s">
        <v>180</v>
      </c>
      <c r="C189" s="158"/>
      <c r="D189" s="137"/>
      <c r="E189" s="107"/>
      <c r="F189" s="138"/>
      <c r="G189" s="108" t="e">
        <f t="shared" si="8"/>
        <v>#DIV/0!</v>
      </c>
      <c r="H189" s="28" t="e">
        <f t="shared" si="9"/>
        <v>#DIV/0!</v>
      </c>
      <c r="I189" s="12"/>
    </row>
    <row r="190" spans="1:9" s="11" customFormat="1" ht="32.25" hidden="1">
      <c r="A190" s="46" t="s">
        <v>189</v>
      </c>
      <c r="B190" s="47" t="s">
        <v>191</v>
      </c>
      <c r="C190" s="158"/>
      <c r="D190" s="137"/>
      <c r="E190" s="107"/>
      <c r="F190" s="138"/>
      <c r="G190" s="108" t="e">
        <f t="shared" si="8"/>
        <v>#DIV/0!</v>
      </c>
      <c r="H190" s="28" t="e">
        <f t="shared" si="9"/>
        <v>#DIV/0!</v>
      </c>
      <c r="I190" s="12"/>
    </row>
    <row r="191" spans="1:9" s="11" customFormat="1" ht="48" hidden="1">
      <c r="A191" s="46" t="s">
        <v>189</v>
      </c>
      <c r="B191" s="47" t="s">
        <v>192</v>
      </c>
      <c r="C191" s="158"/>
      <c r="D191" s="137"/>
      <c r="E191" s="107"/>
      <c r="F191" s="138"/>
      <c r="G191" s="108" t="e">
        <f t="shared" si="8"/>
        <v>#DIV/0!</v>
      </c>
      <c r="H191" s="28" t="e">
        <f t="shared" si="9"/>
        <v>#DIV/0!</v>
      </c>
      <c r="I191" s="12"/>
    </row>
    <row r="192" spans="1:9" s="11" customFormat="1" ht="48" hidden="1">
      <c r="A192" s="46" t="s">
        <v>189</v>
      </c>
      <c r="B192" s="47" t="s">
        <v>193</v>
      </c>
      <c r="C192" s="158"/>
      <c r="D192" s="137"/>
      <c r="E192" s="107"/>
      <c r="F192" s="138"/>
      <c r="G192" s="108" t="e">
        <f t="shared" si="8"/>
        <v>#DIV/0!</v>
      </c>
      <c r="H192" s="28" t="e">
        <f t="shared" si="9"/>
        <v>#DIV/0!</v>
      </c>
      <c r="I192" s="12"/>
    </row>
    <row r="193" spans="1:9" s="11" customFormat="1" ht="48" hidden="1">
      <c r="A193" s="46" t="s">
        <v>189</v>
      </c>
      <c r="B193" s="47" t="s">
        <v>194</v>
      </c>
      <c r="C193" s="158"/>
      <c r="D193" s="137"/>
      <c r="E193" s="107"/>
      <c r="F193" s="138"/>
      <c r="G193" s="108" t="e">
        <f t="shared" si="8"/>
        <v>#DIV/0!</v>
      </c>
      <c r="H193" s="28" t="e">
        <f t="shared" si="9"/>
        <v>#DIV/0!</v>
      </c>
      <c r="I193" s="12"/>
    </row>
    <row r="194" spans="1:9" s="11" customFormat="1" ht="79.5" hidden="1">
      <c r="A194" s="46" t="s">
        <v>189</v>
      </c>
      <c r="B194" s="47" t="s">
        <v>195</v>
      </c>
      <c r="C194" s="158"/>
      <c r="D194" s="137"/>
      <c r="E194" s="107"/>
      <c r="F194" s="138"/>
      <c r="G194" s="108" t="e">
        <f t="shared" si="8"/>
        <v>#DIV/0!</v>
      </c>
      <c r="H194" s="28" t="e">
        <f t="shared" si="9"/>
        <v>#DIV/0!</v>
      </c>
      <c r="I194" s="12"/>
    </row>
    <row r="195" spans="1:9" s="11" customFormat="1" ht="111" hidden="1">
      <c r="A195" s="46" t="s">
        <v>189</v>
      </c>
      <c r="B195" s="53" t="s">
        <v>196</v>
      </c>
      <c r="C195" s="158"/>
      <c r="D195" s="137"/>
      <c r="E195" s="107"/>
      <c r="F195" s="138"/>
      <c r="G195" s="108" t="e">
        <f t="shared" si="8"/>
        <v>#DIV/0!</v>
      </c>
      <c r="H195" s="28" t="e">
        <f t="shared" si="9"/>
        <v>#DIV/0!</v>
      </c>
      <c r="I195" s="12"/>
    </row>
    <row r="196" spans="1:9" s="11" customFormat="1" ht="79.5" hidden="1">
      <c r="A196" s="46" t="s">
        <v>189</v>
      </c>
      <c r="B196" s="47" t="s">
        <v>197</v>
      </c>
      <c r="C196" s="158"/>
      <c r="D196" s="137"/>
      <c r="E196" s="107"/>
      <c r="F196" s="138"/>
      <c r="G196" s="108" t="e">
        <f t="shared" si="8"/>
        <v>#DIV/0!</v>
      </c>
      <c r="H196" s="28" t="e">
        <f t="shared" si="9"/>
        <v>#DIV/0!</v>
      </c>
      <c r="I196" s="12"/>
    </row>
    <row r="197" spans="1:9" s="11" customFormat="1" ht="63.75" hidden="1">
      <c r="A197" s="46"/>
      <c r="B197" s="56" t="s">
        <v>198</v>
      </c>
      <c r="C197" s="158"/>
      <c r="D197" s="137"/>
      <c r="E197" s="107"/>
      <c r="F197" s="138"/>
      <c r="G197" s="108" t="e">
        <f t="shared" si="8"/>
        <v>#DIV/0!</v>
      </c>
      <c r="H197" s="28" t="e">
        <f t="shared" si="9"/>
        <v>#DIV/0!</v>
      </c>
      <c r="I197" s="12"/>
    </row>
    <row r="198" spans="1:9" s="11" customFormat="1" ht="32.25" hidden="1">
      <c r="A198" s="46" t="s">
        <v>189</v>
      </c>
      <c r="B198" s="47" t="s">
        <v>199</v>
      </c>
      <c r="C198" s="158"/>
      <c r="D198" s="137"/>
      <c r="E198" s="107"/>
      <c r="F198" s="138"/>
      <c r="G198" s="108" t="e">
        <f t="shared" si="8"/>
        <v>#DIV/0!</v>
      </c>
      <c r="H198" s="28" t="e">
        <f t="shared" si="9"/>
        <v>#DIV/0!</v>
      </c>
      <c r="I198" s="12"/>
    </row>
    <row r="199" spans="1:9" s="11" customFormat="1" ht="32.25" hidden="1">
      <c r="A199" s="46" t="s">
        <v>189</v>
      </c>
      <c r="B199" s="47" t="s">
        <v>200</v>
      </c>
      <c r="C199" s="158"/>
      <c r="D199" s="137"/>
      <c r="E199" s="107"/>
      <c r="F199" s="138"/>
      <c r="G199" s="108" t="e">
        <f t="shared" si="8"/>
        <v>#DIV/0!</v>
      </c>
      <c r="H199" s="28" t="e">
        <f t="shared" si="9"/>
        <v>#DIV/0!</v>
      </c>
      <c r="I199" s="12"/>
    </row>
    <row r="200" spans="1:9" s="11" customFormat="1" ht="63.75" hidden="1">
      <c r="A200" s="46" t="s">
        <v>189</v>
      </c>
      <c r="B200" s="47" t="s">
        <v>201</v>
      </c>
      <c r="C200" s="158"/>
      <c r="D200" s="137"/>
      <c r="E200" s="107"/>
      <c r="F200" s="138"/>
      <c r="G200" s="108" t="e">
        <f t="shared" si="8"/>
        <v>#DIV/0!</v>
      </c>
      <c r="H200" s="28" t="e">
        <f t="shared" si="9"/>
        <v>#DIV/0!</v>
      </c>
      <c r="I200" s="12"/>
    </row>
    <row r="201" spans="1:9" s="11" customFormat="1" ht="18.75" hidden="1">
      <c r="A201" s="39" t="s">
        <v>202</v>
      </c>
      <c r="B201" s="40" t="s">
        <v>203</v>
      </c>
      <c r="C201" s="156">
        <f>SUM(C202+C203+C205+C204)</f>
        <v>1799073</v>
      </c>
      <c r="D201" s="139">
        <f>SUM(D202+D203+D205+D204)</f>
        <v>3531225</v>
      </c>
      <c r="E201" s="121">
        <f>SUM(E202+E203+E205)</f>
        <v>785999</v>
      </c>
      <c r="F201" s="139">
        <f>SUM(F202+F203+F205+F204)</f>
        <v>3028289.5</v>
      </c>
      <c r="G201" s="108">
        <f t="shared" si="8"/>
        <v>168.32499292691293</v>
      </c>
      <c r="H201" s="28">
        <f t="shared" si="9"/>
        <v>85.75747792904728</v>
      </c>
      <c r="I201" s="146"/>
    </row>
    <row r="202" spans="1:9" s="11" customFormat="1" ht="18.75" hidden="1">
      <c r="A202" s="46" t="s">
        <v>204</v>
      </c>
      <c r="B202" s="50" t="s">
        <v>205</v>
      </c>
      <c r="C202" s="159">
        <v>575779.5</v>
      </c>
      <c r="D202" s="137">
        <v>740514.5</v>
      </c>
      <c r="E202" s="107">
        <v>237355</v>
      </c>
      <c r="F202" s="137">
        <v>486606.1</v>
      </c>
      <c r="G202" s="116">
        <f t="shared" si="8"/>
        <v>84.51257816577352</v>
      </c>
      <c r="H202" s="111">
        <f t="shared" si="9"/>
        <v>65.71189355508906</v>
      </c>
      <c r="I202" s="12"/>
    </row>
    <row r="203" spans="1:9" s="11" customFormat="1" ht="18.75" hidden="1">
      <c r="A203" s="46" t="s">
        <v>206</v>
      </c>
      <c r="B203" s="50" t="s">
        <v>207</v>
      </c>
      <c r="C203" s="159">
        <v>186794</v>
      </c>
      <c r="D203" s="137">
        <v>694355.1</v>
      </c>
      <c r="E203" s="107">
        <v>376087</v>
      </c>
      <c r="F203" s="137">
        <v>671618</v>
      </c>
      <c r="G203" s="116">
        <f t="shared" si="8"/>
        <v>359.5500926153945</v>
      </c>
      <c r="H203" s="111">
        <f t="shared" si="9"/>
        <v>96.72543630773362</v>
      </c>
      <c r="I203" s="12"/>
    </row>
    <row r="204" spans="1:9" s="11" customFormat="1" ht="18.75" hidden="1">
      <c r="A204" s="46" t="s">
        <v>323</v>
      </c>
      <c r="B204" s="48" t="s">
        <v>324</v>
      </c>
      <c r="C204" s="159">
        <v>979249</v>
      </c>
      <c r="D204" s="137">
        <v>1963222</v>
      </c>
      <c r="E204" s="107"/>
      <c r="F204" s="137">
        <v>1738996.2</v>
      </c>
      <c r="G204" s="116">
        <f t="shared" si="8"/>
        <v>177.58467968821003</v>
      </c>
      <c r="H204" s="111">
        <f t="shared" si="9"/>
        <v>88.578683409212</v>
      </c>
      <c r="I204" s="12"/>
    </row>
    <row r="205" spans="1:9" s="11" customFormat="1" ht="32.25" hidden="1">
      <c r="A205" s="46" t="s">
        <v>325</v>
      </c>
      <c r="B205" s="44" t="s">
        <v>209</v>
      </c>
      <c r="C205" s="159">
        <v>57250.5</v>
      </c>
      <c r="D205" s="137">
        <v>133133.4</v>
      </c>
      <c r="E205" s="107">
        <v>172557</v>
      </c>
      <c r="F205" s="137">
        <v>131069.2</v>
      </c>
      <c r="G205" s="116">
        <f t="shared" si="8"/>
        <v>228.93983458659747</v>
      </c>
      <c r="H205" s="111">
        <f t="shared" si="9"/>
        <v>98.44952506283173</v>
      </c>
      <c r="I205" s="12"/>
    </row>
    <row r="206" spans="1:9" s="11" customFormat="1" ht="32.25" hidden="1">
      <c r="A206" s="46" t="s">
        <v>208</v>
      </c>
      <c r="B206" s="47" t="s">
        <v>180</v>
      </c>
      <c r="C206" s="159"/>
      <c r="D206" s="137"/>
      <c r="E206" s="107"/>
      <c r="F206" s="138"/>
      <c r="G206" s="108" t="e">
        <f t="shared" si="8"/>
        <v>#DIV/0!</v>
      </c>
      <c r="H206" s="111" t="e">
        <f t="shared" si="9"/>
        <v>#DIV/0!</v>
      </c>
      <c r="I206" s="12"/>
    </row>
    <row r="207" spans="1:9" s="11" customFormat="1" ht="32.25" hidden="1">
      <c r="A207" s="46" t="s">
        <v>208</v>
      </c>
      <c r="B207" s="47" t="s">
        <v>210</v>
      </c>
      <c r="C207" s="159"/>
      <c r="D207" s="137"/>
      <c r="E207" s="107"/>
      <c r="F207" s="138"/>
      <c r="G207" s="108" t="e">
        <f t="shared" si="8"/>
        <v>#DIV/0!</v>
      </c>
      <c r="H207" s="111" t="e">
        <f t="shared" si="9"/>
        <v>#DIV/0!</v>
      </c>
      <c r="I207" s="12"/>
    </row>
    <row r="208" spans="1:9" s="11" customFormat="1" ht="18.75" hidden="1">
      <c r="A208" s="57" t="s">
        <v>211</v>
      </c>
      <c r="B208" s="49" t="s">
        <v>212</v>
      </c>
      <c r="C208" s="156">
        <f>C210+C209+C211</f>
        <v>15983</v>
      </c>
      <c r="D208" s="139">
        <f>D210+D209+D211</f>
        <v>21263.6</v>
      </c>
      <c r="E208" s="107"/>
      <c r="F208" s="139">
        <f>F210+F209+F211</f>
        <v>14690.099999999999</v>
      </c>
      <c r="G208" s="108">
        <f t="shared" si="8"/>
        <v>91.91078020396671</v>
      </c>
      <c r="H208" s="112">
        <f t="shared" si="9"/>
        <v>69.08566752572472</v>
      </c>
      <c r="I208" s="146"/>
    </row>
    <row r="209" spans="1:9" s="11" customFormat="1" ht="32.25" hidden="1">
      <c r="A209" s="46" t="s">
        <v>213</v>
      </c>
      <c r="B209" s="44" t="s">
        <v>214</v>
      </c>
      <c r="C209" s="159"/>
      <c r="D209" s="137"/>
      <c r="E209" s="107"/>
      <c r="F209" s="138"/>
      <c r="G209" s="108" t="e">
        <f aca="true" t="shared" si="10" ref="G209:G272">F209/C209*100</f>
        <v>#DIV/0!</v>
      </c>
      <c r="H209" s="111" t="e">
        <f t="shared" si="9"/>
        <v>#DIV/0!</v>
      </c>
      <c r="I209" s="12"/>
    </row>
    <row r="210" spans="1:9" s="11" customFormat="1" ht="32.25" hidden="1">
      <c r="A210" s="46" t="s">
        <v>326</v>
      </c>
      <c r="B210" s="48" t="s">
        <v>327</v>
      </c>
      <c r="C210" s="154">
        <v>6413</v>
      </c>
      <c r="D210" s="137">
        <v>16024</v>
      </c>
      <c r="E210" s="107"/>
      <c r="F210" s="137">
        <v>9616.3</v>
      </c>
      <c r="G210" s="116">
        <f t="shared" si="10"/>
        <v>149.95010135661934</v>
      </c>
      <c r="H210" s="111">
        <f t="shared" si="9"/>
        <v>60.01185721417873</v>
      </c>
      <c r="I210" s="12"/>
    </row>
    <row r="211" spans="1:9" s="11" customFormat="1" ht="32.25" hidden="1">
      <c r="A211" s="46" t="s">
        <v>328</v>
      </c>
      <c r="B211" s="48" t="s">
        <v>215</v>
      </c>
      <c r="C211" s="154">
        <v>9570</v>
      </c>
      <c r="D211" s="137">
        <v>5239.6</v>
      </c>
      <c r="E211" s="107"/>
      <c r="F211" s="137">
        <v>5073.8</v>
      </c>
      <c r="G211" s="116">
        <f t="shared" si="10"/>
        <v>53.01776384535005</v>
      </c>
      <c r="H211" s="111">
        <f t="shared" si="9"/>
        <v>96.83563630811513</v>
      </c>
      <c r="I211" s="12"/>
    </row>
    <row r="212" spans="1:9" s="11" customFormat="1" ht="18.75" hidden="1">
      <c r="A212" s="57" t="s">
        <v>216</v>
      </c>
      <c r="B212" s="49" t="s">
        <v>217</v>
      </c>
      <c r="C212" s="156">
        <f>SUM(C213+C214+C215+C216+C218)</f>
        <v>3222646.3000000003</v>
      </c>
      <c r="D212" s="139">
        <f>SUM(D213+D214+D215+D216+D218)</f>
        <v>3544570.7</v>
      </c>
      <c r="E212" s="107">
        <f>SUM(E213+E214+E215+E216+E220+E218)</f>
        <v>1203936</v>
      </c>
      <c r="F212" s="139">
        <f>SUM(F213+F214+F215+F216+F218)</f>
        <v>3455125.9000000004</v>
      </c>
      <c r="G212" s="108">
        <f t="shared" si="10"/>
        <v>107.21393470949636</v>
      </c>
      <c r="H212" s="28">
        <f t="shared" si="9"/>
        <v>97.47656888322189</v>
      </c>
      <c r="I212" s="146"/>
    </row>
    <row r="213" spans="1:9" s="11" customFormat="1" ht="15.75" customHeight="1" hidden="1">
      <c r="A213" s="43" t="s">
        <v>218</v>
      </c>
      <c r="B213" s="44" t="s">
        <v>219</v>
      </c>
      <c r="C213" s="159">
        <v>910966</v>
      </c>
      <c r="D213" s="137">
        <v>1022940.1</v>
      </c>
      <c r="E213" s="121">
        <v>332874</v>
      </c>
      <c r="F213" s="137">
        <v>994899.3</v>
      </c>
      <c r="G213" s="116">
        <f t="shared" si="10"/>
        <v>109.21365890713814</v>
      </c>
      <c r="H213" s="111">
        <f t="shared" si="9"/>
        <v>97.25880332582524</v>
      </c>
      <c r="I213" s="12"/>
    </row>
    <row r="214" spans="1:9" s="11" customFormat="1" ht="16.5" customHeight="1" hidden="1">
      <c r="A214" s="46" t="s">
        <v>220</v>
      </c>
      <c r="B214" s="50" t="s">
        <v>221</v>
      </c>
      <c r="C214" s="159">
        <v>1864373.7</v>
      </c>
      <c r="D214" s="100">
        <v>2025802.2</v>
      </c>
      <c r="E214" s="121">
        <v>831647</v>
      </c>
      <c r="F214" s="137">
        <v>1975613.6</v>
      </c>
      <c r="G214" s="116">
        <f t="shared" si="10"/>
        <v>105.96660959119946</v>
      </c>
      <c r="H214" s="111">
        <f t="shared" si="9"/>
        <v>97.52253206161984</v>
      </c>
      <c r="I214" s="12"/>
    </row>
    <row r="215" spans="1:9" s="11" customFormat="1" ht="18.75" hidden="1">
      <c r="A215" s="46" t="s">
        <v>222</v>
      </c>
      <c r="B215" s="50" t="s">
        <v>223</v>
      </c>
      <c r="C215" s="159"/>
      <c r="D215" s="137"/>
      <c r="E215" s="121">
        <v>781</v>
      </c>
      <c r="F215" s="137"/>
      <c r="G215" s="116" t="e">
        <f t="shared" si="10"/>
        <v>#DIV/0!</v>
      </c>
      <c r="H215" s="111"/>
      <c r="I215" s="12"/>
    </row>
    <row r="216" spans="1:9" s="11" customFormat="1" ht="18.75" hidden="1">
      <c r="A216" s="46" t="s">
        <v>224</v>
      </c>
      <c r="B216" s="48" t="s">
        <v>225</v>
      </c>
      <c r="C216" s="159">
        <v>195462.6</v>
      </c>
      <c r="D216" s="137">
        <v>219049.2</v>
      </c>
      <c r="E216" s="121">
        <v>12378</v>
      </c>
      <c r="F216" s="137">
        <v>212781.8</v>
      </c>
      <c r="G216" s="116">
        <f t="shared" si="10"/>
        <v>108.8606209065059</v>
      </c>
      <c r="H216" s="111">
        <f aca="true" t="shared" si="11" ref="H216:H228">F216/D216*100</f>
        <v>97.13881630245625</v>
      </c>
      <c r="I216" s="12"/>
    </row>
    <row r="217" spans="1:9" s="11" customFormat="1" ht="48" hidden="1">
      <c r="A217" s="46" t="s">
        <v>224</v>
      </c>
      <c r="B217" s="53" t="s">
        <v>226</v>
      </c>
      <c r="C217" s="159"/>
      <c r="D217" s="137"/>
      <c r="E217" s="121"/>
      <c r="F217" s="137"/>
      <c r="G217" s="116" t="e">
        <f t="shared" si="10"/>
        <v>#DIV/0!</v>
      </c>
      <c r="H217" s="111" t="e">
        <f t="shared" si="11"/>
        <v>#DIV/0!</v>
      </c>
      <c r="I217" s="12"/>
    </row>
    <row r="218" spans="1:9" s="11" customFormat="1" ht="18.75" customHeight="1" hidden="1">
      <c r="A218" s="46" t="s">
        <v>227</v>
      </c>
      <c r="B218" s="52" t="s">
        <v>228</v>
      </c>
      <c r="C218" s="159">
        <v>251844</v>
      </c>
      <c r="D218" s="137">
        <v>276779.2</v>
      </c>
      <c r="E218" s="121">
        <v>26256</v>
      </c>
      <c r="F218" s="137">
        <v>271831.2</v>
      </c>
      <c r="G218" s="116">
        <f t="shared" si="10"/>
        <v>107.93634154476581</v>
      </c>
      <c r="H218" s="111">
        <f t="shared" si="11"/>
        <v>98.21229340933134</v>
      </c>
      <c r="I218" s="12"/>
    </row>
    <row r="219" spans="1:9" s="11" customFormat="1" ht="32.25" hidden="1">
      <c r="A219" s="46" t="s">
        <v>227</v>
      </c>
      <c r="B219" s="47" t="s">
        <v>180</v>
      </c>
      <c r="C219" s="159"/>
      <c r="D219" s="137"/>
      <c r="E219" s="107"/>
      <c r="F219" s="138"/>
      <c r="G219" s="108" t="e">
        <f t="shared" si="10"/>
        <v>#DIV/0!</v>
      </c>
      <c r="H219" s="28" t="e">
        <f t="shared" si="11"/>
        <v>#DIV/0!</v>
      </c>
      <c r="I219" s="12"/>
    </row>
    <row r="220" spans="1:9" s="11" customFormat="1" ht="18.75" hidden="1">
      <c r="A220" s="46" t="s">
        <v>229</v>
      </c>
      <c r="B220" s="47" t="s">
        <v>230</v>
      </c>
      <c r="C220" s="159"/>
      <c r="D220" s="137"/>
      <c r="E220" s="107"/>
      <c r="F220" s="138"/>
      <c r="G220" s="108" t="e">
        <f t="shared" si="10"/>
        <v>#DIV/0!</v>
      </c>
      <c r="H220" s="28" t="e">
        <f t="shared" si="11"/>
        <v>#DIV/0!</v>
      </c>
      <c r="I220" s="12"/>
    </row>
    <row r="221" spans="1:9" s="11" customFormat="1" ht="32.25" hidden="1">
      <c r="A221" s="46" t="s">
        <v>227</v>
      </c>
      <c r="B221" s="53" t="s">
        <v>231</v>
      </c>
      <c r="C221" s="159"/>
      <c r="D221" s="137"/>
      <c r="E221" s="107"/>
      <c r="F221" s="138"/>
      <c r="G221" s="108" t="e">
        <f t="shared" si="10"/>
        <v>#DIV/0!</v>
      </c>
      <c r="H221" s="28" t="e">
        <f t="shared" si="11"/>
        <v>#DIV/0!</v>
      </c>
      <c r="I221" s="12"/>
    </row>
    <row r="222" spans="1:9" s="11" customFormat="1" ht="48" hidden="1">
      <c r="A222" s="46" t="s">
        <v>227</v>
      </c>
      <c r="B222" s="47" t="s">
        <v>232</v>
      </c>
      <c r="C222" s="159"/>
      <c r="D222" s="137"/>
      <c r="E222" s="107"/>
      <c r="F222" s="138"/>
      <c r="G222" s="108" t="e">
        <f t="shared" si="10"/>
        <v>#DIV/0!</v>
      </c>
      <c r="H222" s="28" t="e">
        <f t="shared" si="11"/>
        <v>#DIV/0!</v>
      </c>
      <c r="I222" s="12"/>
    </row>
    <row r="223" spans="1:9" s="11" customFormat="1" ht="32.25" hidden="1">
      <c r="A223" s="46" t="s">
        <v>227</v>
      </c>
      <c r="B223" s="47" t="s">
        <v>191</v>
      </c>
      <c r="C223" s="159"/>
      <c r="D223" s="137"/>
      <c r="E223" s="107"/>
      <c r="F223" s="138"/>
      <c r="G223" s="108" t="e">
        <f t="shared" si="10"/>
        <v>#DIV/0!</v>
      </c>
      <c r="H223" s="28" t="e">
        <f t="shared" si="11"/>
        <v>#DIV/0!</v>
      </c>
      <c r="I223" s="12"/>
    </row>
    <row r="224" spans="1:9" s="11" customFormat="1" ht="32.25" hidden="1">
      <c r="A224" s="57" t="s">
        <v>233</v>
      </c>
      <c r="B224" s="49" t="s">
        <v>234</v>
      </c>
      <c r="C224" s="156">
        <f>SUM(C225:C230,C232)</f>
        <v>231821.5</v>
      </c>
      <c r="D224" s="139">
        <f>SUM(D225:D230,D232)</f>
        <v>288373</v>
      </c>
      <c r="E224" s="107">
        <f>SUM(E225+E233)</f>
        <v>96552</v>
      </c>
      <c r="F224" s="139">
        <f>SUM(F225:F230,F232)</f>
        <v>279529</v>
      </c>
      <c r="G224" s="108">
        <f t="shared" si="10"/>
        <v>120.57941131430864</v>
      </c>
      <c r="H224" s="28">
        <f t="shared" si="11"/>
        <v>96.93313867803157</v>
      </c>
      <c r="I224" s="146"/>
    </row>
    <row r="225" spans="1:9" s="11" customFormat="1" ht="16.5" customHeight="1" hidden="1">
      <c r="A225" s="46" t="s">
        <v>235</v>
      </c>
      <c r="B225" s="44" t="s">
        <v>236</v>
      </c>
      <c r="C225" s="159">
        <v>176226</v>
      </c>
      <c r="D225" s="137">
        <v>241147.4</v>
      </c>
      <c r="E225" s="121">
        <v>96552</v>
      </c>
      <c r="F225" s="137">
        <v>233524</v>
      </c>
      <c r="G225" s="116">
        <f t="shared" si="10"/>
        <v>132.513930974998</v>
      </c>
      <c r="H225" s="111">
        <f t="shared" si="11"/>
        <v>96.8386969961111</v>
      </c>
      <c r="I225" s="12"/>
    </row>
    <row r="226" spans="1:9" s="11" customFormat="1" ht="32.25" hidden="1">
      <c r="A226" s="46" t="s">
        <v>235</v>
      </c>
      <c r="B226" s="44" t="s">
        <v>237</v>
      </c>
      <c r="C226" s="159"/>
      <c r="D226" s="137"/>
      <c r="E226" s="121"/>
      <c r="F226" s="137"/>
      <c r="G226" s="108" t="e">
        <f t="shared" si="10"/>
        <v>#DIV/0!</v>
      </c>
      <c r="H226" s="111" t="e">
        <f t="shared" si="11"/>
        <v>#DIV/0!</v>
      </c>
      <c r="I226" s="12"/>
    </row>
    <row r="227" spans="1:9" s="11" customFormat="1" ht="18.75" hidden="1">
      <c r="A227" s="46" t="s">
        <v>238</v>
      </c>
      <c r="B227" s="44" t="s">
        <v>239</v>
      </c>
      <c r="C227" s="159"/>
      <c r="D227" s="137"/>
      <c r="E227" s="121"/>
      <c r="F227" s="137"/>
      <c r="G227" s="108" t="e">
        <f t="shared" si="10"/>
        <v>#DIV/0!</v>
      </c>
      <c r="H227" s="111" t="e">
        <f t="shared" si="11"/>
        <v>#DIV/0!</v>
      </c>
      <c r="I227" s="12"/>
    </row>
    <row r="228" spans="1:9" s="11" customFormat="1" ht="32.25" hidden="1">
      <c r="A228" s="46" t="s">
        <v>238</v>
      </c>
      <c r="B228" s="44" t="s">
        <v>237</v>
      </c>
      <c r="C228" s="159"/>
      <c r="D228" s="137"/>
      <c r="E228" s="121"/>
      <c r="F228" s="137"/>
      <c r="G228" s="108" t="e">
        <f t="shared" si="10"/>
        <v>#DIV/0!</v>
      </c>
      <c r="H228" s="111" t="e">
        <f t="shared" si="11"/>
        <v>#DIV/0!</v>
      </c>
      <c r="I228" s="12"/>
    </row>
    <row r="229" spans="1:9" s="11" customFormat="1" ht="0.75" customHeight="1" hidden="1">
      <c r="A229" s="46" t="s">
        <v>240</v>
      </c>
      <c r="B229" s="44" t="s">
        <v>241</v>
      </c>
      <c r="C229" s="159"/>
      <c r="D229" s="137"/>
      <c r="E229" s="121"/>
      <c r="F229" s="137"/>
      <c r="G229" s="108" t="e">
        <f t="shared" si="10"/>
        <v>#DIV/0!</v>
      </c>
      <c r="H229" s="111"/>
      <c r="I229" s="12"/>
    </row>
    <row r="230" spans="1:9" s="11" customFormat="1" ht="16.5" customHeight="1" hidden="1">
      <c r="A230" s="46" t="s">
        <v>242</v>
      </c>
      <c r="B230" s="44" t="s">
        <v>243</v>
      </c>
      <c r="C230" s="159">
        <v>10186</v>
      </c>
      <c r="D230" s="137">
        <v>8989.5</v>
      </c>
      <c r="E230" s="121">
        <v>6722</v>
      </c>
      <c r="F230" s="137">
        <v>8319.3</v>
      </c>
      <c r="G230" s="116">
        <f t="shared" si="10"/>
        <v>81.67386609071274</v>
      </c>
      <c r="H230" s="111">
        <f aca="true" t="shared" si="12" ref="H230:H275">F230/D230*100</f>
        <v>92.54463540797596</v>
      </c>
      <c r="I230" s="12"/>
    </row>
    <row r="231" spans="1:9" s="11" customFormat="1" ht="18.75" hidden="1">
      <c r="A231" s="46" t="s">
        <v>242</v>
      </c>
      <c r="B231" s="47" t="s">
        <v>244</v>
      </c>
      <c r="C231" s="159"/>
      <c r="D231" s="137"/>
      <c r="E231" s="121"/>
      <c r="F231" s="137"/>
      <c r="G231" s="116" t="e">
        <f t="shared" si="10"/>
        <v>#DIV/0!</v>
      </c>
      <c r="H231" s="111" t="e">
        <f t="shared" si="12"/>
        <v>#DIV/0!</v>
      </c>
      <c r="I231" s="12"/>
    </row>
    <row r="232" spans="1:9" s="11" customFormat="1" ht="48" hidden="1">
      <c r="A232" s="46" t="s">
        <v>245</v>
      </c>
      <c r="B232" s="44" t="s">
        <v>246</v>
      </c>
      <c r="C232" s="159">
        <v>45409.5</v>
      </c>
      <c r="D232" s="137">
        <v>38236.1</v>
      </c>
      <c r="E232" s="121">
        <v>6500</v>
      </c>
      <c r="F232" s="137">
        <v>37685.7</v>
      </c>
      <c r="G232" s="116">
        <f t="shared" si="10"/>
        <v>82.990783866812</v>
      </c>
      <c r="H232" s="111">
        <f t="shared" si="12"/>
        <v>98.56052264744574</v>
      </c>
      <c r="I232" s="12"/>
    </row>
    <row r="233" spans="1:9" s="11" customFormat="1" ht="48" hidden="1">
      <c r="A233" s="46" t="s">
        <v>245</v>
      </c>
      <c r="B233" s="47" t="s">
        <v>247</v>
      </c>
      <c r="C233" s="159"/>
      <c r="D233" s="137"/>
      <c r="E233" s="107"/>
      <c r="F233" s="138"/>
      <c r="G233" s="108" t="e">
        <f t="shared" si="10"/>
        <v>#DIV/0!</v>
      </c>
      <c r="H233" s="28" t="e">
        <f t="shared" si="12"/>
        <v>#DIV/0!</v>
      </c>
      <c r="I233" s="12"/>
    </row>
    <row r="234" spans="1:9" s="11" customFormat="1" ht="79.5" hidden="1">
      <c r="A234" s="46" t="s">
        <v>245</v>
      </c>
      <c r="B234" s="47" t="s">
        <v>248</v>
      </c>
      <c r="C234" s="159"/>
      <c r="D234" s="137"/>
      <c r="E234" s="107"/>
      <c r="F234" s="138"/>
      <c r="G234" s="108" t="e">
        <f t="shared" si="10"/>
        <v>#DIV/0!</v>
      </c>
      <c r="H234" s="28" t="e">
        <f t="shared" si="12"/>
        <v>#DIV/0!</v>
      </c>
      <c r="I234" s="12"/>
    </row>
    <row r="235" spans="1:9" s="11" customFormat="1" ht="48" hidden="1">
      <c r="A235" s="46" t="s">
        <v>245</v>
      </c>
      <c r="B235" s="47" t="s">
        <v>249</v>
      </c>
      <c r="C235" s="159"/>
      <c r="D235" s="137"/>
      <c r="E235" s="107"/>
      <c r="F235" s="138"/>
      <c r="G235" s="108" t="e">
        <f t="shared" si="10"/>
        <v>#DIV/0!</v>
      </c>
      <c r="H235" s="28" t="e">
        <f t="shared" si="12"/>
        <v>#DIV/0!</v>
      </c>
      <c r="I235" s="12"/>
    </row>
    <row r="236" spans="1:9" s="11" customFormat="1" ht="32.25" hidden="1">
      <c r="A236" s="46" t="s">
        <v>245</v>
      </c>
      <c r="B236" s="47" t="s">
        <v>250</v>
      </c>
      <c r="C236" s="159"/>
      <c r="D236" s="137"/>
      <c r="E236" s="107"/>
      <c r="F236" s="138"/>
      <c r="G236" s="108" t="e">
        <f t="shared" si="10"/>
        <v>#DIV/0!</v>
      </c>
      <c r="H236" s="28" t="e">
        <f t="shared" si="12"/>
        <v>#DIV/0!</v>
      </c>
      <c r="I236" s="12"/>
    </row>
    <row r="237" spans="1:9" s="11" customFormat="1" ht="32.25" hidden="1">
      <c r="A237" s="46" t="s">
        <v>245</v>
      </c>
      <c r="B237" s="47" t="s">
        <v>180</v>
      </c>
      <c r="C237" s="159"/>
      <c r="D237" s="137"/>
      <c r="E237" s="107"/>
      <c r="F237" s="138"/>
      <c r="G237" s="108" t="e">
        <f t="shared" si="10"/>
        <v>#DIV/0!</v>
      </c>
      <c r="H237" s="28" t="e">
        <f t="shared" si="12"/>
        <v>#DIV/0!</v>
      </c>
      <c r="I237" s="12"/>
    </row>
    <row r="238" spans="1:9" s="11" customFormat="1" ht="32.25" hidden="1">
      <c r="A238" s="39" t="s">
        <v>251</v>
      </c>
      <c r="B238" s="92" t="s">
        <v>335</v>
      </c>
      <c r="C238" s="161">
        <f>C239+C241+C242+C243+C244</f>
        <v>1366283.8</v>
      </c>
      <c r="D238" s="147">
        <f>D239+D241+D242+D243+D244</f>
        <v>1733384</v>
      </c>
      <c r="E238" s="107">
        <f>SUM(E239+E241+E242)</f>
        <v>412872</v>
      </c>
      <c r="F238" s="147">
        <f>F239+F241+F242+F243+F244</f>
        <v>1613965.5000000002</v>
      </c>
      <c r="G238" s="108">
        <f t="shared" si="10"/>
        <v>118.1281297487389</v>
      </c>
      <c r="H238" s="28">
        <f t="shared" si="12"/>
        <v>93.11067253418747</v>
      </c>
      <c r="I238" s="146"/>
    </row>
    <row r="239" spans="1:9" s="11" customFormat="1" ht="18.75" hidden="1">
      <c r="A239" s="46" t="s">
        <v>252</v>
      </c>
      <c r="B239" s="88" t="s">
        <v>329</v>
      </c>
      <c r="C239" s="154">
        <v>551863</v>
      </c>
      <c r="D239" s="137">
        <v>739663.2</v>
      </c>
      <c r="E239" s="121">
        <v>349663</v>
      </c>
      <c r="F239" s="137">
        <v>670229.9</v>
      </c>
      <c r="G239" s="116">
        <f t="shared" si="10"/>
        <v>121.44860227991367</v>
      </c>
      <c r="H239" s="111">
        <f t="shared" si="12"/>
        <v>90.6128491994735</v>
      </c>
      <c r="I239" s="12"/>
    </row>
    <row r="240" spans="1:9" s="11" customFormat="1" ht="32.25" hidden="1">
      <c r="A240" s="46" t="s">
        <v>252</v>
      </c>
      <c r="B240" s="44" t="s">
        <v>253</v>
      </c>
      <c r="C240" s="159"/>
      <c r="D240" s="137"/>
      <c r="E240" s="121"/>
      <c r="F240" s="137"/>
      <c r="G240" s="116" t="e">
        <f t="shared" si="10"/>
        <v>#DIV/0!</v>
      </c>
      <c r="H240" s="111" t="e">
        <f t="shared" si="12"/>
        <v>#DIV/0!</v>
      </c>
      <c r="I240" s="12"/>
    </row>
    <row r="241" spans="1:9" s="11" customFormat="1" ht="18" customHeight="1" hidden="1">
      <c r="A241" s="46" t="s">
        <v>254</v>
      </c>
      <c r="B241" s="88" t="s">
        <v>330</v>
      </c>
      <c r="C241" s="154">
        <v>441343</v>
      </c>
      <c r="D241" s="137">
        <v>527164.4</v>
      </c>
      <c r="E241" s="121">
        <v>33359</v>
      </c>
      <c r="F241" s="137">
        <v>490874.6</v>
      </c>
      <c r="G241" s="116">
        <f t="shared" si="10"/>
        <v>111.22292638605347</v>
      </c>
      <c r="H241" s="111">
        <f t="shared" si="12"/>
        <v>93.11603742589597</v>
      </c>
      <c r="I241" s="12"/>
    </row>
    <row r="242" spans="1:9" s="11" customFormat="1" ht="18.75" hidden="1">
      <c r="A242" s="46" t="s">
        <v>255</v>
      </c>
      <c r="B242" s="88" t="s">
        <v>331</v>
      </c>
      <c r="C242" s="154">
        <v>159568.8</v>
      </c>
      <c r="D242" s="137">
        <v>195828</v>
      </c>
      <c r="E242" s="121">
        <v>29850</v>
      </c>
      <c r="F242" s="137">
        <v>190974.3</v>
      </c>
      <c r="G242" s="116">
        <f t="shared" si="10"/>
        <v>119.68147908613713</v>
      </c>
      <c r="H242" s="111">
        <f t="shared" si="12"/>
        <v>97.52144739260984</v>
      </c>
      <c r="I242" s="12"/>
    </row>
    <row r="243" spans="1:9" s="11" customFormat="1" ht="18.75" hidden="1">
      <c r="A243" s="46" t="s">
        <v>332</v>
      </c>
      <c r="B243" s="88" t="s">
        <v>333</v>
      </c>
      <c r="C243" s="154">
        <v>43421</v>
      </c>
      <c r="D243" s="137">
        <v>101242.7</v>
      </c>
      <c r="E243" s="121"/>
      <c r="F243" s="137">
        <v>99195.1</v>
      </c>
      <c r="G243" s="116">
        <f t="shared" si="10"/>
        <v>228.44959812072503</v>
      </c>
      <c r="H243" s="111">
        <f t="shared" si="12"/>
        <v>97.97753319498592</v>
      </c>
      <c r="I243" s="12"/>
    </row>
    <row r="244" spans="1:9" s="11" customFormat="1" ht="32.25" hidden="1">
      <c r="A244" s="46" t="s">
        <v>334</v>
      </c>
      <c r="B244" s="44" t="s">
        <v>256</v>
      </c>
      <c r="C244" s="154">
        <v>170088</v>
      </c>
      <c r="D244" s="137">
        <v>169485.7</v>
      </c>
      <c r="E244" s="121"/>
      <c r="F244" s="137">
        <v>162691.6</v>
      </c>
      <c r="G244" s="116">
        <f t="shared" si="10"/>
        <v>95.65142749635484</v>
      </c>
      <c r="H244" s="111">
        <f t="shared" si="12"/>
        <v>95.99134322246655</v>
      </c>
      <c r="I244" s="12"/>
    </row>
    <row r="245" spans="1:9" s="11" customFormat="1" ht="18.75" hidden="1">
      <c r="A245" s="39" t="s">
        <v>257</v>
      </c>
      <c r="B245" s="40" t="s">
        <v>258</v>
      </c>
      <c r="C245" s="156">
        <f>C246+C247+C248+C256+C268+C255</f>
        <v>758989.3999999999</v>
      </c>
      <c r="D245" s="139">
        <f>D246+D247+D248+D256+D268+D255</f>
        <v>1043750.2</v>
      </c>
      <c r="E245" s="58">
        <f>E246+E247+E248+E256+E268+E255</f>
        <v>487742</v>
      </c>
      <c r="F245" s="139">
        <f>F246+F247+F248+F256+F268+F255</f>
        <v>997410.4</v>
      </c>
      <c r="G245" s="108">
        <f t="shared" si="10"/>
        <v>131.41295517434105</v>
      </c>
      <c r="H245" s="28">
        <f t="shared" si="12"/>
        <v>95.56025953336345</v>
      </c>
      <c r="I245" s="146"/>
    </row>
    <row r="246" spans="1:9" s="11" customFormat="1" ht="18.75" hidden="1">
      <c r="A246" s="46" t="s">
        <v>259</v>
      </c>
      <c r="B246" s="44" t="s">
        <v>260</v>
      </c>
      <c r="C246" s="159">
        <v>15430</v>
      </c>
      <c r="D246" s="137">
        <v>14514</v>
      </c>
      <c r="E246" s="121">
        <v>10493</v>
      </c>
      <c r="F246" s="137">
        <v>14444.2</v>
      </c>
      <c r="G246" s="116">
        <f t="shared" si="10"/>
        <v>93.61114711600779</v>
      </c>
      <c r="H246" s="111">
        <f t="shared" si="12"/>
        <v>99.51908502135869</v>
      </c>
      <c r="I246" s="12"/>
    </row>
    <row r="247" spans="1:9" s="11" customFormat="1" ht="18.75" hidden="1">
      <c r="A247" s="46" t="s">
        <v>261</v>
      </c>
      <c r="B247" s="50" t="s">
        <v>262</v>
      </c>
      <c r="C247" s="159">
        <v>110534</v>
      </c>
      <c r="D247" s="137">
        <v>123866.1</v>
      </c>
      <c r="E247" s="121">
        <v>57890</v>
      </c>
      <c r="F247" s="137">
        <v>120762.7</v>
      </c>
      <c r="G247" s="116">
        <f t="shared" si="10"/>
        <v>109.25389472922357</v>
      </c>
      <c r="H247" s="111">
        <f t="shared" si="12"/>
        <v>97.49455258541279</v>
      </c>
      <c r="I247" s="12"/>
    </row>
    <row r="248" spans="1:9" s="11" customFormat="1" ht="18.75" customHeight="1" hidden="1">
      <c r="A248" s="46" t="s">
        <v>263</v>
      </c>
      <c r="B248" s="44" t="s">
        <v>264</v>
      </c>
      <c r="C248" s="159">
        <v>563674.1</v>
      </c>
      <c r="D248" s="137">
        <v>776270.8</v>
      </c>
      <c r="E248" s="101">
        <v>365248</v>
      </c>
      <c r="F248" s="137">
        <v>740939.9</v>
      </c>
      <c r="G248" s="116">
        <f t="shared" si="10"/>
        <v>131.44827835800865</v>
      </c>
      <c r="H248" s="111">
        <f t="shared" si="12"/>
        <v>95.44863725390675</v>
      </c>
      <c r="I248" s="12"/>
    </row>
    <row r="249" spans="1:9" s="11" customFormat="1" ht="63.75" hidden="1">
      <c r="A249" s="46" t="s">
        <v>263</v>
      </c>
      <c r="B249" s="47" t="s">
        <v>265</v>
      </c>
      <c r="C249" s="159"/>
      <c r="D249" s="137"/>
      <c r="E249" s="121"/>
      <c r="F249" s="137"/>
      <c r="G249" s="116" t="e">
        <f t="shared" si="10"/>
        <v>#DIV/0!</v>
      </c>
      <c r="H249" s="111" t="e">
        <f t="shared" si="12"/>
        <v>#DIV/0!</v>
      </c>
      <c r="I249" s="12"/>
    </row>
    <row r="250" spans="1:9" s="11" customFormat="1" ht="63.75" hidden="1">
      <c r="A250" s="46" t="s">
        <v>263</v>
      </c>
      <c r="B250" s="47" t="s">
        <v>266</v>
      </c>
      <c r="C250" s="159"/>
      <c r="D250" s="137"/>
      <c r="E250" s="121"/>
      <c r="F250" s="137"/>
      <c r="G250" s="116" t="e">
        <f t="shared" si="10"/>
        <v>#DIV/0!</v>
      </c>
      <c r="H250" s="111" t="e">
        <f t="shared" si="12"/>
        <v>#DIV/0!</v>
      </c>
      <c r="I250" s="12"/>
    </row>
    <row r="251" spans="1:9" s="11" customFormat="1" ht="63.75" hidden="1">
      <c r="A251" s="46" t="s">
        <v>263</v>
      </c>
      <c r="B251" s="47" t="s">
        <v>267</v>
      </c>
      <c r="C251" s="159"/>
      <c r="D251" s="137"/>
      <c r="E251" s="121"/>
      <c r="F251" s="137"/>
      <c r="G251" s="116" t="e">
        <f t="shared" si="10"/>
        <v>#DIV/0!</v>
      </c>
      <c r="H251" s="111" t="e">
        <f t="shared" si="12"/>
        <v>#DIV/0!</v>
      </c>
      <c r="I251" s="12"/>
    </row>
    <row r="252" spans="1:9" s="11" customFormat="1" ht="32.25" hidden="1">
      <c r="A252" s="46" t="s">
        <v>263</v>
      </c>
      <c r="B252" s="47" t="s">
        <v>268</v>
      </c>
      <c r="C252" s="159"/>
      <c r="D252" s="137"/>
      <c r="E252" s="121"/>
      <c r="F252" s="137"/>
      <c r="G252" s="116" t="e">
        <f t="shared" si="10"/>
        <v>#DIV/0!</v>
      </c>
      <c r="H252" s="111" t="e">
        <f t="shared" si="12"/>
        <v>#DIV/0!</v>
      </c>
      <c r="I252" s="12"/>
    </row>
    <row r="253" spans="1:9" s="11" customFormat="1" ht="63.75" hidden="1">
      <c r="A253" s="46" t="s">
        <v>263</v>
      </c>
      <c r="B253" s="47" t="s">
        <v>269</v>
      </c>
      <c r="C253" s="159"/>
      <c r="D253" s="137"/>
      <c r="E253" s="121"/>
      <c r="F253" s="137"/>
      <c r="G253" s="116" t="e">
        <f t="shared" si="10"/>
        <v>#DIV/0!</v>
      </c>
      <c r="H253" s="111" t="e">
        <f t="shared" si="12"/>
        <v>#DIV/0!</v>
      </c>
      <c r="I253" s="12"/>
    </row>
    <row r="254" spans="1:9" s="11" customFormat="1" ht="18.75" hidden="1">
      <c r="A254" s="46"/>
      <c r="B254" s="47"/>
      <c r="C254" s="159"/>
      <c r="D254" s="137"/>
      <c r="E254" s="121"/>
      <c r="F254" s="137"/>
      <c r="G254" s="116" t="e">
        <f t="shared" si="10"/>
        <v>#DIV/0!</v>
      </c>
      <c r="H254" s="111" t="e">
        <f t="shared" si="12"/>
        <v>#DIV/0!</v>
      </c>
      <c r="I254" s="12"/>
    </row>
    <row r="255" spans="1:9" s="11" customFormat="1" ht="18.75" hidden="1">
      <c r="A255" s="59" t="s">
        <v>270</v>
      </c>
      <c r="B255" s="91" t="s">
        <v>336</v>
      </c>
      <c r="C255" s="162">
        <v>52427.1</v>
      </c>
      <c r="D255" s="142">
        <v>106080.2</v>
      </c>
      <c r="E255" s="121">
        <v>31668</v>
      </c>
      <c r="F255" s="142">
        <v>98532.4</v>
      </c>
      <c r="G255" s="116">
        <f t="shared" si="10"/>
        <v>187.941732424643</v>
      </c>
      <c r="H255" s="122">
        <f t="shared" si="12"/>
        <v>92.88481733631724</v>
      </c>
      <c r="I255" s="12"/>
    </row>
    <row r="256" spans="1:9" s="11" customFormat="1" ht="32.25" hidden="1">
      <c r="A256" s="46" t="s">
        <v>271</v>
      </c>
      <c r="B256" s="44" t="s">
        <v>272</v>
      </c>
      <c r="C256" s="159">
        <v>16924.2</v>
      </c>
      <c r="D256" s="137">
        <v>23019.1</v>
      </c>
      <c r="E256" s="79">
        <v>22443</v>
      </c>
      <c r="F256" s="137">
        <v>22731.2</v>
      </c>
      <c r="G256" s="116">
        <f t="shared" si="10"/>
        <v>134.31181385235342</v>
      </c>
      <c r="H256" s="111">
        <f t="shared" si="12"/>
        <v>98.7492994947674</v>
      </c>
      <c r="I256" s="12"/>
    </row>
    <row r="257" spans="1:9" s="11" customFormat="1" ht="32.25" hidden="1">
      <c r="A257" s="46" t="s">
        <v>271</v>
      </c>
      <c r="B257" s="47" t="s">
        <v>180</v>
      </c>
      <c r="C257" s="158"/>
      <c r="D257" s="100"/>
      <c r="E257" s="123"/>
      <c r="F257" s="45"/>
      <c r="G257" s="108" t="e">
        <f t="shared" si="10"/>
        <v>#DIV/0!</v>
      </c>
      <c r="H257" s="28" t="e">
        <f t="shared" si="12"/>
        <v>#DIV/0!</v>
      </c>
      <c r="I257" s="12"/>
    </row>
    <row r="258" spans="1:9" s="11" customFormat="1" ht="48" hidden="1">
      <c r="A258" s="46" t="s">
        <v>263</v>
      </c>
      <c r="B258" s="47" t="s">
        <v>273</v>
      </c>
      <c r="C258" s="158"/>
      <c r="D258" s="100"/>
      <c r="E258" s="123"/>
      <c r="F258" s="45"/>
      <c r="G258" s="108" t="e">
        <f t="shared" si="10"/>
        <v>#DIV/0!</v>
      </c>
      <c r="H258" s="28" t="e">
        <f t="shared" si="12"/>
        <v>#DIV/0!</v>
      </c>
      <c r="I258" s="12"/>
    </row>
    <row r="259" spans="1:9" s="11" customFormat="1" ht="79.5" hidden="1">
      <c r="A259" s="46" t="s">
        <v>263</v>
      </c>
      <c r="B259" s="47" t="s">
        <v>274</v>
      </c>
      <c r="C259" s="158"/>
      <c r="D259" s="100"/>
      <c r="E259" s="123"/>
      <c r="F259" s="45"/>
      <c r="G259" s="108" t="e">
        <f t="shared" si="10"/>
        <v>#DIV/0!</v>
      </c>
      <c r="H259" s="28" t="e">
        <f t="shared" si="12"/>
        <v>#DIV/0!</v>
      </c>
      <c r="I259" s="12"/>
    </row>
    <row r="260" spans="1:9" s="11" customFormat="1" ht="63.75" hidden="1">
      <c r="A260" s="46" t="s">
        <v>263</v>
      </c>
      <c r="B260" s="47" t="s">
        <v>275</v>
      </c>
      <c r="C260" s="158"/>
      <c r="D260" s="100"/>
      <c r="E260" s="123"/>
      <c r="F260" s="45"/>
      <c r="G260" s="108" t="e">
        <f t="shared" si="10"/>
        <v>#DIV/0!</v>
      </c>
      <c r="H260" s="28" t="e">
        <f t="shared" si="12"/>
        <v>#DIV/0!</v>
      </c>
      <c r="I260" s="12"/>
    </row>
    <row r="261" spans="1:9" s="11" customFormat="1" ht="48" hidden="1">
      <c r="A261" s="46" t="s">
        <v>263</v>
      </c>
      <c r="B261" s="47" t="s">
        <v>276</v>
      </c>
      <c r="C261" s="158"/>
      <c r="D261" s="100"/>
      <c r="E261" s="123"/>
      <c r="F261" s="45"/>
      <c r="G261" s="108" t="e">
        <f t="shared" si="10"/>
        <v>#DIV/0!</v>
      </c>
      <c r="H261" s="28" t="e">
        <f t="shared" si="12"/>
        <v>#DIV/0!</v>
      </c>
      <c r="I261" s="12"/>
    </row>
    <row r="262" spans="1:9" s="11" customFormat="1" ht="0.75" customHeight="1" hidden="1">
      <c r="A262" s="12"/>
      <c r="B262" s="12"/>
      <c r="C262" s="154">
        <v>58070</v>
      </c>
      <c r="D262" s="79">
        <v>58070</v>
      </c>
      <c r="E262" s="123"/>
      <c r="F262" s="123"/>
      <c r="G262" s="108">
        <f t="shared" si="10"/>
        <v>0</v>
      </c>
      <c r="H262" s="28">
        <f t="shared" si="12"/>
        <v>0</v>
      </c>
      <c r="I262" s="12"/>
    </row>
    <row r="263" spans="1:9" s="11" customFormat="1" ht="18.75" hidden="1">
      <c r="A263" s="46" t="s">
        <v>271</v>
      </c>
      <c r="B263" s="47"/>
      <c r="C263" s="158"/>
      <c r="D263" s="100"/>
      <c r="E263" s="123"/>
      <c r="F263" s="45"/>
      <c r="G263" s="108" t="e">
        <f t="shared" si="10"/>
        <v>#DIV/0!</v>
      </c>
      <c r="H263" s="28" t="e">
        <f t="shared" si="12"/>
        <v>#DIV/0!</v>
      </c>
      <c r="I263" s="12"/>
    </row>
    <row r="264" spans="1:9" s="11" customFormat="1" ht="48" hidden="1">
      <c r="A264" s="46" t="s">
        <v>263</v>
      </c>
      <c r="B264" s="47" t="s">
        <v>277</v>
      </c>
      <c r="C264" s="158"/>
      <c r="D264" s="100"/>
      <c r="E264" s="123"/>
      <c r="F264" s="45"/>
      <c r="G264" s="108" t="e">
        <f t="shared" si="10"/>
        <v>#DIV/0!</v>
      </c>
      <c r="H264" s="28" t="e">
        <f t="shared" si="12"/>
        <v>#DIV/0!</v>
      </c>
      <c r="I264" s="12"/>
    </row>
    <row r="265" spans="1:9" s="11" customFormat="1" ht="48" hidden="1">
      <c r="A265" s="46" t="s">
        <v>271</v>
      </c>
      <c r="B265" s="47" t="s">
        <v>278</v>
      </c>
      <c r="C265" s="158"/>
      <c r="D265" s="100"/>
      <c r="E265" s="123"/>
      <c r="F265" s="45"/>
      <c r="G265" s="108" t="e">
        <f t="shared" si="10"/>
        <v>#DIV/0!</v>
      </c>
      <c r="H265" s="28" t="e">
        <f t="shared" si="12"/>
        <v>#DIV/0!</v>
      </c>
      <c r="I265" s="12"/>
    </row>
    <row r="266" spans="1:9" s="11" customFormat="1" ht="48" hidden="1">
      <c r="A266" s="46" t="s">
        <v>271</v>
      </c>
      <c r="B266" s="47" t="s">
        <v>249</v>
      </c>
      <c r="C266" s="158"/>
      <c r="D266" s="100"/>
      <c r="E266" s="123"/>
      <c r="F266" s="45"/>
      <c r="G266" s="108" t="e">
        <f t="shared" si="10"/>
        <v>#DIV/0!</v>
      </c>
      <c r="H266" s="28" t="e">
        <f t="shared" si="12"/>
        <v>#DIV/0!</v>
      </c>
      <c r="I266" s="12"/>
    </row>
    <row r="267" spans="1:9" s="11" customFormat="1" ht="18.75" hidden="1">
      <c r="A267" s="46" t="s">
        <v>271</v>
      </c>
      <c r="B267" s="47" t="s">
        <v>279</v>
      </c>
      <c r="C267" s="158"/>
      <c r="D267" s="100"/>
      <c r="E267" s="123"/>
      <c r="F267" s="45"/>
      <c r="G267" s="108" t="e">
        <f t="shared" si="10"/>
        <v>#DIV/0!</v>
      </c>
      <c r="H267" s="28" t="e">
        <f t="shared" si="12"/>
        <v>#DIV/0!</v>
      </c>
      <c r="I267" s="12"/>
    </row>
    <row r="268" spans="1:9" s="11" customFormat="1" ht="32.25" hidden="1">
      <c r="A268" s="46" t="s">
        <v>271</v>
      </c>
      <c r="B268" s="47" t="s">
        <v>280</v>
      </c>
      <c r="C268" s="158"/>
      <c r="D268" s="100"/>
      <c r="E268" s="123"/>
      <c r="F268" s="45"/>
      <c r="G268" s="108" t="e">
        <f t="shared" si="10"/>
        <v>#DIV/0!</v>
      </c>
      <c r="H268" s="28" t="e">
        <f t="shared" si="12"/>
        <v>#DIV/0!</v>
      </c>
      <c r="I268" s="12"/>
    </row>
    <row r="269" spans="1:9" s="11" customFormat="1" ht="32.25" hidden="1">
      <c r="A269" s="46" t="s">
        <v>271</v>
      </c>
      <c r="B269" s="47" t="s">
        <v>281</v>
      </c>
      <c r="C269" s="158"/>
      <c r="D269" s="100"/>
      <c r="E269" s="123"/>
      <c r="F269" s="45"/>
      <c r="G269" s="108" t="e">
        <f t="shared" si="10"/>
        <v>#DIV/0!</v>
      </c>
      <c r="H269" s="28" t="e">
        <f t="shared" si="12"/>
        <v>#DIV/0!</v>
      </c>
      <c r="I269" s="12"/>
    </row>
    <row r="270" spans="1:9" s="11" customFormat="1" ht="48" hidden="1">
      <c r="A270" s="46" t="s">
        <v>271</v>
      </c>
      <c r="B270" s="47" t="s">
        <v>282</v>
      </c>
      <c r="C270" s="158"/>
      <c r="D270" s="100"/>
      <c r="E270" s="123"/>
      <c r="F270" s="45"/>
      <c r="G270" s="108" t="e">
        <f t="shared" si="10"/>
        <v>#DIV/0!</v>
      </c>
      <c r="H270" s="28" t="e">
        <f t="shared" si="12"/>
        <v>#DIV/0!</v>
      </c>
      <c r="I270" s="12"/>
    </row>
    <row r="271" spans="1:9" s="11" customFormat="1" ht="32.25" hidden="1">
      <c r="A271" s="46" t="s">
        <v>271</v>
      </c>
      <c r="B271" s="47" t="s">
        <v>191</v>
      </c>
      <c r="C271" s="158"/>
      <c r="D271" s="100"/>
      <c r="E271" s="123"/>
      <c r="F271" s="45"/>
      <c r="G271" s="108" t="e">
        <f t="shared" si="10"/>
        <v>#DIV/0!</v>
      </c>
      <c r="H271" s="28" t="e">
        <f t="shared" si="12"/>
        <v>#DIV/0!</v>
      </c>
      <c r="I271" s="12"/>
    </row>
    <row r="272" spans="1:9" s="11" customFormat="1" ht="21" customHeight="1" hidden="1">
      <c r="A272" s="60" t="s">
        <v>283</v>
      </c>
      <c r="B272" s="61" t="s">
        <v>284</v>
      </c>
      <c r="C272" s="163"/>
      <c r="D272" s="183"/>
      <c r="E272" s="125"/>
      <c r="F272" s="124"/>
      <c r="G272" s="108" t="e">
        <f t="shared" si="10"/>
        <v>#DIV/0!</v>
      </c>
      <c r="H272" s="122" t="e">
        <f t="shared" si="12"/>
        <v>#DIV/0!</v>
      </c>
      <c r="I272" s="12"/>
    </row>
    <row r="273" spans="1:9" s="11" customFormat="1" ht="21" customHeight="1" hidden="1">
      <c r="A273" s="62" t="s">
        <v>283</v>
      </c>
      <c r="B273" s="63" t="s">
        <v>284</v>
      </c>
      <c r="C273" s="164">
        <f>C274</f>
        <v>5755</v>
      </c>
      <c r="D273" s="102">
        <f>D274</f>
        <v>5755</v>
      </c>
      <c r="E273" s="126"/>
      <c r="F273" s="102">
        <f>F274</f>
        <v>5755</v>
      </c>
      <c r="G273" s="108">
        <f>F273/C273*100</f>
        <v>100</v>
      </c>
      <c r="H273" s="112">
        <f t="shared" si="12"/>
        <v>100</v>
      </c>
      <c r="I273" s="146"/>
    </row>
    <row r="274" spans="1:9" s="11" customFormat="1" ht="32.25" hidden="1">
      <c r="A274" s="106" t="s">
        <v>383</v>
      </c>
      <c r="B274" s="64" t="s">
        <v>392</v>
      </c>
      <c r="C274" s="165">
        <v>5755</v>
      </c>
      <c r="D274" s="127">
        <v>5755</v>
      </c>
      <c r="E274" s="116"/>
      <c r="F274" s="127">
        <v>5755</v>
      </c>
      <c r="G274" s="116">
        <f>F274/C274*100</f>
        <v>100</v>
      </c>
      <c r="H274" s="111">
        <f t="shared" si="12"/>
        <v>100</v>
      </c>
      <c r="I274" s="12"/>
    </row>
    <row r="275" spans="1:9" s="11" customFormat="1" ht="19.5" hidden="1" thickBot="1">
      <c r="A275" s="66"/>
      <c r="B275" s="67" t="s">
        <v>285</v>
      </c>
      <c r="C275" s="176">
        <f>SUM(C118+C140+C149+C156+C201+C208+C212+C224+C238+C245+C272+C273)</f>
        <v>8449161.2</v>
      </c>
      <c r="D275" s="135">
        <f>SUM(D118+D140+D149+D156+D201+D208+D212+D224+D238+D245+D272+D273)</f>
        <v>12022996.2</v>
      </c>
      <c r="E275" s="136">
        <f>SUM(E118+E140+E149+E156+E201+E208+E212+E224+E238+E245)</f>
        <v>3339619</v>
      </c>
      <c r="F275" s="135">
        <f>SUM(F118+F140+F149+F156+F201+F208+F212+F224+F238+F245+F272+F273)</f>
        <v>11060484.8</v>
      </c>
      <c r="G275" s="108">
        <f>F275/C275*100</f>
        <v>130.90630582358875</v>
      </c>
      <c r="H275" s="128">
        <f t="shared" si="12"/>
        <v>91.99441317298263</v>
      </c>
      <c r="I275" s="146"/>
    </row>
    <row r="276" spans="1:9" s="11" customFormat="1" ht="18.75" hidden="1">
      <c r="A276" s="68"/>
      <c r="B276" s="69" t="s">
        <v>286</v>
      </c>
      <c r="C276" s="177">
        <f>C89-C275</f>
        <v>-504848.99999999907</v>
      </c>
      <c r="D276" s="129">
        <f>D89-D275</f>
        <v>-1186709.3000000007</v>
      </c>
      <c r="E276" s="70"/>
      <c r="F276" s="129">
        <f>F89-F275</f>
        <v>-789528.3000000007</v>
      </c>
      <c r="G276" s="108"/>
      <c r="H276" s="130"/>
      <c r="I276" s="10"/>
    </row>
    <row r="277" spans="1:8" s="11" customFormat="1" ht="31.5" hidden="1">
      <c r="A277" s="6" t="s">
        <v>287</v>
      </c>
      <c r="B277" s="71" t="s">
        <v>426</v>
      </c>
      <c r="C277" s="178"/>
      <c r="D277" s="184"/>
      <c r="E277" s="107"/>
      <c r="F277" s="131"/>
      <c r="G277" s="108"/>
      <c r="H277" s="28"/>
    </row>
    <row r="278" spans="1:8" s="11" customFormat="1" ht="66.75" customHeight="1" hidden="1">
      <c r="A278" s="65" t="s">
        <v>288</v>
      </c>
      <c r="B278" s="72" t="s">
        <v>289</v>
      </c>
      <c r="C278" s="166">
        <f>C279-C291</f>
        <v>1204849</v>
      </c>
      <c r="D278" s="103">
        <f>D279-D291</f>
        <v>933247</v>
      </c>
      <c r="E278" s="73">
        <f>E279-E291</f>
        <v>0</v>
      </c>
      <c r="F278" s="73">
        <f>F279-F291</f>
        <v>933247</v>
      </c>
      <c r="G278" s="108"/>
      <c r="H278" s="28"/>
    </row>
    <row r="279" spans="1:8" s="11" customFormat="1" ht="66" customHeight="1" hidden="1">
      <c r="A279" s="65" t="s">
        <v>290</v>
      </c>
      <c r="B279" s="72" t="s">
        <v>291</v>
      </c>
      <c r="C279" s="166">
        <f>C285+C280</f>
        <v>1284849</v>
      </c>
      <c r="D279" s="103">
        <f>D285+D280</f>
        <v>1013247</v>
      </c>
      <c r="E279" s="73">
        <f>E285</f>
        <v>0</v>
      </c>
      <c r="F279" s="73">
        <f>F285</f>
        <v>933247</v>
      </c>
      <c r="G279" s="108"/>
      <c r="H279" s="28"/>
    </row>
    <row r="280" spans="1:8" s="11" customFormat="1" ht="50.25" customHeight="1" hidden="1">
      <c r="A280" s="65" t="s">
        <v>292</v>
      </c>
      <c r="B280" s="72" t="s">
        <v>293</v>
      </c>
      <c r="C280" s="166"/>
      <c r="D280" s="103">
        <v>80000</v>
      </c>
      <c r="E280" s="74"/>
      <c r="F280" s="73"/>
      <c r="G280" s="108"/>
      <c r="H280" s="28"/>
    </row>
    <row r="281" spans="1:8" s="11" customFormat="1" ht="50.25" customHeight="1" hidden="1">
      <c r="A281" s="65"/>
      <c r="B281" s="72"/>
      <c r="C281" s="166"/>
      <c r="D281" s="103"/>
      <c r="E281" s="74"/>
      <c r="F281" s="73"/>
      <c r="G281" s="108"/>
      <c r="H281" s="28"/>
    </row>
    <row r="282" spans="1:8" s="11" customFormat="1" ht="32.25" hidden="1">
      <c r="A282" s="80" t="s">
        <v>425</v>
      </c>
      <c r="B282" s="81" t="s">
        <v>427</v>
      </c>
      <c r="C282" s="167">
        <f>C284-C288</f>
        <v>504849</v>
      </c>
      <c r="D282" s="86">
        <f>D284-D288</f>
        <v>303247</v>
      </c>
      <c r="E282" s="74"/>
      <c r="F282" s="86">
        <f>F284-F288</f>
        <v>353247</v>
      </c>
      <c r="G282" s="116">
        <f aca="true" t="shared" si="13" ref="G282:G304">F282/C282*100</f>
        <v>69.97082295894415</v>
      </c>
      <c r="H282" s="111">
        <f aca="true" t="shared" si="14" ref="H282:H304">F282/D282*100</f>
        <v>116.48820928154278</v>
      </c>
    </row>
    <row r="283" spans="1:8" s="11" customFormat="1" ht="32.25" hidden="1">
      <c r="A283" s="80" t="s">
        <v>365</v>
      </c>
      <c r="B283" s="81" t="s">
        <v>428</v>
      </c>
      <c r="C283" s="167">
        <f>C285-C289</f>
        <v>504849</v>
      </c>
      <c r="D283" s="86">
        <f>D285-D289</f>
        <v>303247</v>
      </c>
      <c r="E283" s="74"/>
      <c r="F283" s="86">
        <f>F285-F289</f>
        <v>303247</v>
      </c>
      <c r="G283" s="116">
        <f t="shared" si="13"/>
        <v>60.06687148038324</v>
      </c>
      <c r="H283" s="111">
        <f t="shared" si="14"/>
        <v>100</v>
      </c>
    </row>
    <row r="284" spans="1:8" s="11" customFormat="1" ht="18.75" hidden="1">
      <c r="A284" s="80"/>
      <c r="B284" s="97" t="s">
        <v>342</v>
      </c>
      <c r="C284" s="168">
        <f>C285+C286</f>
        <v>1364849</v>
      </c>
      <c r="D284" s="96">
        <f>D285+D286</f>
        <v>1013247</v>
      </c>
      <c r="E284" s="74"/>
      <c r="F284" s="96">
        <f>F285+F286</f>
        <v>983247</v>
      </c>
      <c r="G284" s="116">
        <f t="shared" si="13"/>
        <v>72.04071659209187</v>
      </c>
      <c r="H284" s="111">
        <f t="shared" si="14"/>
        <v>97.0392214336682</v>
      </c>
    </row>
    <row r="285" spans="1:8" s="11" customFormat="1" ht="30.75" hidden="1">
      <c r="A285" s="80" t="s">
        <v>366</v>
      </c>
      <c r="B285" s="84" t="s">
        <v>312</v>
      </c>
      <c r="C285" s="169">
        <v>1284849</v>
      </c>
      <c r="D285" s="82">
        <v>933247</v>
      </c>
      <c r="E285" s="107"/>
      <c r="F285" s="132">
        <v>933247</v>
      </c>
      <c r="G285" s="116">
        <f t="shared" si="13"/>
        <v>72.63476097191187</v>
      </c>
      <c r="H285" s="111">
        <f t="shared" si="14"/>
        <v>100</v>
      </c>
    </row>
    <row r="286" spans="1:8" s="11" customFormat="1" ht="45.75" hidden="1">
      <c r="A286" s="80" t="s">
        <v>368</v>
      </c>
      <c r="B286" s="84" t="s">
        <v>369</v>
      </c>
      <c r="C286" s="82">
        <v>80000</v>
      </c>
      <c r="D286" s="82">
        <v>80000</v>
      </c>
      <c r="E286" s="107"/>
      <c r="F286" s="82">
        <v>50000</v>
      </c>
      <c r="G286" s="116">
        <f t="shared" si="13"/>
        <v>62.5</v>
      </c>
      <c r="H286" s="111">
        <f t="shared" si="14"/>
        <v>62.5</v>
      </c>
    </row>
    <row r="287" spans="1:8" s="11" customFormat="1" ht="32.25" hidden="1">
      <c r="A287" s="80" t="s">
        <v>367</v>
      </c>
      <c r="B287" s="81" t="s">
        <v>310</v>
      </c>
      <c r="C287" s="169">
        <v>80000000</v>
      </c>
      <c r="D287" s="82">
        <v>80000</v>
      </c>
      <c r="E287" s="107"/>
      <c r="F287" s="82">
        <v>50000</v>
      </c>
      <c r="G287" s="116">
        <f t="shared" si="13"/>
        <v>0.0625</v>
      </c>
      <c r="H287" s="111">
        <f t="shared" si="14"/>
        <v>62.5</v>
      </c>
    </row>
    <row r="288" spans="1:8" s="11" customFormat="1" ht="18.75" hidden="1">
      <c r="A288" s="83"/>
      <c r="B288" s="94" t="s">
        <v>341</v>
      </c>
      <c r="C288" s="170">
        <f>C289+C291</f>
        <v>860000</v>
      </c>
      <c r="D288" s="95">
        <f>D289+D291</f>
        <v>710000</v>
      </c>
      <c r="E288" s="107"/>
      <c r="F288" s="95">
        <f>F289+F291</f>
        <v>630000</v>
      </c>
      <c r="G288" s="116">
        <f t="shared" si="13"/>
        <v>73.25581395348837</v>
      </c>
      <c r="H288" s="111">
        <f t="shared" si="14"/>
        <v>88.73239436619718</v>
      </c>
    </row>
    <row r="289" spans="1:8" s="11" customFormat="1" ht="30.75" customHeight="1" hidden="1">
      <c r="A289" s="149" t="s">
        <v>370</v>
      </c>
      <c r="B289" s="84" t="s">
        <v>313</v>
      </c>
      <c r="C289" s="169">
        <v>780000</v>
      </c>
      <c r="D289" s="82">
        <v>630000</v>
      </c>
      <c r="E289" s="107"/>
      <c r="F289" s="82">
        <v>630000</v>
      </c>
      <c r="G289" s="116">
        <f t="shared" si="13"/>
        <v>80.76923076923077</v>
      </c>
      <c r="H289" s="111">
        <f t="shared" si="14"/>
        <v>100</v>
      </c>
    </row>
    <row r="290" spans="1:8" s="11" customFormat="1" ht="18.75" hidden="1">
      <c r="A290" s="80"/>
      <c r="B290" s="81"/>
      <c r="C290" s="82">
        <v>80000</v>
      </c>
      <c r="D290" s="82"/>
      <c r="E290" s="107"/>
      <c r="F290" s="73"/>
      <c r="G290" s="108">
        <f t="shared" si="13"/>
        <v>0</v>
      </c>
      <c r="H290" s="111" t="e">
        <f t="shared" si="14"/>
        <v>#DIV/0!</v>
      </c>
    </row>
    <row r="291" spans="1:8" s="11" customFormat="1" ht="48" hidden="1">
      <c r="A291" s="80" t="s">
        <v>371</v>
      </c>
      <c r="B291" s="81" t="s">
        <v>424</v>
      </c>
      <c r="C291" s="82">
        <v>80000</v>
      </c>
      <c r="D291" s="82">
        <v>80000</v>
      </c>
      <c r="E291" s="73">
        <f>E296</f>
        <v>0</v>
      </c>
      <c r="F291" s="73"/>
      <c r="G291" s="108">
        <f t="shared" si="13"/>
        <v>0</v>
      </c>
      <c r="H291" s="111">
        <f t="shared" si="14"/>
        <v>0</v>
      </c>
    </row>
    <row r="292" spans="1:8" s="11" customFormat="1" ht="48" hidden="1">
      <c r="A292" s="80" t="s">
        <v>372</v>
      </c>
      <c r="B292" s="81" t="s">
        <v>311</v>
      </c>
      <c r="C292" s="169">
        <v>80000000</v>
      </c>
      <c r="D292" s="82">
        <v>80000</v>
      </c>
      <c r="E292" s="73"/>
      <c r="F292" s="73"/>
      <c r="G292" s="108">
        <f t="shared" si="13"/>
        <v>0</v>
      </c>
      <c r="H292" s="111">
        <f t="shared" si="14"/>
        <v>0</v>
      </c>
    </row>
    <row r="293" spans="1:8" s="11" customFormat="1" ht="32.25" hidden="1">
      <c r="A293" s="80" t="s">
        <v>419</v>
      </c>
      <c r="B293" s="81" t="s">
        <v>380</v>
      </c>
      <c r="C293" s="169">
        <f>C295+C296</f>
        <v>362650</v>
      </c>
      <c r="D293" s="82">
        <f>D295+D296</f>
        <v>340499</v>
      </c>
      <c r="E293" s="73"/>
      <c r="F293" s="73"/>
      <c r="G293" s="108">
        <f t="shared" si="13"/>
        <v>0</v>
      </c>
      <c r="H293" s="111">
        <f t="shared" si="14"/>
        <v>0</v>
      </c>
    </row>
    <row r="294" spans="1:8" s="11" customFormat="1" ht="105.75" hidden="1">
      <c r="A294" s="80" t="s">
        <v>381</v>
      </c>
      <c r="B294" s="84" t="s">
        <v>309</v>
      </c>
      <c r="C294" s="171">
        <f>C295+C296</f>
        <v>362650</v>
      </c>
      <c r="D294" s="85">
        <f>D295+D296</f>
        <v>340499</v>
      </c>
      <c r="E294" s="73"/>
      <c r="F294" s="73"/>
      <c r="G294" s="108">
        <f t="shared" si="13"/>
        <v>0</v>
      </c>
      <c r="H294" s="111">
        <f t="shared" si="14"/>
        <v>0</v>
      </c>
    </row>
    <row r="295" spans="1:8" s="11" customFormat="1" ht="110.25" hidden="1">
      <c r="A295" s="83" t="s">
        <v>373</v>
      </c>
      <c r="B295" s="153" t="s">
        <v>309</v>
      </c>
      <c r="C295" s="171">
        <v>329581</v>
      </c>
      <c r="D295" s="85">
        <v>326043</v>
      </c>
      <c r="E295" s="73"/>
      <c r="F295" s="73"/>
      <c r="G295" s="108">
        <f t="shared" si="13"/>
        <v>0</v>
      </c>
      <c r="H295" s="111">
        <f t="shared" si="14"/>
        <v>0</v>
      </c>
    </row>
    <row r="296" spans="1:8" s="11" customFormat="1" ht="111" hidden="1">
      <c r="A296" s="80" t="s">
        <v>373</v>
      </c>
      <c r="B296" s="81" t="s">
        <v>308</v>
      </c>
      <c r="C296" s="169">
        <v>33069</v>
      </c>
      <c r="D296" s="82">
        <v>14456</v>
      </c>
      <c r="E296" s="107"/>
      <c r="F296" s="73"/>
      <c r="G296" s="108">
        <f t="shared" si="13"/>
        <v>0</v>
      </c>
      <c r="H296" s="111">
        <f t="shared" si="14"/>
        <v>0</v>
      </c>
    </row>
    <row r="297" spans="1:8" s="11" customFormat="1" ht="32.25" hidden="1">
      <c r="A297" s="80" t="s">
        <v>379</v>
      </c>
      <c r="B297" s="81" t="s">
        <v>307</v>
      </c>
      <c r="C297" s="169">
        <f>C298</f>
        <v>362650</v>
      </c>
      <c r="D297" s="82">
        <f>D298</f>
        <v>340499</v>
      </c>
      <c r="E297" s="107"/>
      <c r="F297" s="73"/>
      <c r="G297" s="108">
        <f t="shared" si="13"/>
        <v>0</v>
      </c>
      <c r="H297" s="111">
        <f t="shared" si="14"/>
        <v>0</v>
      </c>
    </row>
    <row r="298" spans="1:8" s="11" customFormat="1" ht="126.75" hidden="1">
      <c r="A298" s="80" t="s">
        <v>382</v>
      </c>
      <c r="B298" s="81" t="s">
        <v>306</v>
      </c>
      <c r="C298" s="169">
        <v>362650</v>
      </c>
      <c r="D298" s="82">
        <v>340499</v>
      </c>
      <c r="E298" s="107"/>
      <c r="F298" s="73"/>
      <c r="G298" s="108">
        <f t="shared" si="13"/>
        <v>0</v>
      </c>
      <c r="H298" s="111">
        <f t="shared" si="14"/>
        <v>0</v>
      </c>
    </row>
    <row r="299" spans="1:8" s="11" customFormat="1" ht="48" hidden="1">
      <c r="A299" s="65" t="s">
        <v>294</v>
      </c>
      <c r="B299" s="75" t="s">
        <v>295</v>
      </c>
      <c r="C299" s="166"/>
      <c r="D299" s="103"/>
      <c r="E299" s="107"/>
      <c r="F299" s="73"/>
      <c r="G299" s="108" t="e">
        <f t="shared" si="13"/>
        <v>#DIV/0!</v>
      </c>
      <c r="H299" s="111" t="e">
        <f t="shared" si="14"/>
        <v>#DIV/0!</v>
      </c>
    </row>
    <row r="300" spans="1:8" s="11" customFormat="1" ht="32.25" customHeight="1" hidden="1">
      <c r="A300" s="65" t="s">
        <v>296</v>
      </c>
      <c r="B300" s="75" t="s">
        <v>297</v>
      </c>
      <c r="C300" s="166"/>
      <c r="D300" s="103"/>
      <c r="E300" s="107"/>
      <c r="F300" s="73"/>
      <c r="G300" s="108" t="e">
        <f t="shared" si="13"/>
        <v>#DIV/0!</v>
      </c>
      <c r="H300" s="111" t="e">
        <f t="shared" si="14"/>
        <v>#DIV/0!</v>
      </c>
    </row>
    <row r="301" spans="1:8" s="11" customFormat="1" ht="18.75" hidden="1">
      <c r="A301" s="65" t="s">
        <v>374</v>
      </c>
      <c r="B301" s="75" t="s">
        <v>298</v>
      </c>
      <c r="C301" s="179">
        <f>C303-C302</f>
        <v>0</v>
      </c>
      <c r="D301" s="134">
        <f>D303-D302</f>
        <v>883462.3000000007</v>
      </c>
      <c r="E301" s="73"/>
      <c r="F301" s="134">
        <f>F303-F302</f>
        <v>436281.30000000075</v>
      </c>
      <c r="G301" s="108"/>
      <c r="H301" s="111">
        <f t="shared" si="14"/>
        <v>49.3831259126734</v>
      </c>
    </row>
    <row r="302" spans="1:8" s="11" customFormat="1" ht="32.25" hidden="1">
      <c r="A302" s="65" t="s">
        <v>378</v>
      </c>
      <c r="B302" s="75" t="s">
        <v>375</v>
      </c>
      <c r="C302" s="179">
        <f>C89+C285+C299+C300-C298</f>
        <v>8866511.2</v>
      </c>
      <c r="D302" s="134">
        <f>D89+D284+D293</f>
        <v>12190032.899999999</v>
      </c>
      <c r="E302" s="73">
        <f>E89+E285+E299+E300-E138</f>
        <v>0</v>
      </c>
      <c r="F302" s="134">
        <v>11440626.5</v>
      </c>
      <c r="G302" s="116">
        <f t="shared" si="13"/>
        <v>129.03188460417218</v>
      </c>
      <c r="H302" s="111">
        <f t="shared" si="14"/>
        <v>93.85230207212977</v>
      </c>
    </row>
    <row r="303" spans="1:8" s="11" customFormat="1" ht="32.25" hidden="1">
      <c r="A303" s="65" t="s">
        <v>377</v>
      </c>
      <c r="B303" s="75" t="s">
        <v>376</v>
      </c>
      <c r="C303" s="179">
        <f>C275+C289+C137-C293</f>
        <v>8866511.2</v>
      </c>
      <c r="D303" s="134">
        <f>D275+D288+D297</f>
        <v>13073495.2</v>
      </c>
      <c r="E303" s="73">
        <f>E275+E296+E137-E136</f>
        <v>3339619</v>
      </c>
      <c r="F303" s="134">
        <v>11876907.8</v>
      </c>
      <c r="G303" s="116">
        <f t="shared" si="13"/>
        <v>133.95243666979187</v>
      </c>
      <c r="H303" s="111">
        <f t="shared" si="14"/>
        <v>90.84722653204479</v>
      </c>
    </row>
    <row r="304" spans="1:8" s="11" customFormat="1" ht="18.75" hidden="1">
      <c r="A304" s="237" t="s">
        <v>299</v>
      </c>
      <c r="B304" s="237"/>
      <c r="C304" s="180">
        <f>C301+C284-C288</f>
        <v>504849</v>
      </c>
      <c r="D304" s="133">
        <f>D301+D284-D288</f>
        <v>1186709.3000000007</v>
      </c>
      <c r="E304" s="133">
        <f>E299+E297+E285-E296+E301+E300</f>
        <v>0</v>
      </c>
      <c r="F304" s="133">
        <f>F301+F284-F288</f>
        <v>789528.3000000007</v>
      </c>
      <c r="G304" s="116">
        <f t="shared" si="13"/>
        <v>156.3889994830139</v>
      </c>
      <c r="H304" s="111">
        <f t="shared" si="14"/>
        <v>66.53089345469866</v>
      </c>
    </row>
    <row r="305" s="11" customFormat="1" ht="18.75" hidden="1"/>
    <row r="306" spans="1:8" s="11" customFormat="1" ht="18.75" hidden="1">
      <c r="A306" s="76"/>
      <c r="B306" s="77"/>
      <c r="C306" s="77"/>
      <c r="D306" s="77"/>
      <c r="E306" s="77"/>
      <c r="H306" s="78"/>
    </row>
    <row r="307" s="11" customFormat="1" ht="18.75" hidden="1"/>
    <row r="308" s="11" customFormat="1" ht="18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spans="3:4" ht="12.75" hidden="1">
      <c r="C318" s="104"/>
      <c r="D318" s="104"/>
    </row>
    <row r="319" spans="3:4" ht="12.75" hidden="1">
      <c r="C319" s="104"/>
      <c r="D319" s="104"/>
    </row>
    <row r="320" spans="3:4" ht="12.75" hidden="1">
      <c r="C320" s="104"/>
      <c r="D320" s="104"/>
    </row>
    <row r="321" spans="3:4" ht="12.75" hidden="1">
      <c r="C321" s="104"/>
      <c r="D321" s="104"/>
    </row>
    <row r="322" spans="3:4" ht="12.75" hidden="1">
      <c r="C322" s="104"/>
      <c r="D322" s="104"/>
    </row>
    <row r="323" spans="3:4" ht="12.75" hidden="1">
      <c r="C323" s="104"/>
      <c r="D323" s="104"/>
    </row>
    <row r="324" spans="3:4" ht="12.75" hidden="1">
      <c r="C324" s="104"/>
      <c r="D324" s="104"/>
    </row>
    <row r="325" spans="3:4" ht="12.75" hidden="1">
      <c r="C325" s="104"/>
      <c r="D325" s="104"/>
    </row>
    <row r="326" spans="3:4" ht="12.75" hidden="1">
      <c r="C326" s="104"/>
      <c r="D326" s="104"/>
    </row>
    <row r="327" spans="3:4" ht="12.75" hidden="1">
      <c r="C327" s="105"/>
      <c r="D327" s="105"/>
    </row>
    <row r="328" spans="3:4" ht="12.75" hidden="1">
      <c r="C328" s="104"/>
      <c r="D328" s="104"/>
    </row>
    <row r="329" spans="3:4" ht="12.75" hidden="1">
      <c r="C329" s="104"/>
      <c r="D329" s="104"/>
    </row>
    <row r="330" spans="3:4" ht="12.75" hidden="1">
      <c r="C330" s="104"/>
      <c r="D330" s="104"/>
    </row>
    <row r="331" spans="3:4" ht="12.75" hidden="1">
      <c r="C331" s="104"/>
      <c r="D331" s="104"/>
    </row>
    <row r="332" spans="3:4" ht="12.75" hidden="1">
      <c r="C332" s="104"/>
      <c r="D332" s="104"/>
    </row>
    <row r="333" spans="3:4" ht="12.75" hidden="1">
      <c r="C333" s="104"/>
      <c r="D333" s="104"/>
    </row>
    <row r="334" ht="12.75" hidden="1"/>
    <row r="335" ht="12.75" hidden="1"/>
  </sheetData>
  <sheetProtection/>
  <mergeCells count="7">
    <mergeCell ref="D1:H1"/>
    <mergeCell ref="D2:H2"/>
    <mergeCell ref="A304:B304"/>
    <mergeCell ref="B5:H6"/>
    <mergeCell ref="A7:H7"/>
    <mergeCell ref="D3:H3"/>
    <mergeCell ref="D4:H4"/>
  </mergeCells>
  <printOptions/>
  <pageMargins left="0.81" right="0.79" top="0.5" bottom="0.16" header="0.5" footer="0.16"/>
  <pageSetup fitToHeight="6" fitToWidth="6" horizontalDpi="600" verticalDpi="600" orientation="landscape" paperSize="9" scale="81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3"/>
  <sheetViews>
    <sheetView showZeros="0" zoomScale="82" zoomScaleNormal="82" zoomScalePageLayoutView="0" workbookViewId="0" topLeftCell="A1">
      <selection activeCell="B3" sqref="B3"/>
    </sheetView>
  </sheetViews>
  <sheetFormatPr defaultColWidth="9.140625" defaultRowHeight="12.75"/>
  <cols>
    <col min="1" max="1" width="28.00390625" style="0" customWidth="1"/>
    <col min="2" max="2" width="45.7109375" style="0" customWidth="1"/>
    <col min="3" max="3" width="17.00390625" style="0" customWidth="1"/>
    <col min="4" max="4" width="14.28125" style="0" customWidth="1"/>
    <col min="5" max="5" width="0.13671875" style="0" hidden="1" customWidth="1"/>
    <col min="6" max="6" width="14.7109375" style="0" customWidth="1"/>
    <col min="7" max="8" width="7.7109375" style="0" customWidth="1"/>
    <col min="9" max="9" width="0.5625" style="0" hidden="1" customWidth="1"/>
  </cols>
  <sheetData>
    <row r="1" spans="4:8" ht="12.75">
      <c r="D1" s="241"/>
      <c r="E1" s="241"/>
      <c r="F1" s="241"/>
      <c r="G1" s="241"/>
      <c r="H1" s="241"/>
    </row>
    <row r="2" spans="4:8" ht="12.75">
      <c r="D2" s="241"/>
      <c r="E2" s="241"/>
      <c r="F2" s="241"/>
      <c r="G2" s="241"/>
      <c r="H2" s="241"/>
    </row>
    <row r="3" spans="4:8" ht="12.75">
      <c r="D3" s="231"/>
      <c r="E3" s="231"/>
      <c r="F3" s="230"/>
      <c r="G3" s="232"/>
      <c r="H3" s="232"/>
    </row>
    <row r="4" spans="1:8" ht="15.75" customHeight="1">
      <c r="A4" s="1"/>
      <c r="B4" s="1"/>
      <c r="C4" s="1"/>
      <c r="D4" s="231"/>
      <c r="E4" s="231"/>
      <c r="F4" s="231"/>
      <c r="G4" s="232"/>
      <c r="H4" s="232"/>
    </row>
    <row r="5" spans="1:9" ht="15.75">
      <c r="A5" s="1"/>
      <c r="B5" s="242" t="s">
        <v>2</v>
      </c>
      <c r="C5" s="242"/>
      <c r="D5" s="242"/>
      <c r="E5" s="242"/>
      <c r="F5" s="242"/>
      <c r="G5" s="242"/>
      <c r="H5" s="242"/>
      <c r="I5" s="242"/>
    </row>
    <row r="6" spans="1:9" ht="15.75">
      <c r="A6" s="1"/>
      <c r="B6" s="243"/>
      <c r="C6" s="243"/>
      <c r="D6" s="243"/>
      <c r="E6" s="243"/>
      <c r="F6" s="243"/>
      <c r="G6" s="243"/>
      <c r="H6" s="243"/>
      <c r="I6" s="243"/>
    </row>
    <row r="7" spans="1:8" ht="15.75">
      <c r="A7" s="239" t="s">
        <v>433</v>
      </c>
      <c r="B7" s="244"/>
      <c r="C7" s="244"/>
      <c r="D7" s="244"/>
      <c r="E7" s="244"/>
      <c r="F7" s="244"/>
      <c r="G7" s="244"/>
      <c r="H7" s="244"/>
    </row>
    <row r="8" spans="1:9" ht="120">
      <c r="A8" s="3" t="s">
        <v>3</v>
      </c>
      <c r="B8" s="185" t="s">
        <v>4</v>
      </c>
      <c r="C8" s="186" t="s">
        <v>430</v>
      </c>
      <c r="D8" s="5" t="s">
        <v>300</v>
      </c>
      <c r="E8" s="187"/>
      <c r="F8" s="5" t="s">
        <v>423</v>
      </c>
      <c r="G8" s="5" t="s">
        <v>432</v>
      </c>
      <c r="H8" s="5" t="s">
        <v>431</v>
      </c>
      <c r="I8" s="3"/>
    </row>
    <row r="9" spans="1:9" ht="15.75" hidden="1">
      <c r="A9" s="6" t="s">
        <v>5</v>
      </c>
      <c r="B9" s="7" t="s">
        <v>6</v>
      </c>
      <c r="C9" s="4"/>
      <c r="D9" s="3"/>
      <c r="E9" s="2"/>
      <c r="F9" s="3"/>
      <c r="G9" s="3"/>
      <c r="H9" s="3"/>
      <c r="I9" s="145"/>
    </row>
    <row r="10" spans="1:9" s="11" customFormat="1" ht="17.25" customHeight="1" hidden="1">
      <c r="A10" s="8"/>
      <c r="B10" s="9" t="s">
        <v>7</v>
      </c>
      <c r="C10" s="155">
        <f>C11+C13+C15+C19+C25+C26</f>
        <v>4066400</v>
      </c>
      <c r="D10" s="108">
        <f>D11+D13+D15+D19+D25+D26</f>
        <v>4289452.3</v>
      </c>
      <c r="E10" s="107"/>
      <c r="F10" s="108">
        <f>F11+F13+F15+F19+F25+F26</f>
        <v>4160453</v>
      </c>
      <c r="G10" s="108">
        <f>F10/C10*100</f>
        <v>102.31293035608893</v>
      </c>
      <c r="H10" s="28">
        <f>F10/D10*100</f>
        <v>96.9926393633052</v>
      </c>
      <c r="I10" s="146"/>
    </row>
    <row r="11" spans="1:9" s="11" customFormat="1" ht="18" customHeight="1" hidden="1">
      <c r="A11" s="8" t="s">
        <v>8</v>
      </c>
      <c r="B11" s="8" t="s">
        <v>9</v>
      </c>
      <c r="C11" s="155">
        <f>C12</f>
        <v>1868800</v>
      </c>
      <c r="D11" s="108">
        <f>D12</f>
        <v>1956852.3</v>
      </c>
      <c r="E11" s="107"/>
      <c r="F11" s="108">
        <f>F12</f>
        <v>1900650.6</v>
      </c>
      <c r="G11" s="108">
        <f aca="true" t="shared" si="0" ref="G11:G74">F11/C11*100</f>
        <v>101.70433433219179</v>
      </c>
      <c r="H11" s="28">
        <f>F11/D11*100</f>
        <v>97.12795390842732</v>
      </c>
      <c r="I11" s="146"/>
    </row>
    <row r="12" spans="1:9" s="11" customFormat="1" ht="18.75" hidden="1">
      <c r="A12" s="12" t="s">
        <v>343</v>
      </c>
      <c r="B12" s="13" t="s">
        <v>429</v>
      </c>
      <c r="C12" s="154">
        <v>1868800</v>
      </c>
      <c r="D12" s="79">
        <v>1956852.3</v>
      </c>
      <c r="E12" s="110"/>
      <c r="F12" s="79">
        <v>1900650.6</v>
      </c>
      <c r="G12" s="116">
        <f t="shared" si="0"/>
        <v>101.70433433219179</v>
      </c>
      <c r="H12" s="111">
        <f>F12/D12*100</f>
        <v>97.12795390842732</v>
      </c>
      <c r="I12" s="12"/>
    </row>
    <row r="13" spans="1:9" s="11" customFormat="1" ht="37.5" customHeight="1" hidden="1">
      <c r="A13" s="8" t="s">
        <v>10</v>
      </c>
      <c r="B13" s="14" t="s">
        <v>11</v>
      </c>
      <c r="C13" s="155">
        <f>C14</f>
        <v>0</v>
      </c>
      <c r="D13" s="108">
        <f>D14</f>
        <v>0</v>
      </c>
      <c r="E13" s="107"/>
      <c r="F13" s="28">
        <f>F14</f>
        <v>0</v>
      </c>
      <c r="G13" s="108" t="e">
        <f t="shared" si="0"/>
        <v>#DIV/0!</v>
      </c>
      <c r="H13" s="28"/>
      <c r="I13" s="12"/>
    </row>
    <row r="14" spans="1:9" s="11" customFormat="1" ht="20.25" customHeight="1" hidden="1">
      <c r="A14" s="12" t="s">
        <v>12</v>
      </c>
      <c r="B14" s="15" t="s">
        <v>13</v>
      </c>
      <c r="C14" s="154"/>
      <c r="D14" s="79"/>
      <c r="E14" s="107"/>
      <c r="F14" s="109"/>
      <c r="G14" s="108" t="e">
        <f t="shared" si="0"/>
        <v>#DIV/0!</v>
      </c>
      <c r="H14" s="111"/>
      <c r="I14" s="12"/>
    </row>
    <row r="15" spans="1:9" s="11" customFormat="1" ht="18.75" hidden="1">
      <c r="A15" s="8" t="s">
        <v>14</v>
      </c>
      <c r="B15" s="8" t="s">
        <v>15</v>
      </c>
      <c r="C15" s="155">
        <f>C16+C17+C18</f>
        <v>1850600</v>
      </c>
      <c r="D15" s="108">
        <f>D16+D17+D18</f>
        <v>1980600</v>
      </c>
      <c r="E15" s="107"/>
      <c r="F15" s="108">
        <f>F16+F17+F18</f>
        <v>1916574.5999999999</v>
      </c>
      <c r="G15" s="108">
        <f t="shared" si="0"/>
        <v>103.56503836593535</v>
      </c>
      <c r="H15" s="28">
        <f aca="true" t="shared" si="1" ref="H15:H21">F15/D15*100</f>
        <v>96.7673735231748</v>
      </c>
      <c r="I15" s="146"/>
    </row>
    <row r="16" spans="1:9" s="11" customFormat="1" ht="47.25" hidden="1">
      <c r="A16" s="12" t="s">
        <v>344</v>
      </c>
      <c r="B16" s="15" t="s">
        <v>16</v>
      </c>
      <c r="C16" s="154">
        <v>1480000</v>
      </c>
      <c r="D16" s="79">
        <v>1610000</v>
      </c>
      <c r="E16" s="107"/>
      <c r="F16" s="79">
        <v>1544101.7</v>
      </c>
      <c r="G16" s="116">
        <f t="shared" si="0"/>
        <v>104.33119594594595</v>
      </c>
      <c r="H16" s="111">
        <f t="shared" si="1"/>
        <v>95.90693788819875</v>
      </c>
      <c r="I16" s="12"/>
    </row>
    <row r="17" spans="1:9" s="11" customFormat="1" ht="31.5" hidden="1">
      <c r="A17" s="12" t="s">
        <v>345</v>
      </c>
      <c r="B17" s="15" t="s">
        <v>17</v>
      </c>
      <c r="C17" s="154">
        <v>370000</v>
      </c>
      <c r="D17" s="79">
        <v>370000</v>
      </c>
      <c r="E17" s="107"/>
      <c r="F17" s="79">
        <v>371631.2</v>
      </c>
      <c r="G17" s="116">
        <f t="shared" si="0"/>
        <v>100.44086486486488</v>
      </c>
      <c r="H17" s="111">
        <f t="shared" si="1"/>
        <v>100.44086486486488</v>
      </c>
      <c r="I17" s="12"/>
    </row>
    <row r="18" spans="1:9" s="11" customFormat="1" ht="18.75" hidden="1">
      <c r="A18" s="12" t="s">
        <v>398</v>
      </c>
      <c r="B18" s="12" t="s">
        <v>18</v>
      </c>
      <c r="C18" s="154">
        <v>600</v>
      </c>
      <c r="D18" s="79">
        <v>600</v>
      </c>
      <c r="E18" s="107"/>
      <c r="F18" s="79">
        <v>841.7</v>
      </c>
      <c r="G18" s="116">
        <f t="shared" si="0"/>
        <v>140.28333333333333</v>
      </c>
      <c r="H18" s="111">
        <f t="shared" si="1"/>
        <v>140.28333333333333</v>
      </c>
      <c r="I18" s="12"/>
    </row>
    <row r="19" spans="1:9" s="11" customFormat="1" ht="18.75" hidden="1">
      <c r="A19" s="8" t="s">
        <v>19</v>
      </c>
      <c r="B19" s="8" t="s">
        <v>20</v>
      </c>
      <c r="C19" s="155">
        <f>C21+C22+C23</f>
        <v>267000</v>
      </c>
      <c r="D19" s="108">
        <f>D21+D22+D23</f>
        <v>267000</v>
      </c>
      <c r="E19" s="107"/>
      <c r="F19" s="108">
        <f>F21+F22+F23</f>
        <v>264070.3</v>
      </c>
      <c r="G19" s="108">
        <f t="shared" si="0"/>
        <v>98.902734082397</v>
      </c>
      <c r="H19" s="28">
        <f t="shared" si="1"/>
        <v>98.902734082397</v>
      </c>
      <c r="I19" s="146"/>
    </row>
    <row r="20" spans="1:9" s="11" customFormat="1" ht="18.75" hidden="1">
      <c r="A20" s="12" t="s">
        <v>346</v>
      </c>
      <c r="B20" s="16" t="s">
        <v>21</v>
      </c>
      <c r="C20" s="79">
        <f>C21</f>
        <v>27000</v>
      </c>
      <c r="D20" s="79">
        <f>D21</f>
        <v>27000</v>
      </c>
      <c r="E20" s="107"/>
      <c r="F20" s="79">
        <f>F21</f>
        <v>47096.2</v>
      </c>
      <c r="G20" s="116">
        <f t="shared" si="0"/>
        <v>174.43037037037038</v>
      </c>
      <c r="H20" s="111">
        <f t="shared" si="1"/>
        <v>174.43037037037038</v>
      </c>
      <c r="I20" s="12"/>
    </row>
    <row r="21" spans="1:9" s="11" customFormat="1" ht="78.75" customHeight="1" hidden="1">
      <c r="A21" s="12" t="s">
        <v>347</v>
      </c>
      <c r="B21" s="16" t="s">
        <v>420</v>
      </c>
      <c r="C21" s="79">
        <v>27000</v>
      </c>
      <c r="D21" s="79">
        <v>27000</v>
      </c>
      <c r="E21" s="107"/>
      <c r="F21" s="79">
        <v>47096.2</v>
      </c>
      <c r="G21" s="116">
        <f t="shared" si="0"/>
        <v>174.43037037037038</v>
      </c>
      <c r="H21" s="111">
        <f t="shared" si="1"/>
        <v>174.43037037037038</v>
      </c>
      <c r="I21" s="12"/>
    </row>
    <row r="22" spans="1:9" s="11" customFormat="1" ht="18.75" customHeight="1" hidden="1">
      <c r="A22" s="12" t="s">
        <v>22</v>
      </c>
      <c r="B22" s="12" t="s">
        <v>23</v>
      </c>
      <c r="C22" s="79"/>
      <c r="D22" s="79"/>
      <c r="E22" s="107"/>
      <c r="F22" s="79"/>
      <c r="G22" s="116" t="e">
        <f t="shared" si="0"/>
        <v>#DIV/0!</v>
      </c>
      <c r="H22" s="111"/>
      <c r="I22" s="12"/>
    </row>
    <row r="23" spans="1:9" s="11" customFormat="1" ht="18.75" hidden="1">
      <c r="A23" s="12" t="s">
        <v>349</v>
      </c>
      <c r="B23" s="17" t="s">
        <v>348</v>
      </c>
      <c r="C23" s="79">
        <v>240000</v>
      </c>
      <c r="D23" s="79">
        <v>240000</v>
      </c>
      <c r="E23" s="107"/>
      <c r="F23" s="79">
        <v>216974.1</v>
      </c>
      <c r="G23" s="116">
        <f t="shared" si="0"/>
        <v>90.40587500000001</v>
      </c>
      <c r="H23" s="111">
        <f>F23/D23*100</f>
        <v>90.40587500000001</v>
      </c>
      <c r="I23" s="12"/>
    </row>
    <row r="24" spans="1:9" s="11" customFormat="1" ht="32.25" customHeight="1" hidden="1">
      <c r="A24" s="8" t="s">
        <v>24</v>
      </c>
      <c r="B24" s="18" t="s">
        <v>25</v>
      </c>
      <c r="C24" s="172"/>
      <c r="D24" s="114"/>
      <c r="E24" s="113"/>
      <c r="F24" s="114"/>
      <c r="G24" s="108" t="e">
        <f t="shared" si="0"/>
        <v>#DIV/0!</v>
      </c>
      <c r="H24" s="112"/>
      <c r="I24" s="12"/>
    </row>
    <row r="25" spans="1:9" s="11" customFormat="1" ht="18.75" hidden="1">
      <c r="A25" s="8" t="s">
        <v>26</v>
      </c>
      <c r="B25" s="8" t="s">
        <v>27</v>
      </c>
      <c r="C25" s="155">
        <v>75000</v>
      </c>
      <c r="D25" s="108">
        <v>80000</v>
      </c>
      <c r="E25" s="107"/>
      <c r="F25" s="108">
        <v>83204.8</v>
      </c>
      <c r="G25" s="108">
        <f t="shared" si="0"/>
        <v>110.93973333333334</v>
      </c>
      <c r="H25" s="28">
        <f>F25/D25*100</f>
        <v>104.006</v>
      </c>
      <c r="I25" s="146"/>
    </row>
    <row r="26" spans="1:9" s="11" customFormat="1" ht="48" hidden="1">
      <c r="A26" s="8" t="s">
        <v>28</v>
      </c>
      <c r="B26" s="19" t="s">
        <v>29</v>
      </c>
      <c r="C26" s="155">
        <f>C27+C34+C29</f>
        <v>5000</v>
      </c>
      <c r="D26" s="108">
        <f>D27+D34+D29</f>
        <v>5000</v>
      </c>
      <c r="E26" s="27">
        <f>E27+E34+E29</f>
        <v>0</v>
      </c>
      <c r="F26" s="108">
        <f>F28+F29+F33+F34+F27</f>
        <v>-4047.3</v>
      </c>
      <c r="G26" s="108"/>
      <c r="H26" s="28"/>
      <c r="I26" s="146"/>
    </row>
    <row r="27" spans="1:9" s="11" customFormat="1" ht="21.75" customHeight="1" hidden="1">
      <c r="A27" s="12" t="s">
        <v>396</v>
      </c>
      <c r="B27" s="20" t="s">
        <v>397</v>
      </c>
      <c r="C27" s="154"/>
      <c r="D27" s="79"/>
      <c r="E27" s="107"/>
      <c r="F27" s="79">
        <v>1.3</v>
      </c>
      <c r="G27" s="108"/>
      <c r="H27" s="111"/>
      <c r="I27" s="12"/>
    </row>
    <row r="28" spans="1:9" s="11" customFormat="1" ht="32.25" hidden="1">
      <c r="A28" s="12" t="s">
        <v>385</v>
      </c>
      <c r="B28" s="20" t="s">
        <v>384</v>
      </c>
      <c r="C28" s="154"/>
      <c r="D28" s="79"/>
      <c r="E28" s="107"/>
      <c r="F28" s="79">
        <v>-3.6</v>
      </c>
      <c r="G28" s="108"/>
      <c r="H28" s="111"/>
      <c r="I28" s="12"/>
    </row>
    <row r="29" spans="1:9" s="11" customFormat="1" ht="18.75" customHeight="1" hidden="1">
      <c r="A29" s="12" t="s">
        <v>30</v>
      </c>
      <c r="B29" s="21" t="s">
        <v>31</v>
      </c>
      <c r="C29" s="154">
        <f>+C31+C32</f>
        <v>5000</v>
      </c>
      <c r="D29" s="79">
        <f>+D31+D32</f>
        <v>5000</v>
      </c>
      <c r="E29" s="93">
        <f>+E31+E32</f>
        <v>0</v>
      </c>
      <c r="F29" s="93">
        <f>+F31+F32</f>
        <v>-4204.9</v>
      </c>
      <c r="G29" s="108"/>
      <c r="H29" s="111"/>
      <c r="I29" s="12"/>
    </row>
    <row r="30" spans="1:9" s="11" customFormat="1" ht="17.25" customHeight="1" hidden="1">
      <c r="A30" s="12" t="s">
        <v>30</v>
      </c>
      <c r="B30" s="21" t="s">
        <v>31</v>
      </c>
      <c r="C30" s="79">
        <f>C31+C32</f>
        <v>5000</v>
      </c>
      <c r="D30" s="79">
        <f>D31+D32</f>
        <v>5000</v>
      </c>
      <c r="E30" s="115"/>
      <c r="F30" s="79">
        <f>F31+F32</f>
        <v>-4204.9</v>
      </c>
      <c r="G30" s="108"/>
      <c r="H30" s="111"/>
      <c r="I30" s="12"/>
    </row>
    <row r="31" spans="1:9" s="11" customFormat="1" ht="18.75" hidden="1">
      <c r="A31" s="12" t="s">
        <v>350</v>
      </c>
      <c r="B31" s="21" t="s">
        <v>32</v>
      </c>
      <c r="C31" s="79">
        <v>4000</v>
      </c>
      <c r="D31" s="79">
        <v>4000</v>
      </c>
      <c r="E31" s="107"/>
      <c r="F31" s="79">
        <v>-4037.6</v>
      </c>
      <c r="G31" s="108"/>
      <c r="H31" s="111"/>
      <c r="I31" s="12"/>
    </row>
    <row r="32" spans="1:9" s="11" customFormat="1" ht="32.25" hidden="1">
      <c r="A32" s="12" t="s">
        <v>351</v>
      </c>
      <c r="B32" s="21" t="s">
        <v>399</v>
      </c>
      <c r="C32" s="79">
        <v>1000</v>
      </c>
      <c r="D32" s="79">
        <v>1000</v>
      </c>
      <c r="E32" s="107"/>
      <c r="F32" s="79">
        <v>-167.3</v>
      </c>
      <c r="G32" s="108"/>
      <c r="H32" s="111"/>
      <c r="I32" s="12"/>
    </row>
    <row r="33" spans="1:9" s="11" customFormat="1" ht="32.25" hidden="1">
      <c r="A33" s="12" t="s">
        <v>33</v>
      </c>
      <c r="B33" s="21" t="s">
        <v>34</v>
      </c>
      <c r="C33" s="154"/>
      <c r="D33" s="79"/>
      <c r="E33" s="107"/>
      <c r="F33" s="79">
        <v>65.7</v>
      </c>
      <c r="G33" s="108"/>
      <c r="H33" s="111"/>
      <c r="I33" s="12"/>
    </row>
    <row r="34" spans="1:9" s="11" customFormat="1" ht="32.25" hidden="1">
      <c r="A34" s="12" t="s">
        <v>400</v>
      </c>
      <c r="B34" s="21" t="s">
        <v>35</v>
      </c>
      <c r="C34" s="154"/>
      <c r="D34" s="79"/>
      <c r="E34" s="107"/>
      <c r="F34" s="79">
        <v>94.2</v>
      </c>
      <c r="G34" s="108"/>
      <c r="H34" s="111"/>
      <c r="I34" s="12"/>
    </row>
    <row r="35" spans="1:9" s="11" customFormat="1" ht="21" customHeight="1" hidden="1">
      <c r="A35" s="8"/>
      <c r="B35" s="9" t="s">
        <v>36</v>
      </c>
      <c r="C35" s="108">
        <f>C36+C54+C56+C58+C65+C66</f>
        <v>1064300</v>
      </c>
      <c r="D35" s="108">
        <f>D36+D65+D66+D55+D57+D58+D67</f>
        <v>1406591.4</v>
      </c>
      <c r="E35" s="107"/>
      <c r="F35" s="108">
        <f>F36+F54+F56+F58+F65+F66+F67</f>
        <v>1451418.3000000003</v>
      </c>
      <c r="G35" s="108">
        <f t="shared" si="0"/>
        <v>136.37304331485487</v>
      </c>
      <c r="H35" s="28">
        <f>F35/D35*100</f>
        <v>103.18691696821128</v>
      </c>
      <c r="I35" s="146"/>
    </row>
    <row r="36" spans="1:9" s="11" customFormat="1" ht="47.25" hidden="1">
      <c r="A36" s="8" t="s">
        <v>37</v>
      </c>
      <c r="B36" s="14" t="s">
        <v>38</v>
      </c>
      <c r="C36" s="155">
        <f>C40+C50+C53+C38</f>
        <v>724430</v>
      </c>
      <c r="D36" s="108">
        <f>D40+D50+D53+D38</f>
        <v>742339.1</v>
      </c>
      <c r="E36" s="107"/>
      <c r="F36" s="108">
        <f>F38+F40+F50+F52+F39</f>
        <v>763550.5000000001</v>
      </c>
      <c r="G36" s="108">
        <f t="shared" si="0"/>
        <v>105.40017669063954</v>
      </c>
      <c r="H36" s="28">
        <f>F36/D36*100</f>
        <v>102.85737340253263</v>
      </c>
      <c r="I36" s="146"/>
    </row>
    <row r="37" spans="1:9" s="11" customFormat="1" ht="33.75" customHeight="1" hidden="1">
      <c r="A37" s="22" t="s">
        <v>39</v>
      </c>
      <c r="B37" s="23" t="s">
        <v>40</v>
      </c>
      <c r="C37" s="155"/>
      <c r="D37" s="108"/>
      <c r="E37" s="107"/>
      <c r="F37" s="111"/>
      <c r="G37" s="108" t="e">
        <f t="shared" si="0"/>
        <v>#DIV/0!</v>
      </c>
      <c r="H37" s="28"/>
      <c r="I37" s="12"/>
    </row>
    <row r="38" spans="1:9" s="11" customFormat="1" ht="94.5" hidden="1">
      <c r="A38" s="22" t="s">
        <v>39</v>
      </c>
      <c r="B38" s="23" t="s">
        <v>401</v>
      </c>
      <c r="C38" s="155"/>
      <c r="D38" s="108"/>
      <c r="E38" s="107"/>
      <c r="F38" s="116">
        <v>99.7</v>
      </c>
      <c r="G38" s="108"/>
      <c r="H38" s="28"/>
      <c r="I38" s="12"/>
    </row>
    <row r="39" spans="1:9" s="11" customFormat="1" ht="31.5" hidden="1">
      <c r="A39" s="22" t="s">
        <v>421</v>
      </c>
      <c r="B39" s="23" t="s">
        <v>422</v>
      </c>
      <c r="C39" s="155"/>
      <c r="D39" s="108"/>
      <c r="E39" s="107"/>
      <c r="F39" s="116">
        <v>13.8</v>
      </c>
      <c r="G39" s="108"/>
      <c r="H39" s="28"/>
      <c r="I39" s="12"/>
    </row>
    <row r="40" spans="1:9" s="11" customFormat="1" ht="18.75" hidden="1">
      <c r="A40" s="12" t="s">
        <v>41</v>
      </c>
      <c r="B40" s="152" t="s">
        <v>305</v>
      </c>
      <c r="C40" s="154">
        <f>C44+C46</f>
        <v>570930</v>
      </c>
      <c r="D40" s="79">
        <f>D44+D46</f>
        <v>574839.1</v>
      </c>
      <c r="E40" s="107"/>
      <c r="F40" s="79">
        <f>F44+F46+F45</f>
        <v>559901.3</v>
      </c>
      <c r="G40" s="116">
        <f t="shared" si="0"/>
        <v>98.06829208484403</v>
      </c>
      <c r="H40" s="111">
        <f>F40/D40*100</f>
        <v>97.40139458154465</v>
      </c>
      <c r="I40" s="12"/>
    </row>
    <row r="41" spans="1:9" s="11" customFormat="1" ht="95.25" customHeight="1" hidden="1">
      <c r="A41" s="12" t="s">
        <v>42</v>
      </c>
      <c r="B41" s="20" t="s">
        <v>43</v>
      </c>
      <c r="C41" s="154">
        <f>C42</f>
        <v>0</v>
      </c>
      <c r="D41" s="79">
        <f>D42</f>
        <v>0</v>
      </c>
      <c r="E41" s="107"/>
      <c r="F41" s="109">
        <f>F42</f>
        <v>0</v>
      </c>
      <c r="G41" s="108" t="e">
        <f t="shared" si="0"/>
        <v>#DIV/0!</v>
      </c>
      <c r="H41" s="111" t="e">
        <f>F41/D41*100</f>
        <v>#DIV/0!</v>
      </c>
      <c r="I41" s="12"/>
    </row>
    <row r="42" spans="1:9" s="11" customFormat="1" ht="96.75" customHeight="1" hidden="1">
      <c r="A42" s="12" t="s">
        <v>44</v>
      </c>
      <c r="B42" s="24" t="s">
        <v>45</v>
      </c>
      <c r="C42" s="154"/>
      <c r="D42" s="79"/>
      <c r="E42" s="107"/>
      <c r="F42" s="109"/>
      <c r="G42" s="108" t="e">
        <f t="shared" si="0"/>
        <v>#DIV/0!</v>
      </c>
      <c r="H42" s="111" t="e">
        <f>F42/D42*100</f>
        <v>#DIV/0!</v>
      </c>
      <c r="I42" s="12"/>
    </row>
    <row r="43" spans="1:9" s="11" customFormat="1" ht="111" customHeight="1" hidden="1">
      <c r="A43" s="12" t="s">
        <v>46</v>
      </c>
      <c r="B43" s="24" t="s">
        <v>47</v>
      </c>
      <c r="C43" s="154"/>
      <c r="D43" s="79"/>
      <c r="E43" s="107"/>
      <c r="F43" s="109"/>
      <c r="G43" s="108" t="e">
        <f t="shared" si="0"/>
        <v>#DIV/0!</v>
      </c>
      <c r="H43" s="111" t="e">
        <f>F43/D43*100</f>
        <v>#DIV/0!</v>
      </c>
      <c r="I43" s="12"/>
    </row>
    <row r="44" spans="1:9" s="11" customFormat="1" ht="126.75" hidden="1">
      <c r="A44" s="12" t="s">
        <v>352</v>
      </c>
      <c r="B44" s="20" t="s">
        <v>304</v>
      </c>
      <c r="C44" s="79">
        <v>540000</v>
      </c>
      <c r="D44" s="79">
        <v>540000</v>
      </c>
      <c r="E44" s="107"/>
      <c r="F44" s="79">
        <v>521433.5</v>
      </c>
      <c r="G44" s="116">
        <f t="shared" si="0"/>
        <v>96.56175925925926</v>
      </c>
      <c r="H44" s="111">
        <f>F44/D44*100</f>
        <v>96.56175925925926</v>
      </c>
      <c r="I44" s="12"/>
    </row>
    <row r="45" spans="1:9" s="11" customFormat="1" ht="126" customHeight="1" hidden="1">
      <c r="A45" s="12" t="s">
        <v>359</v>
      </c>
      <c r="B45" s="32" t="s">
        <v>413</v>
      </c>
      <c r="C45" s="154"/>
      <c r="D45" s="79"/>
      <c r="E45" s="107"/>
      <c r="F45" s="79">
        <v>83.3</v>
      </c>
      <c r="G45" s="116" t="e">
        <f t="shared" si="0"/>
        <v>#DIV/0!</v>
      </c>
      <c r="H45" s="111"/>
      <c r="I45" s="12"/>
    </row>
    <row r="46" spans="1:9" s="11" customFormat="1" ht="110.25" hidden="1">
      <c r="A46" s="12" t="s">
        <v>360</v>
      </c>
      <c r="B46" s="15" t="s">
        <v>414</v>
      </c>
      <c r="C46" s="154">
        <f>C47</f>
        <v>30930</v>
      </c>
      <c r="D46" s="79">
        <f>D47</f>
        <v>34839.1</v>
      </c>
      <c r="E46" s="107"/>
      <c r="F46" s="79">
        <f>F47</f>
        <v>38384.5</v>
      </c>
      <c r="G46" s="116">
        <f t="shared" si="0"/>
        <v>124.10119624959586</v>
      </c>
      <c r="H46" s="111">
        <f>F46/D46*100</f>
        <v>110.1764970966529</v>
      </c>
      <c r="I46" s="12"/>
    </row>
    <row r="47" spans="1:9" s="11" customFormat="1" ht="94.5" hidden="1">
      <c r="A47" s="12" t="s">
        <v>50</v>
      </c>
      <c r="B47" s="15" t="s">
        <v>415</v>
      </c>
      <c r="C47" s="154">
        <v>30930</v>
      </c>
      <c r="D47" s="79">
        <v>34839.1</v>
      </c>
      <c r="E47" s="107"/>
      <c r="F47" s="79">
        <v>38384.5</v>
      </c>
      <c r="G47" s="116">
        <f t="shared" si="0"/>
        <v>124.10119624959586</v>
      </c>
      <c r="H47" s="111">
        <f>F47/D47*100</f>
        <v>110.1764970966529</v>
      </c>
      <c r="I47" s="12"/>
    </row>
    <row r="48" spans="1:9" s="11" customFormat="1" ht="28.5" customHeight="1" hidden="1">
      <c r="A48" s="12" t="s">
        <v>48</v>
      </c>
      <c r="B48" s="20" t="s">
        <v>49</v>
      </c>
      <c r="C48" s="154"/>
      <c r="D48" s="79"/>
      <c r="E48" s="107"/>
      <c r="F48" s="109"/>
      <c r="G48" s="116" t="e">
        <f t="shared" si="0"/>
        <v>#DIV/0!</v>
      </c>
      <c r="H48" s="111"/>
      <c r="I48" s="12"/>
    </row>
    <row r="49" spans="1:9" s="11" customFormat="1" ht="48" hidden="1">
      <c r="A49" s="12" t="s">
        <v>50</v>
      </c>
      <c r="B49" s="20" t="s">
        <v>49</v>
      </c>
      <c r="C49" s="154">
        <v>30930</v>
      </c>
      <c r="D49" s="79">
        <v>34839.1</v>
      </c>
      <c r="E49" s="107"/>
      <c r="F49" s="79">
        <v>38384.5</v>
      </c>
      <c r="G49" s="116">
        <f t="shared" si="0"/>
        <v>124.10119624959586</v>
      </c>
      <c r="H49" s="111">
        <v>26</v>
      </c>
      <c r="I49" s="12"/>
    </row>
    <row r="50" spans="1:9" s="11" customFormat="1" ht="63" hidden="1">
      <c r="A50" s="12" t="s">
        <v>386</v>
      </c>
      <c r="B50" s="15" t="s">
        <v>416</v>
      </c>
      <c r="C50" s="79">
        <v>7000</v>
      </c>
      <c r="D50" s="79">
        <v>7000</v>
      </c>
      <c r="E50" s="107"/>
      <c r="F50" s="79">
        <v>6619.8</v>
      </c>
      <c r="G50" s="116">
        <f t="shared" si="0"/>
        <v>94.56857142857143</v>
      </c>
      <c r="H50" s="111">
        <f>F50/D50*100</f>
        <v>94.56857142857143</v>
      </c>
      <c r="I50" s="12"/>
    </row>
    <row r="51" spans="1:9" s="11" customFormat="1" ht="126" hidden="1">
      <c r="A51" s="12" t="s">
        <v>387</v>
      </c>
      <c r="B51" s="15" t="s">
        <v>388</v>
      </c>
      <c r="C51" s="154"/>
      <c r="D51" s="79"/>
      <c r="E51" s="107"/>
      <c r="F51" s="79"/>
      <c r="G51" s="116" t="e">
        <f t="shared" si="0"/>
        <v>#DIV/0!</v>
      </c>
      <c r="H51" s="111"/>
      <c r="I51" s="12"/>
    </row>
    <row r="52" spans="1:9" s="11" customFormat="1" ht="126" hidden="1">
      <c r="A52" s="12" t="s">
        <v>301</v>
      </c>
      <c r="B52" s="23" t="s">
        <v>302</v>
      </c>
      <c r="C52" s="154">
        <f>C53</f>
        <v>146500</v>
      </c>
      <c r="D52" s="79">
        <f>D53</f>
        <v>160500</v>
      </c>
      <c r="E52" s="107"/>
      <c r="F52" s="79">
        <v>196915.9</v>
      </c>
      <c r="G52" s="116">
        <f t="shared" si="0"/>
        <v>134.41358361774743</v>
      </c>
      <c r="H52" s="111">
        <f aca="true" t="shared" si="2" ref="H52:H58">F52/D52*100</f>
        <v>122.68903426791277</v>
      </c>
      <c r="I52" s="12"/>
    </row>
    <row r="53" spans="1:9" s="11" customFormat="1" ht="110.25" hidden="1">
      <c r="A53" s="12" t="s">
        <v>303</v>
      </c>
      <c r="B53" s="23" t="s">
        <v>402</v>
      </c>
      <c r="C53" s="154">
        <v>146500</v>
      </c>
      <c r="D53" s="79">
        <v>160500</v>
      </c>
      <c r="E53" s="107"/>
      <c r="F53" s="79">
        <v>146935.3</v>
      </c>
      <c r="G53" s="116">
        <f t="shared" si="0"/>
        <v>100.29713310580203</v>
      </c>
      <c r="H53" s="111">
        <f t="shared" si="2"/>
        <v>91.54847352024922</v>
      </c>
      <c r="I53" s="12"/>
    </row>
    <row r="54" spans="1:9" s="11" customFormat="1" ht="31.5" hidden="1">
      <c r="A54" s="8" t="s">
        <v>51</v>
      </c>
      <c r="B54" s="14" t="s">
        <v>52</v>
      </c>
      <c r="C54" s="155">
        <v>12000</v>
      </c>
      <c r="D54" s="108">
        <f>D55</f>
        <v>18000</v>
      </c>
      <c r="E54" s="28">
        <f>E55</f>
        <v>0</v>
      </c>
      <c r="F54" s="28">
        <f>F55</f>
        <v>22286.9</v>
      </c>
      <c r="G54" s="108">
        <f t="shared" si="0"/>
        <v>185.72416666666666</v>
      </c>
      <c r="H54" s="28">
        <f t="shared" si="2"/>
        <v>123.81611111111113</v>
      </c>
      <c r="I54" s="146"/>
    </row>
    <row r="55" spans="1:9" s="11" customFormat="1" ht="31.5" hidden="1">
      <c r="A55" s="12" t="s">
        <v>53</v>
      </c>
      <c r="B55" s="15" t="s">
        <v>54</v>
      </c>
      <c r="C55" s="154">
        <v>18000000</v>
      </c>
      <c r="D55" s="79">
        <v>18000</v>
      </c>
      <c r="E55" s="107"/>
      <c r="F55" s="116">
        <v>22286.9</v>
      </c>
      <c r="G55" s="108">
        <f t="shared" si="0"/>
        <v>0.12381611111111111</v>
      </c>
      <c r="H55" s="111">
        <f t="shared" si="2"/>
        <v>123.81611111111113</v>
      </c>
      <c r="I55" s="12"/>
    </row>
    <row r="56" spans="1:9" s="11" customFormat="1" ht="31.5" hidden="1">
      <c r="A56" s="8" t="s">
        <v>55</v>
      </c>
      <c r="B56" s="25" t="s">
        <v>56</v>
      </c>
      <c r="C56" s="114">
        <f>C57</f>
        <v>10000</v>
      </c>
      <c r="D56" s="114">
        <f>D57</f>
        <v>20000</v>
      </c>
      <c r="E56" s="113"/>
      <c r="F56" s="114">
        <f>F57</f>
        <v>19910.7</v>
      </c>
      <c r="G56" s="108">
        <f t="shared" si="0"/>
        <v>199.107</v>
      </c>
      <c r="H56" s="28">
        <f t="shared" si="2"/>
        <v>99.5535</v>
      </c>
      <c r="I56" s="146"/>
    </row>
    <row r="57" spans="1:9" s="11" customFormat="1" ht="63" hidden="1">
      <c r="A57" s="22" t="s">
        <v>57</v>
      </c>
      <c r="B57" s="23" t="s">
        <v>58</v>
      </c>
      <c r="C57" s="173">
        <v>10000</v>
      </c>
      <c r="D57" s="116">
        <v>20000</v>
      </c>
      <c r="E57" s="113"/>
      <c r="F57" s="116">
        <v>19910.7</v>
      </c>
      <c r="G57" s="116">
        <f t="shared" si="0"/>
        <v>199.107</v>
      </c>
      <c r="H57" s="28">
        <f t="shared" si="2"/>
        <v>99.5535</v>
      </c>
      <c r="I57" s="12"/>
    </row>
    <row r="58" spans="1:9" s="11" customFormat="1" ht="32.25" hidden="1">
      <c r="A58" s="8" t="s">
        <v>59</v>
      </c>
      <c r="B58" s="19" t="s">
        <v>60</v>
      </c>
      <c r="C58" s="155">
        <f>C59+C62+C64</f>
        <v>252870</v>
      </c>
      <c r="D58" s="108">
        <f>D59+D62+D64</f>
        <v>546252.3</v>
      </c>
      <c r="E58" s="107"/>
      <c r="F58" s="108">
        <f>F61+F64+F59</f>
        <v>563358</v>
      </c>
      <c r="G58" s="108">
        <f t="shared" si="0"/>
        <v>222.78562107011507</v>
      </c>
      <c r="H58" s="111">
        <f t="shared" si="2"/>
        <v>103.13146507575345</v>
      </c>
      <c r="I58" s="146"/>
    </row>
    <row r="59" spans="1:9" s="11" customFormat="1" ht="18.75" hidden="1">
      <c r="A59" s="22" t="s">
        <v>355</v>
      </c>
      <c r="B59" s="21" t="s">
        <v>354</v>
      </c>
      <c r="C59" s="116">
        <f>C60</f>
        <v>970</v>
      </c>
      <c r="D59" s="116">
        <f>D60</f>
        <v>970</v>
      </c>
      <c r="E59" s="117"/>
      <c r="F59" s="116">
        <f>F60</f>
        <v>909.7</v>
      </c>
      <c r="G59" s="116">
        <f t="shared" si="0"/>
        <v>93.78350515463919</v>
      </c>
      <c r="H59" s="28"/>
      <c r="I59" s="12"/>
    </row>
    <row r="60" spans="1:9" s="11" customFormat="1" ht="32.25" hidden="1">
      <c r="A60" s="22" t="s">
        <v>357</v>
      </c>
      <c r="B60" s="21" t="s">
        <v>358</v>
      </c>
      <c r="C60" s="173">
        <v>970</v>
      </c>
      <c r="D60" s="116">
        <v>970</v>
      </c>
      <c r="E60" s="117"/>
      <c r="F60" s="116">
        <v>909.7</v>
      </c>
      <c r="G60" s="116">
        <f t="shared" si="0"/>
        <v>93.78350515463919</v>
      </c>
      <c r="H60" s="28"/>
      <c r="I60" s="12"/>
    </row>
    <row r="61" spans="1:9" s="11" customFormat="1" ht="126" hidden="1">
      <c r="A61" s="22" t="s">
        <v>403</v>
      </c>
      <c r="B61" s="150" t="s">
        <v>356</v>
      </c>
      <c r="C61" s="116">
        <f>C62</f>
        <v>206900</v>
      </c>
      <c r="D61" s="116">
        <f>D62</f>
        <v>350282.3</v>
      </c>
      <c r="E61" s="117"/>
      <c r="F61" s="118">
        <f>F62+F63</f>
        <v>407682.2</v>
      </c>
      <c r="G61" s="116">
        <f t="shared" si="0"/>
        <v>197.04311261478975</v>
      </c>
      <c r="H61" s="111">
        <f>F61/D61*100</f>
        <v>116.3867543407132</v>
      </c>
      <c r="I61" s="12"/>
    </row>
    <row r="62" spans="1:9" s="11" customFormat="1" ht="126.75" hidden="1">
      <c r="A62" s="22" t="s">
        <v>353</v>
      </c>
      <c r="B62" s="21" t="s">
        <v>404</v>
      </c>
      <c r="C62" s="173">
        <v>206900</v>
      </c>
      <c r="D62" s="116">
        <v>350282.3</v>
      </c>
      <c r="E62" s="107"/>
      <c r="F62" s="116">
        <v>407499</v>
      </c>
      <c r="G62" s="116">
        <f t="shared" si="0"/>
        <v>196.95456742387626</v>
      </c>
      <c r="H62" s="111">
        <f>F62/D62*100</f>
        <v>116.3344536677988</v>
      </c>
      <c r="I62" s="12"/>
    </row>
    <row r="63" spans="1:9" s="11" customFormat="1" ht="126" hidden="1">
      <c r="A63" s="22" t="s">
        <v>405</v>
      </c>
      <c r="B63" s="150" t="s">
        <v>410</v>
      </c>
      <c r="C63" s="173"/>
      <c r="D63" s="116"/>
      <c r="E63" s="107"/>
      <c r="F63" s="116">
        <v>183.2</v>
      </c>
      <c r="G63" s="108"/>
      <c r="H63" s="28"/>
      <c r="I63" s="12"/>
    </row>
    <row r="64" spans="1:9" s="11" customFormat="1" ht="79.5" hidden="1">
      <c r="A64" s="12" t="s">
        <v>417</v>
      </c>
      <c r="B64" s="20" t="s">
        <v>418</v>
      </c>
      <c r="C64" s="154">
        <v>45000</v>
      </c>
      <c r="D64" s="116">
        <v>195000</v>
      </c>
      <c r="E64" s="107"/>
      <c r="F64" s="116">
        <v>154766.1</v>
      </c>
      <c r="G64" s="116">
        <f t="shared" si="0"/>
        <v>343.9246666666667</v>
      </c>
      <c r="H64" s="111">
        <f>F64/D64*100</f>
        <v>79.36723076923077</v>
      </c>
      <c r="I64" s="12"/>
    </row>
    <row r="65" spans="1:9" s="11" customFormat="1" ht="18.75" hidden="1">
      <c r="A65" s="8" t="s">
        <v>61</v>
      </c>
      <c r="B65" s="19" t="s">
        <v>62</v>
      </c>
      <c r="C65" s="155">
        <v>10000</v>
      </c>
      <c r="D65" s="108">
        <v>10000</v>
      </c>
      <c r="E65" s="107"/>
      <c r="F65" s="108">
        <v>10581.3</v>
      </c>
      <c r="G65" s="108">
        <f t="shared" si="0"/>
        <v>105.813</v>
      </c>
      <c r="H65" s="28">
        <f>F65/D65*100</f>
        <v>105.813</v>
      </c>
      <c r="I65" s="146"/>
    </row>
    <row r="66" spans="1:9" s="11" customFormat="1" ht="18.75" hidden="1">
      <c r="A66" s="8" t="s">
        <v>63</v>
      </c>
      <c r="B66" s="19" t="s">
        <v>64</v>
      </c>
      <c r="C66" s="155">
        <v>55000</v>
      </c>
      <c r="D66" s="108">
        <v>70000</v>
      </c>
      <c r="E66" s="107"/>
      <c r="F66" s="108">
        <v>71625.6</v>
      </c>
      <c r="G66" s="108">
        <f t="shared" si="0"/>
        <v>130.22836363636367</v>
      </c>
      <c r="H66" s="28">
        <f>F66/D66*100</f>
        <v>102.32228571428573</v>
      </c>
      <c r="I66" s="146"/>
    </row>
    <row r="67" spans="1:9" s="11" customFormat="1" ht="18.75" hidden="1">
      <c r="A67" s="8" t="s">
        <v>65</v>
      </c>
      <c r="B67" s="19" t="s">
        <v>66</v>
      </c>
      <c r="C67" s="155"/>
      <c r="D67" s="108"/>
      <c r="E67" s="107"/>
      <c r="F67" s="108">
        <v>105.3</v>
      </c>
      <c r="G67" s="108"/>
      <c r="H67" s="28"/>
      <c r="I67" s="12"/>
    </row>
    <row r="68" spans="1:9" s="11" customFormat="1" ht="48" hidden="1">
      <c r="A68" s="8" t="s">
        <v>67</v>
      </c>
      <c r="B68" s="19" t="s">
        <v>68</v>
      </c>
      <c r="C68" s="155"/>
      <c r="D68" s="108"/>
      <c r="E68" s="107"/>
      <c r="F68" s="108">
        <v>3129.7</v>
      </c>
      <c r="G68" s="108"/>
      <c r="H68" s="28"/>
      <c r="I68" s="12"/>
    </row>
    <row r="69" spans="1:9" s="11" customFormat="1" ht="32.25" hidden="1">
      <c r="A69" s="8" t="s">
        <v>69</v>
      </c>
      <c r="B69" s="19" t="s">
        <v>70</v>
      </c>
      <c r="C69" s="155"/>
      <c r="D69" s="108"/>
      <c r="E69" s="107"/>
      <c r="F69" s="108">
        <v>-32211.3</v>
      </c>
      <c r="G69" s="108"/>
      <c r="H69" s="28"/>
      <c r="I69" s="12"/>
    </row>
    <row r="70" spans="1:9" s="11" customFormat="1" ht="34.5" customHeight="1" hidden="1">
      <c r="A70" s="8" t="s">
        <v>69</v>
      </c>
      <c r="B70" s="19" t="s">
        <v>70</v>
      </c>
      <c r="C70" s="155"/>
      <c r="D70" s="108"/>
      <c r="E70" s="107"/>
      <c r="F70" s="28"/>
      <c r="G70" s="108" t="e">
        <f t="shared" si="0"/>
        <v>#DIV/0!</v>
      </c>
      <c r="H70" s="28"/>
      <c r="I70" s="12"/>
    </row>
    <row r="71" spans="1:9" s="11" customFormat="1" ht="18.75" hidden="1">
      <c r="A71" s="12"/>
      <c r="B71" s="26" t="s">
        <v>71</v>
      </c>
      <c r="C71" s="155">
        <f>C35+C10</f>
        <v>5130700</v>
      </c>
      <c r="D71" s="108">
        <f>D35+D10</f>
        <v>5696043.699999999</v>
      </c>
      <c r="E71" s="107"/>
      <c r="F71" s="108">
        <f>F35+F10+F68+F69</f>
        <v>5582789.700000001</v>
      </c>
      <c r="G71" s="108">
        <f t="shared" si="0"/>
        <v>108.81146237355527</v>
      </c>
      <c r="H71" s="28">
        <f>F71/D71*100</f>
        <v>98.01170767000966</v>
      </c>
      <c r="I71" s="146"/>
    </row>
    <row r="72" spans="1:9" s="11" customFormat="1" ht="18.75" hidden="1">
      <c r="A72" s="8" t="s">
        <v>72</v>
      </c>
      <c r="B72" s="19" t="s">
        <v>361</v>
      </c>
      <c r="C72" s="155">
        <f>C73+C74+C75+C76+C77+C78</f>
        <v>1632866.2</v>
      </c>
      <c r="D72" s="108">
        <f>D73+D74+D75+D76+D77+D78</f>
        <v>3791739.5999999996</v>
      </c>
      <c r="E72" s="107"/>
      <c r="F72" s="108">
        <f>F73+F74+F75+F76+F77+F78</f>
        <v>3350835.8</v>
      </c>
      <c r="G72" s="108">
        <f t="shared" si="0"/>
        <v>205.2119028491128</v>
      </c>
      <c r="H72" s="112">
        <f>F72/D72*100</f>
        <v>88.3719915787466</v>
      </c>
      <c r="I72" s="146"/>
    </row>
    <row r="73" spans="1:9" s="11" customFormat="1" ht="32.25" hidden="1">
      <c r="A73" s="8" t="s">
        <v>73</v>
      </c>
      <c r="B73" s="21" t="s">
        <v>409</v>
      </c>
      <c r="C73" s="173"/>
      <c r="D73" s="116">
        <v>119692.5</v>
      </c>
      <c r="E73" s="117"/>
      <c r="F73" s="116">
        <v>119692.5</v>
      </c>
      <c r="G73" s="108"/>
      <c r="H73" s="111">
        <v>100</v>
      </c>
      <c r="I73" s="12"/>
    </row>
    <row r="74" spans="1:9" s="11" customFormat="1" ht="48" hidden="1">
      <c r="A74" s="8" t="s">
        <v>362</v>
      </c>
      <c r="B74" s="21" t="s">
        <v>411</v>
      </c>
      <c r="C74" s="173">
        <v>1632866.2</v>
      </c>
      <c r="D74" s="116">
        <v>1958979</v>
      </c>
      <c r="E74" s="148"/>
      <c r="F74" s="116">
        <v>1946894.8</v>
      </c>
      <c r="G74" s="116">
        <f t="shared" si="0"/>
        <v>119.2317410942795</v>
      </c>
      <c r="H74" s="111">
        <f aca="true" t="shared" si="3" ref="H74:H85">F74/D74*100</f>
        <v>99.38313784884882</v>
      </c>
      <c r="I74" s="12"/>
    </row>
    <row r="75" spans="1:9" s="11" customFormat="1" ht="48.75" customHeight="1" hidden="1">
      <c r="A75" s="8" t="s">
        <v>74</v>
      </c>
      <c r="B75" s="21" t="s">
        <v>412</v>
      </c>
      <c r="C75" s="173"/>
      <c r="D75" s="116">
        <v>1677905.8</v>
      </c>
      <c r="E75" s="148"/>
      <c r="F75" s="116">
        <v>1250674.5</v>
      </c>
      <c r="G75" s="108"/>
      <c r="H75" s="111">
        <f t="shared" si="3"/>
        <v>74.53782566339541</v>
      </c>
      <c r="I75" s="12"/>
    </row>
    <row r="76" spans="1:9" s="11" customFormat="1" ht="114" customHeight="1" hidden="1">
      <c r="A76" s="8" t="s">
        <v>390</v>
      </c>
      <c r="B76" s="21" t="s">
        <v>391</v>
      </c>
      <c r="C76" s="173"/>
      <c r="D76" s="116">
        <v>20289.4</v>
      </c>
      <c r="E76" s="117"/>
      <c r="F76" s="116">
        <v>20289.4</v>
      </c>
      <c r="G76" s="108"/>
      <c r="H76" s="111">
        <f t="shared" si="3"/>
        <v>100</v>
      </c>
      <c r="I76" s="12"/>
    </row>
    <row r="77" spans="1:9" s="11" customFormat="1" ht="65.25" customHeight="1" hidden="1">
      <c r="A77" s="8" t="s">
        <v>389</v>
      </c>
      <c r="B77" s="21" t="s">
        <v>406</v>
      </c>
      <c r="C77" s="173"/>
      <c r="D77" s="116">
        <v>12923.4</v>
      </c>
      <c r="E77" s="117"/>
      <c r="F77" s="116">
        <v>11335.1</v>
      </c>
      <c r="G77" s="108"/>
      <c r="H77" s="111">
        <f t="shared" si="3"/>
        <v>87.70989058606868</v>
      </c>
      <c r="I77" s="12"/>
    </row>
    <row r="78" spans="1:9" s="11" customFormat="1" ht="32.25" hidden="1">
      <c r="A78" s="8" t="s">
        <v>395</v>
      </c>
      <c r="B78" s="21" t="s">
        <v>394</v>
      </c>
      <c r="C78" s="173"/>
      <c r="D78" s="116">
        <v>1949.5</v>
      </c>
      <c r="E78" s="117"/>
      <c r="F78" s="116">
        <v>1949.5</v>
      </c>
      <c r="G78" s="108"/>
      <c r="H78" s="111">
        <f t="shared" si="3"/>
        <v>100</v>
      </c>
      <c r="I78" s="12"/>
    </row>
    <row r="79" spans="1:9" s="11" customFormat="1" ht="18.75" hidden="1">
      <c r="A79" s="8" t="s">
        <v>363</v>
      </c>
      <c r="B79" s="21" t="s">
        <v>364</v>
      </c>
      <c r="C79" s="173"/>
      <c r="D79" s="116">
        <v>3587.6</v>
      </c>
      <c r="E79" s="117"/>
      <c r="F79" s="116">
        <v>6578.9</v>
      </c>
      <c r="G79" s="108"/>
      <c r="H79" s="111">
        <f t="shared" si="3"/>
        <v>183.3788605195674</v>
      </c>
      <c r="I79" s="12"/>
    </row>
    <row r="80" spans="1:9" s="11" customFormat="1" ht="48" hidden="1">
      <c r="A80" s="8" t="s">
        <v>407</v>
      </c>
      <c r="B80" s="21" t="s">
        <v>408</v>
      </c>
      <c r="C80" s="173"/>
      <c r="D80" s="116">
        <v>10518.5</v>
      </c>
      <c r="E80" s="117"/>
      <c r="F80" s="116">
        <v>10518.5</v>
      </c>
      <c r="G80" s="108"/>
      <c r="H80" s="111">
        <f t="shared" si="3"/>
        <v>100</v>
      </c>
      <c r="I80" s="12"/>
    </row>
    <row r="81" spans="1:9" s="11" customFormat="1" ht="32.25" customHeight="1" hidden="1">
      <c r="A81" s="8" t="s">
        <v>75</v>
      </c>
      <c r="B81" s="21" t="s">
        <v>76</v>
      </c>
      <c r="C81" s="155"/>
      <c r="D81" s="108"/>
      <c r="E81" s="107"/>
      <c r="F81" s="28"/>
      <c r="G81" s="108" t="e">
        <f aca="true" t="shared" si="4" ref="G81:G144">F81/C81*100</f>
        <v>#DIV/0!</v>
      </c>
      <c r="H81" s="28" t="e">
        <f t="shared" si="3"/>
        <v>#DIV/0!</v>
      </c>
      <c r="I81" s="12"/>
    </row>
    <row r="82" spans="1:9" s="11" customFormat="1" ht="36" customHeight="1" hidden="1">
      <c r="A82" s="8" t="s">
        <v>73</v>
      </c>
      <c r="B82" s="21" t="s">
        <v>77</v>
      </c>
      <c r="C82" s="155"/>
      <c r="D82" s="108"/>
      <c r="E82" s="107"/>
      <c r="F82" s="28"/>
      <c r="G82" s="108" t="e">
        <f t="shared" si="4"/>
        <v>#DIV/0!</v>
      </c>
      <c r="H82" s="28" t="e">
        <f t="shared" si="3"/>
        <v>#DIV/0!</v>
      </c>
      <c r="I82" s="12"/>
    </row>
    <row r="83" spans="1:9" s="11" customFormat="1" ht="18.75" customHeight="1" hidden="1">
      <c r="A83" s="8" t="s">
        <v>78</v>
      </c>
      <c r="B83" s="21" t="s">
        <v>79</v>
      </c>
      <c r="C83" s="155"/>
      <c r="D83" s="108"/>
      <c r="E83" s="107"/>
      <c r="F83" s="28"/>
      <c r="G83" s="108" t="e">
        <f t="shared" si="4"/>
        <v>#DIV/0!</v>
      </c>
      <c r="H83" s="28" t="e">
        <f t="shared" si="3"/>
        <v>#DIV/0!</v>
      </c>
      <c r="I83" s="12"/>
    </row>
    <row r="84" spans="1:9" s="11" customFormat="1" ht="0.75" customHeight="1" hidden="1">
      <c r="A84" s="8" t="s">
        <v>80</v>
      </c>
      <c r="B84" s="21" t="s">
        <v>81</v>
      </c>
      <c r="C84" s="155"/>
      <c r="D84" s="108"/>
      <c r="E84" s="107"/>
      <c r="F84" s="28"/>
      <c r="G84" s="108" t="e">
        <f t="shared" si="4"/>
        <v>#DIV/0!</v>
      </c>
      <c r="H84" s="28" t="e">
        <f t="shared" si="3"/>
        <v>#DIV/0!</v>
      </c>
      <c r="I84" s="12"/>
    </row>
    <row r="85" spans="1:9" s="11" customFormat="1" ht="32.25" hidden="1">
      <c r="A85" s="8" t="s">
        <v>82</v>
      </c>
      <c r="B85" s="21" t="s">
        <v>393</v>
      </c>
      <c r="C85" s="155">
        <v>1180746</v>
      </c>
      <c r="D85" s="116">
        <v>1334397.5</v>
      </c>
      <c r="E85" s="117"/>
      <c r="F85" s="116">
        <v>1320233.6</v>
      </c>
      <c r="G85" s="108">
        <f t="shared" si="4"/>
        <v>111.81351450693037</v>
      </c>
      <c r="H85" s="111">
        <f t="shared" si="3"/>
        <v>98.93855466605716</v>
      </c>
      <c r="I85" s="12"/>
    </row>
    <row r="86" spans="1:9" s="11" customFormat="1" ht="29.25" customHeight="1" hidden="1">
      <c r="A86" s="8" t="s">
        <v>82</v>
      </c>
      <c r="B86" s="19" t="s">
        <v>83</v>
      </c>
      <c r="C86" s="155"/>
      <c r="D86" s="108"/>
      <c r="E86" s="107"/>
      <c r="F86" s="28"/>
      <c r="G86" s="108" t="e">
        <f t="shared" si="4"/>
        <v>#DIV/0!</v>
      </c>
      <c r="H86" s="28"/>
      <c r="I86" s="12"/>
    </row>
    <row r="87" spans="1:9" s="11" customFormat="1" ht="18.75" hidden="1">
      <c r="A87" s="8"/>
      <c r="B87" s="19"/>
      <c r="C87" s="155"/>
      <c r="D87" s="108"/>
      <c r="E87" s="107"/>
      <c r="F87" s="28"/>
      <c r="G87" s="108" t="e">
        <f t="shared" si="4"/>
        <v>#DIV/0!</v>
      </c>
      <c r="H87" s="28"/>
      <c r="I87" s="12"/>
    </row>
    <row r="88" spans="1:9" s="11" customFormat="1" ht="0.75" customHeight="1" hidden="1">
      <c r="A88" s="8"/>
      <c r="B88" s="19"/>
      <c r="C88" s="155"/>
      <c r="D88" s="108"/>
      <c r="E88" s="107"/>
      <c r="F88" s="28"/>
      <c r="G88" s="108" t="e">
        <f t="shared" si="4"/>
        <v>#DIV/0!</v>
      </c>
      <c r="H88" s="28"/>
      <c r="I88" s="12"/>
    </row>
    <row r="89" spans="1:9" s="11" customFormat="1" ht="21" customHeight="1" hidden="1">
      <c r="A89" s="12"/>
      <c r="B89" s="29" t="s">
        <v>84</v>
      </c>
      <c r="C89" s="155">
        <f>C71+C86+C72+C79+C85+C80+C84+C81</f>
        <v>7944312.2</v>
      </c>
      <c r="D89" s="99">
        <f>D71+D86+D72+D79+D85+D80+D84+D81</f>
        <v>10836286.899999999</v>
      </c>
      <c r="E89" s="28">
        <f>E71+E86+E72+E73+E74+E75+E79+E83+E85</f>
        <v>0</v>
      </c>
      <c r="F89" s="108">
        <f>F71+F72+F85+F80+F79</f>
        <v>10270956.5</v>
      </c>
      <c r="G89" s="108">
        <f t="shared" si="4"/>
        <v>129.28691926281547</v>
      </c>
      <c r="H89" s="28">
        <f aca="true" t="shared" si="5" ref="H89:H116">F89/D89*100</f>
        <v>94.78298788859126</v>
      </c>
      <c r="I89" s="146"/>
    </row>
    <row r="90" spans="1:9" s="11" customFormat="1" ht="18.75" hidden="1">
      <c r="A90" s="30" t="s">
        <v>65</v>
      </c>
      <c r="B90" s="19" t="s">
        <v>66</v>
      </c>
      <c r="C90" s="155"/>
      <c r="D90" s="108"/>
      <c r="E90" s="107"/>
      <c r="F90" s="28"/>
      <c r="G90" s="108" t="e">
        <f t="shared" si="4"/>
        <v>#DIV/0!</v>
      </c>
      <c r="H90" s="28" t="e">
        <f t="shared" si="5"/>
        <v>#DIV/0!</v>
      </c>
      <c r="I90" s="12"/>
    </row>
    <row r="91" spans="1:9" s="11" customFormat="1" ht="18.75" hidden="1">
      <c r="A91" s="9"/>
      <c r="B91" s="31"/>
      <c r="C91" s="174"/>
      <c r="D91" s="181"/>
      <c r="E91" s="107"/>
      <c r="F91" s="119"/>
      <c r="G91" s="108" t="e">
        <f t="shared" si="4"/>
        <v>#DIV/0!</v>
      </c>
      <c r="H91" s="28" t="e">
        <f t="shared" si="5"/>
        <v>#DIV/0!</v>
      </c>
      <c r="I91" s="12"/>
    </row>
    <row r="92" spans="1:9" s="11" customFormat="1" ht="47.25" hidden="1">
      <c r="A92" s="9"/>
      <c r="B92" s="32" t="s">
        <v>85</v>
      </c>
      <c r="C92" s="154">
        <v>116550</v>
      </c>
      <c r="D92" s="79">
        <v>116550</v>
      </c>
      <c r="E92" s="107"/>
      <c r="F92" s="109">
        <v>116550</v>
      </c>
      <c r="G92" s="108">
        <f t="shared" si="4"/>
        <v>100</v>
      </c>
      <c r="H92" s="28">
        <f t="shared" si="5"/>
        <v>100</v>
      </c>
      <c r="I92" s="12"/>
    </row>
    <row r="93" spans="1:9" s="11" customFormat="1" ht="69" customHeight="1" hidden="1">
      <c r="A93" s="30"/>
      <c r="B93" s="32" t="s">
        <v>86</v>
      </c>
      <c r="C93" s="154">
        <v>412354</v>
      </c>
      <c r="D93" s="79">
        <v>412354</v>
      </c>
      <c r="E93" s="107"/>
      <c r="F93" s="109">
        <v>412354</v>
      </c>
      <c r="G93" s="108">
        <f t="shared" si="4"/>
        <v>100</v>
      </c>
      <c r="H93" s="28">
        <f t="shared" si="5"/>
        <v>100</v>
      </c>
      <c r="I93" s="12"/>
    </row>
    <row r="94" spans="1:9" s="11" customFormat="1" ht="61.5" customHeight="1" hidden="1">
      <c r="A94" s="33"/>
      <c r="B94" s="32" t="s">
        <v>87</v>
      </c>
      <c r="C94" s="154">
        <v>17000</v>
      </c>
      <c r="D94" s="79">
        <v>17000</v>
      </c>
      <c r="E94" s="107"/>
      <c r="F94" s="109">
        <v>17000</v>
      </c>
      <c r="G94" s="108">
        <f t="shared" si="4"/>
        <v>100</v>
      </c>
      <c r="H94" s="28">
        <f t="shared" si="5"/>
        <v>100</v>
      </c>
      <c r="I94" s="12"/>
    </row>
    <row r="95" spans="1:9" s="11" customFormat="1" ht="45" customHeight="1" hidden="1">
      <c r="A95" s="33"/>
      <c r="B95" s="32" t="s">
        <v>88</v>
      </c>
      <c r="C95" s="154">
        <v>2766</v>
      </c>
      <c r="D95" s="79">
        <v>2766</v>
      </c>
      <c r="E95" s="107"/>
      <c r="F95" s="109">
        <v>2766</v>
      </c>
      <c r="G95" s="108">
        <f t="shared" si="4"/>
        <v>100</v>
      </c>
      <c r="H95" s="28">
        <f t="shared" si="5"/>
        <v>100</v>
      </c>
      <c r="I95" s="12"/>
    </row>
    <row r="96" spans="1:9" s="11" customFormat="1" ht="41.25" customHeight="1" hidden="1">
      <c r="A96" s="33"/>
      <c r="B96" s="32" t="s">
        <v>89</v>
      </c>
      <c r="C96" s="154">
        <v>133973</v>
      </c>
      <c r="D96" s="79">
        <v>133973</v>
      </c>
      <c r="E96" s="107"/>
      <c r="F96" s="109">
        <v>133973</v>
      </c>
      <c r="G96" s="108">
        <f t="shared" si="4"/>
        <v>100</v>
      </c>
      <c r="H96" s="28">
        <f t="shared" si="5"/>
        <v>100</v>
      </c>
      <c r="I96" s="12"/>
    </row>
    <row r="97" spans="1:9" s="11" customFormat="1" ht="41.25" customHeight="1" hidden="1">
      <c r="A97" s="33"/>
      <c r="B97" s="32" t="s">
        <v>90</v>
      </c>
      <c r="C97" s="154">
        <v>130884</v>
      </c>
      <c r="D97" s="79">
        <v>130884</v>
      </c>
      <c r="E97" s="107"/>
      <c r="F97" s="109">
        <v>130884</v>
      </c>
      <c r="G97" s="108">
        <f t="shared" si="4"/>
        <v>100</v>
      </c>
      <c r="H97" s="28">
        <f t="shared" si="5"/>
        <v>100</v>
      </c>
      <c r="I97" s="12"/>
    </row>
    <row r="98" spans="1:9" s="11" customFormat="1" ht="16.5" customHeight="1" hidden="1">
      <c r="A98" s="33"/>
      <c r="B98" s="34" t="s">
        <v>91</v>
      </c>
      <c r="C98" s="154"/>
      <c r="D98" s="79"/>
      <c r="E98" s="107"/>
      <c r="F98" s="109"/>
      <c r="G98" s="108" t="e">
        <f t="shared" si="4"/>
        <v>#DIV/0!</v>
      </c>
      <c r="H98" s="28" t="e">
        <f t="shared" si="5"/>
        <v>#DIV/0!</v>
      </c>
      <c r="I98" s="12"/>
    </row>
    <row r="99" spans="1:9" s="11" customFormat="1" ht="17.25" customHeight="1" hidden="1">
      <c r="A99" s="33"/>
      <c r="B99" s="35" t="s">
        <v>92</v>
      </c>
      <c r="C99" s="154"/>
      <c r="D99" s="79"/>
      <c r="E99" s="107"/>
      <c r="F99" s="109"/>
      <c r="G99" s="108" t="e">
        <f t="shared" si="4"/>
        <v>#DIV/0!</v>
      </c>
      <c r="H99" s="28" t="e">
        <f t="shared" si="5"/>
        <v>#DIV/0!</v>
      </c>
      <c r="I99" s="12"/>
    </row>
    <row r="100" spans="1:9" s="11" customFormat="1" ht="33.75" customHeight="1" hidden="1">
      <c r="A100" s="33"/>
      <c r="B100" s="32" t="s">
        <v>93</v>
      </c>
      <c r="C100" s="154">
        <v>18305</v>
      </c>
      <c r="D100" s="79">
        <v>18305</v>
      </c>
      <c r="E100" s="107"/>
      <c r="F100" s="109">
        <v>18305</v>
      </c>
      <c r="G100" s="108">
        <f t="shared" si="4"/>
        <v>100</v>
      </c>
      <c r="H100" s="28">
        <f t="shared" si="5"/>
        <v>100</v>
      </c>
      <c r="I100" s="12"/>
    </row>
    <row r="101" spans="1:9" s="11" customFormat="1" ht="41.25" customHeight="1" hidden="1">
      <c r="A101" s="33"/>
      <c r="B101" s="32" t="s">
        <v>94</v>
      </c>
      <c r="C101" s="154">
        <v>155166</v>
      </c>
      <c r="D101" s="79">
        <v>155166</v>
      </c>
      <c r="E101" s="107"/>
      <c r="F101" s="109">
        <v>155166</v>
      </c>
      <c r="G101" s="108">
        <f t="shared" si="4"/>
        <v>100</v>
      </c>
      <c r="H101" s="28">
        <f t="shared" si="5"/>
        <v>100</v>
      </c>
      <c r="I101" s="12"/>
    </row>
    <row r="102" spans="1:9" s="11" customFormat="1" ht="25.5" customHeight="1" hidden="1">
      <c r="A102" s="33"/>
      <c r="B102" s="34" t="s">
        <v>95</v>
      </c>
      <c r="C102" s="154"/>
      <c r="D102" s="79"/>
      <c r="E102" s="107"/>
      <c r="F102" s="109"/>
      <c r="G102" s="108" t="e">
        <f t="shared" si="4"/>
        <v>#DIV/0!</v>
      </c>
      <c r="H102" s="28" t="e">
        <f t="shared" si="5"/>
        <v>#DIV/0!</v>
      </c>
      <c r="I102" s="12"/>
    </row>
    <row r="103" spans="1:9" s="11" customFormat="1" ht="15" customHeight="1" hidden="1">
      <c r="A103" s="33"/>
      <c r="B103" s="34" t="s">
        <v>96</v>
      </c>
      <c r="C103" s="154"/>
      <c r="D103" s="79"/>
      <c r="E103" s="107"/>
      <c r="F103" s="109"/>
      <c r="G103" s="108" t="e">
        <f t="shared" si="4"/>
        <v>#DIV/0!</v>
      </c>
      <c r="H103" s="28" t="e">
        <f t="shared" si="5"/>
        <v>#DIV/0!</v>
      </c>
      <c r="I103" s="12"/>
    </row>
    <row r="104" spans="1:9" s="11" customFormat="1" ht="15.75" customHeight="1" hidden="1">
      <c r="A104" s="33"/>
      <c r="B104" s="34" t="s">
        <v>97</v>
      </c>
      <c r="C104" s="154"/>
      <c r="D104" s="79"/>
      <c r="E104" s="107"/>
      <c r="F104" s="109"/>
      <c r="G104" s="108" t="e">
        <f t="shared" si="4"/>
        <v>#DIV/0!</v>
      </c>
      <c r="H104" s="28" t="e">
        <f t="shared" si="5"/>
        <v>#DIV/0!</v>
      </c>
      <c r="I104" s="12"/>
    </row>
    <row r="105" spans="1:9" s="11" customFormat="1" ht="15.75" customHeight="1" hidden="1">
      <c r="A105" s="33"/>
      <c r="B105" s="34" t="s">
        <v>98</v>
      </c>
      <c r="C105" s="154"/>
      <c r="D105" s="79"/>
      <c r="E105" s="107"/>
      <c r="F105" s="109"/>
      <c r="G105" s="108" t="e">
        <f t="shared" si="4"/>
        <v>#DIV/0!</v>
      </c>
      <c r="H105" s="28" t="e">
        <f t="shared" si="5"/>
        <v>#DIV/0!</v>
      </c>
      <c r="I105" s="12"/>
    </row>
    <row r="106" spans="1:9" s="11" customFormat="1" ht="31.5" customHeight="1" hidden="1">
      <c r="A106" s="33"/>
      <c r="B106" s="32" t="s">
        <v>99</v>
      </c>
      <c r="C106" s="154">
        <v>21776</v>
      </c>
      <c r="D106" s="79">
        <v>21776</v>
      </c>
      <c r="E106" s="107"/>
      <c r="F106" s="109">
        <v>21776</v>
      </c>
      <c r="G106" s="108">
        <f t="shared" si="4"/>
        <v>100</v>
      </c>
      <c r="H106" s="28">
        <f t="shared" si="5"/>
        <v>100</v>
      </c>
      <c r="I106" s="12"/>
    </row>
    <row r="107" spans="1:9" s="11" customFormat="1" ht="31.5" customHeight="1" hidden="1">
      <c r="A107" s="33"/>
      <c r="B107" s="32" t="s">
        <v>100</v>
      </c>
      <c r="C107" s="154">
        <v>7082</v>
      </c>
      <c r="D107" s="79">
        <v>7082</v>
      </c>
      <c r="E107" s="107"/>
      <c r="F107" s="109">
        <v>7082</v>
      </c>
      <c r="G107" s="108">
        <f t="shared" si="4"/>
        <v>100</v>
      </c>
      <c r="H107" s="28">
        <f t="shared" si="5"/>
        <v>100</v>
      </c>
      <c r="I107" s="12"/>
    </row>
    <row r="108" spans="1:9" s="11" customFormat="1" ht="18.75" customHeight="1" hidden="1">
      <c r="A108" s="33"/>
      <c r="B108" s="34" t="s">
        <v>91</v>
      </c>
      <c r="C108" s="154"/>
      <c r="D108" s="79"/>
      <c r="E108" s="107"/>
      <c r="F108" s="109"/>
      <c r="G108" s="108" t="e">
        <f t="shared" si="4"/>
        <v>#DIV/0!</v>
      </c>
      <c r="H108" s="28" t="e">
        <f t="shared" si="5"/>
        <v>#DIV/0!</v>
      </c>
      <c r="I108" s="12"/>
    </row>
    <row r="109" spans="1:9" s="11" customFormat="1" ht="21.75" customHeight="1" hidden="1">
      <c r="A109" s="33"/>
      <c r="B109" s="34" t="s">
        <v>92</v>
      </c>
      <c r="C109" s="154"/>
      <c r="D109" s="79"/>
      <c r="E109" s="107"/>
      <c r="F109" s="109"/>
      <c r="G109" s="108" t="e">
        <f t="shared" si="4"/>
        <v>#DIV/0!</v>
      </c>
      <c r="H109" s="28" t="e">
        <f t="shared" si="5"/>
        <v>#DIV/0!</v>
      </c>
      <c r="I109" s="12"/>
    </row>
    <row r="110" spans="1:9" s="11" customFormat="1" ht="32.25" customHeight="1" hidden="1">
      <c r="A110" s="33"/>
      <c r="B110" s="34" t="s">
        <v>101</v>
      </c>
      <c r="C110" s="154">
        <v>13000</v>
      </c>
      <c r="D110" s="79">
        <v>13000</v>
      </c>
      <c r="E110" s="107"/>
      <c r="F110" s="109">
        <v>13000</v>
      </c>
      <c r="G110" s="108">
        <f t="shared" si="4"/>
        <v>100</v>
      </c>
      <c r="H110" s="28">
        <f t="shared" si="5"/>
        <v>100</v>
      </c>
      <c r="I110" s="12"/>
    </row>
    <row r="111" spans="1:9" s="11" customFormat="1" ht="45.75" customHeight="1" hidden="1">
      <c r="A111" s="33"/>
      <c r="B111" s="34" t="s">
        <v>102</v>
      </c>
      <c r="C111" s="154">
        <v>26700</v>
      </c>
      <c r="D111" s="79">
        <v>26700</v>
      </c>
      <c r="E111" s="107"/>
      <c r="F111" s="109">
        <v>26700</v>
      </c>
      <c r="G111" s="108">
        <f t="shared" si="4"/>
        <v>100</v>
      </c>
      <c r="H111" s="28">
        <f t="shared" si="5"/>
        <v>100</v>
      </c>
      <c r="I111" s="12"/>
    </row>
    <row r="112" spans="1:9" s="11" customFormat="1" ht="36" customHeight="1" hidden="1">
      <c r="A112" s="33"/>
      <c r="B112" s="32" t="s">
        <v>103</v>
      </c>
      <c r="C112" s="154">
        <v>70126</v>
      </c>
      <c r="D112" s="79">
        <v>70126</v>
      </c>
      <c r="E112" s="107"/>
      <c r="F112" s="109">
        <v>70126</v>
      </c>
      <c r="G112" s="108">
        <f t="shared" si="4"/>
        <v>100</v>
      </c>
      <c r="H112" s="28">
        <f t="shared" si="5"/>
        <v>100</v>
      </c>
      <c r="I112" s="12"/>
    </row>
    <row r="113" spans="1:9" s="11" customFormat="1" ht="47.25" customHeight="1" hidden="1">
      <c r="A113" s="33"/>
      <c r="B113" s="32" t="s">
        <v>104</v>
      </c>
      <c r="C113" s="154">
        <v>6183</v>
      </c>
      <c r="D113" s="79">
        <v>6183</v>
      </c>
      <c r="E113" s="107"/>
      <c r="F113" s="109">
        <v>6183</v>
      </c>
      <c r="G113" s="108">
        <f t="shared" si="4"/>
        <v>100</v>
      </c>
      <c r="H113" s="28">
        <f t="shared" si="5"/>
        <v>100</v>
      </c>
      <c r="I113" s="12"/>
    </row>
    <row r="114" spans="1:9" s="11" customFormat="1" ht="47.25" customHeight="1" hidden="1">
      <c r="A114" s="30"/>
      <c r="B114" s="36"/>
      <c r="C114" s="155"/>
      <c r="D114" s="108"/>
      <c r="E114" s="107"/>
      <c r="F114" s="28"/>
      <c r="G114" s="108" t="e">
        <f t="shared" si="4"/>
        <v>#DIV/0!</v>
      </c>
      <c r="H114" s="28" t="e">
        <f t="shared" si="5"/>
        <v>#DIV/0!</v>
      </c>
      <c r="I114" s="12"/>
    </row>
    <row r="115" spans="1:9" s="11" customFormat="1" ht="33" customHeight="1" hidden="1">
      <c r="A115" s="33"/>
      <c r="B115" s="37" t="s">
        <v>105</v>
      </c>
      <c r="C115" s="155"/>
      <c r="D115" s="108"/>
      <c r="E115" s="107"/>
      <c r="F115" s="28"/>
      <c r="G115" s="108" t="e">
        <f t="shared" si="4"/>
        <v>#DIV/0!</v>
      </c>
      <c r="H115" s="28" t="e">
        <f t="shared" si="5"/>
        <v>#DIV/0!</v>
      </c>
      <c r="I115" s="12"/>
    </row>
    <row r="116" spans="1:9" s="11" customFormat="1" ht="45" customHeight="1" hidden="1">
      <c r="A116" s="38" t="s">
        <v>106</v>
      </c>
      <c r="B116" s="38" t="s">
        <v>107</v>
      </c>
      <c r="C116" s="175" t="s">
        <v>108</v>
      </c>
      <c r="D116" s="182" t="s">
        <v>108</v>
      </c>
      <c r="E116" s="107"/>
      <c r="F116" s="120" t="s">
        <v>108</v>
      </c>
      <c r="G116" s="108" t="e">
        <f t="shared" si="4"/>
        <v>#VALUE!</v>
      </c>
      <c r="H116" s="28" t="e">
        <f t="shared" si="5"/>
        <v>#VALUE!</v>
      </c>
      <c r="I116" s="12"/>
    </row>
    <row r="117" spans="1:9" s="11" customFormat="1" ht="19.5" customHeight="1">
      <c r="A117" s="6" t="s">
        <v>109</v>
      </c>
      <c r="B117" s="7" t="s">
        <v>110</v>
      </c>
      <c r="C117" s="175"/>
      <c r="D117" s="182"/>
      <c r="E117" s="107"/>
      <c r="F117" s="120"/>
      <c r="G117" s="108"/>
      <c r="H117" s="28"/>
      <c r="I117" s="12"/>
    </row>
    <row r="118" spans="1:9" s="11" customFormat="1" ht="18.75">
      <c r="A118" s="39" t="s">
        <v>111</v>
      </c>
      <c r="B118" s="40" t="s">
        <v>112</v>
      </c>
      <c r="C118" s="156">
        <f>C119+C120+C121+C122+C123+C127+C130+C131+C135+C139</f>
        <v>640103.7999999999</v>
      </c>
      <c r="D118" s="139">
        <f>D119+D120+D121+D122+D123+D127+D130+D131+D135+D139</f>
        <v>782739.4999999999</v>
      </c>
      <c r="E118" s="42">
        <f>SUM(E119:E123,E124,E127,E130,E131,E134,E135+E133)</f>
        <v>21514</v>
      </c>
      <c r="F118" s="139">
        <f>F119+F120+F121+F122+F123+F127+F130+F135+F139</f>
        <v>608388.9</v>
      </c>
      <c r="G118" s="108">
        <f t="shared" si="4"/>
        <v>95.04535045722274</v>
      </c>
      <c r="H118" s="108">
        <f aca="true" t="shared" si="6" ref="H118:H130">F118/D118*100</f>
        <v>77.72559069779922</v>
      </c>
      <c r="I118" s="146"/>
    </row>
    <row r="119" spans="1:9" s="11" customFormat="1" ht="48">
      <c r="A119" s="43" t="s">
        <v>113</v>
      </c>
      <c r="B119" s="88" t="s">
        <v>314</v>
      </c>
      <c r="C119" s="154">
        <v>1385</v>
      </c>
      <c r="D119" s="98">
        <v>1497.9</v>
      </c>
      <c r="E119" s="107"/>
      <c r="F119" s="137">
        <v>1497.2</v>
      </c>
      <c r="G119" s="116">
        <f t="shared" si="4"/>
        <v>108.10108303249098</v>
      </c>
      <c r="H119" s="116">
        <f t="shared" si="6"/>
        <v>99.9532679084051</v>
      </c>
      <c r="I119" s="12"/>
    </row>
    <row r="120" spans="1:9" s="11" customFormat="1" ht="63" customHeight="1">
      <c r="A120" s="43" t="s">
        <v>114</v>
      </c>
      <c r="B120" s="88" t="s">
        <v>315</v>
      </c>
      <c r="C120" s="154">
        <v>48386</v>
      </c>
      <c r="D120" s="98">
        <v>49929.1</v>
      </c>
      <c r="E120" s="107"/>
      <c r="F120" s="137">
        <v>49177.1</v>
      </c>
      <c r="G120" s="116">
        <f t="shared" si="4"/>
        <v>101.63497705948001</v>
      </c>
      <c r="H120" s="116">
        <f t="shared" si="6"/>
        <v>98.4938642995768</v>
      </c>
      <c r="I120" s="12"/>
    </row>
    <row r="121" spans="1:9" s="11" customFormat="1" ht="79.5">
      <c r="A121" s="43" t="s">
        <v>337</v>
      </c>
      <c r="B121" s="88" t="s">
        <v>338</v>
      </c>
      <c r="C121" s="154">
        <v>301272.7</v>
      </c>
      <c r="D121" s="98">
        <v>276359</v>
      </c>
      <c r="E121" s="107"/>
      <c r="F121" s="137">
        <v>268501.3</v>
      </c>
      <c r="G121" s="116">
        <f t="shared" si="4"/>
        <v>89.12234663147373</v>
      </c>
      <c r="H121" s="116">
        <f t="shared" si="6"/>
        <v>97.15670558946876</v>
      </c>
      <c r="I121" s="12"/>
    </row>
    <row r="122" spans="1:9" s="11" customFormat="1" ht="63.75">
      <c r="A122" s="43" t="s">
        <v>339</v>
      </c>
      <c r="B122" s="88" t="s">
        <v>340</v>
      </c>
      <c r="C122" s="154">
        <v>40114</v>
      </c>
      <c r="D122" s="98">
        <v>52784.8</v>
      </c>
      <c r="E122" s="107"/>
      <c r="F122" s="137">
        <v>52638.6</v>
      </c>
      <c r="G122" s="116">
        <f t="shared" si="4"/>
        <v>131.22251582988483</v>
      </c>
      <c r="H122" s="116">
        <f t="shared" si="6"/>
        <v>99.72302632576043</v>
      </c>
      <c r="I122" s="12"/>
    </row>
    <row r="123" spans="1:9" s="11" customFormat="1" ht="32.25">
      <c r="A123" s="46" t="s">
        <v>118</v>
      </c>
      <c r="B123" s="48" t="s">
        <v>120</v>
      </c>
      <c r="C123" s="154">
        <v>3746</v>
      </c>
      <c r="D123" s="137">
        <v>3741</v>
      </c>
      <c r="E123" s="107"/>
      <c r="F123" s="137">
        <v>3737</v>
      </c>
      <c r="G123" s="116">
        <f t="shared" si="4"/>
        <v>99.75974372664174</v>
      </c>
      <c r="H123" s="116">
        <f t="shared" si="6"/>
        <v>99.89307671745522</v>
      </c>
      <c r="I123" s="12"/>
    </row>
    <row r="124" spans="1:9" s="11" customFormat="1" ht="37.5" hidden="1">
      <c r="A124" s="89" t="s">
        <v>118</v>
      </c>
      <c r="B124" s="90" t="s">
        <v>119</v>
      </c>
      <c r="C124" s="157">
        <v>500</v>
      </c>
      <c r="D124" s="137"/>
      <c r="E124" s="107"/>
      <c r="F124" s="137"/>
      <c r="G124" s="116">
        <f t="shared" si="4"/>
        <v>0</v>
      </c>
      <c r="H124" s="116" t="e">
        <f t="shared" si="6"/>
        <v>#DIV/0!</v>
      </c>
      <c r="I124" s="12"/>
    </row>
    <row r="125" spans="1:9" s="11" customFormat="1" ht="32.25" hidden="1">
      <c r="A125" s="46" t="s">
        <v>115</v>
      </c>
      <c r="B125" s="47" t="s">
        <v>116</v>
      </c>
      <c r="C125" s="158"/>
      <c r="D125" s="137"/>
      <c r="E125" s="107"/>
      <c r="F125" s="137"/>
      <c r="G125" s="116" t="e">
        <f t="shared" si="4"/>
        <v>#DIV/0!</v>
      </c>
      <c r="H125" s="116" t="e">
        <f t="shared" si="6"/>
        <v>#DIV/0!</v>
      </c>
      <c r="I125" s="12"/>
    </row>
    <row r="126" spans="1:9" s="11" customFormat="1" ht="12" customHeight="1" hidden="1">
      <c r="A126" s="46" t="s">
        <v>115</v>
      </c>
      <c r="B126" s="47" t="s">
        <v>117</v>
      </c>
      <c r="C126" s="158"/>
      <c r="D126" s="137"/>
      <c r="E126" s="107"/>
      <c r="F126" s="137"/>
      <c r="G126" s="116" t="e">
        <f t="shared" si="4"/>
        <v>#DIV/0!</v>
      </c>
      <c r="H126" s="116" t="e">
        <f t="shared" si="6"/>
        <v>#DIV/0!</v>
      </c>
      <c r="I126" s="12"/>
    </row>
    <row r="127" spans="1:9" s="11" customFormat="1" ht="32.25">
      <c r="A127" s="46" t="s">
        <v>118</v>
      </c>
      <c r="B127" s="44" t="s">
        <v>119</v>
      </c>
      <c r="C127" s="159">
        <v>500</v>
      </c>
      <c r="D127" s="137">
        <v>1500.8</v>
      </c>
      <c r="E127" s="107"/>
      <c r="F127" s="137">
        <v>1500.8</v>
      </c>
      <c r="G127" s="116">
        <f t="shared" si="4"/>
        <v>300.15999999999997</v>
      </c>
      <c r="H127" s="116">
        <f t="shared" si="6"/>
        <v>100</v>
      </c>
      <c r="I127" s="12"/>
    </row>
    <row r="128" spans="1:9" s="11" customFormat="1" ht="32.25" hidden="1">
      <c r="A128" s="46" t="s">
        <v>118</v>
      </c>
      <c r="B128" s="48" t="s">
        <v>120</v>
      </c>
      <c r="C128" s="159">
        <v>3271000</v>
      </c>
      <c r="D128" s="137">
        <v>3271</v>
      </c>
      <c r="E128" s="107"/>
      <c r="F128" s="138"/>
      <c r="G128" s="116">
        <f t="shared" si="4"/>
        <v>0</v>
      </c>
      <c r="H128" s="116">
        <f t="shared" si="6"/>
        <v>0</v>
      </c>
      <c r="I128" s="12"/>
    </row>
    <row r="129" spans="1:9" s="11" customFormat="1" ht="32.25" hidden="1">
      <c r="A129" s="46" t="s">
        <v>118</v>
      </c>
      <c r="B129" s="48" t="s">
        <v>119</v>
      </c>
      <c r="C129" s="159">
        <v>8630000</v>
      </c>
      <c r="D129" s="137">
        <v>8630</v>
      </c>
      <c r="E129" s="107"/>
      <c r="F129" s="138"/>
      <c r="G129" s="116">
        <f t="shared" si="4"/>
        <v>0</v>
      </c>
      <c r="H129" s="116">
        <f t="shared" si="6"/>
        <v>0</v>
      </c>
      <c r="I129" s="12"/>
    </row>
    <row r="130" spans="1:9" s="11" customFormat="1" ht="32.25">
      <c r="A130" s="46" t="s">
        <v>316</v>
      </c>
      <c r="B130" s="44" t="s">
        <v>122</v>
      </c>
      <c r="C130" s="154">
        <v>60000</v>
      </c>
      <c r="D130" s="137">
        <v>113400</v>
      </c>
      <c r="E130" s="107"/>
      <c r="F130" s="137">
        <v>110880.5</v>
      </c>
      <c r="G130" s="116">
        <f t="shared" si="4"/>
        <v>184.80083333333332</v>
      </c>
      <c r="H130" s="116">
        <f t="shared" si="6"/>
        <v>97.77821869488537</v>
      </c>
      <c r="I130" s="12"/>
    </row>
    <row r="131" spans="1:9" s="11" customFormat="1" ht="18.75">
      <c r="A131" s="46" t="s">
        <v>121</v>
      </c>
      <c r="B131" s="44" t="s">
        <v>123</v>
      </c>
      <c r="C131" s="159">
        <f>C132+C133</f>
        <v>77850</v>
      </c>
      <c r="D131" s="137">
        <f>D132+D133</f>
        <v>158640.8</v>
      </c>
      <c r="E131" s="107"/>
      <c r="F131" s="138"/>
      <c r="G131" s="116">
        <f t="shared" si="4"/>
        <v>0</v>
      </c>
      <c r="H131" s="116"/>
      <c r="I131" s="12"/>
    </row>
    <row r="132" spans="1:9" s="11" customFormat="1" ht="48">
      <c r="A132" s="46" t="s">
        <v>121</v>
      </c>
      <c r="B132" s="48" t="s">
        <v>124</v>
      </c>
      <c r="C132" s="154">
        <v>20000</v>
      </c>
      <c r="D132" s="98">
        <v>17568.3</v>
      </c>
      <c r="E132" s="107"/>
      <c r="F132" s="138"/>
      <c r="G132" s="116">
        <f t="shared" si="4"/>
        <v>0</v>
      </c>
      <c r="H132" s="116"/>
      <c r="I132" s="12"/>
    </row>
    <row r="133" spans="1:9" s="11" customFormat="1" ht="32.25">
      <c r="A133" s="46" t="s">
        <v>121</v>
      </c>
      <c r="B133" s="48" t="s">
        <v>317</v>
      </c>
      <c r="C133" s="154">
        <v>57850</v>
      </c>
      <c r="D133" s="137">
        <v>141072.5</v>
      </c>
      <c r="E133" s="107"/>
      <c r="F133" s="138"/>
      <c r="G133" s="116">
        <f t="shared" si="4"/>
        <v>0</v>
      </c>
      <c r="H133" s="116"/>
      <c r="I133" s="12"/>
    </row>
    <row r="134" spans="1:9" s="11" customFormat="1" ht="32.25" hidden="1">
      <c r="A134" s="43" t="s">
        <v>125</v>
      </c>
      <c r="B134" s="44" t="s">
        <v>126</v>
      </c>
      <c r="C134" s="159"/>
      <c r="D134" s="137"/>
      <c r="E134" s="107"/>
      <c r="F134" s="138"/>
      <c r="G134" s="116" t="e">
        <f t="shared" si="4"/>
        <v>#DIV/0!</v>
      </c>
      <c r="H134" s="116" t="e">
        <f>F134/D134*100</f>
        <v>#DIV/0!</v>
      </c>
      <c r="I134" s="12"/>
    </row>
    <row r="135" spans="1:9" s="11" customFormat="1" ht="18.75">
      <c r="A135" s="46" t="s">
        <v>125</v>
      </c>
      <c r="B135" s="44" t="s">
        <v>128</v>
      </c>
      <c r="C135" s="154">
        <v>105316.1</v>
      </c>
      <c r="D135" s="137">
        <v>123444.2</v>
      </c>
      <c r="E135" s="107">
        <v>21514</v>
      </c>
      <c r="F135" s="143">
        <v>119015</v>
      </c>
      <c r="G135" s="116">
        <f t="shared" si="4"/>
        <v>113.00741292167105</v>
      </c>
      <c r="H135" s="116">
        <f>F135/D135*100</f>
        <v>96.41198209393394</v>
      </c>
      <c r="I135" s="12"/>
    </row>
    <row r="136" spans="1:9" s="11" customFormat="1" ht="17.25" customHeight="1" hidden="1">
      <c r="A136" s="46" t="s">
        <v>127</v>
      </c>
      <c r="B136" s="44" t="s">
        <v>129</v>
      </c>
      <c r="C136" s="159">
        <f>C137+C138</f>
        <v>0</v>
      </c>
      <c r="D136" s="137">
        <f>D137+D138</f>
        <v>0</v>
      </c>
      <c r="E136" s="107"/>
      <c r="F136" s="144">
        <f>F137+F138</f>
        <v>0</v>
      </c>
      <c r="G136" s="116" t="e">
        <f t="shared" si="4"/>
        <v>#DIV/0!</v>
      </c>
      <c r="H136" s="116"/>
      <c r="I136" s="12"/>
    </row>
    <row r="137" spans="1:9" s="11" customFormat="1" ht="17.25" customHeight="1" hidden="1">
      <c r="A137" s="46" t="s">
        <v>127</v>
      </c>
      <c r="B137" s="44" t="s">
        <v>130</v>
      </c>
      <c r="C137" s="159"/>
      <c r="D137" s="137"/>
      <c r="E137" s="107"/>
      <c r="F137" s="144"/>
      <c r="G137" s="116" t="e">
        <f t="shared" si="4"/>
        <v>#DIV/0!</v>
      </c>
      <c r="H137" s="116" t="e">
        <f aca="true" t="shared" si="7" ref="H137:H150">F137/D137*100</f>
        <v>#DIV/0!</v>
      </c>
      <c r="I137" s="12"/>
    </row>
    <row r="138" spans="1:9" s="11" customFormat="1" ht="16.5" customHeight="1" hidden="1">
      <c r="A138" s="46" t="s">
        <v>127</v>
      </c>
      <c r="B138" s="44" t="s">
        <v>131</v>
      </c>
      <c r="C138" s="159"/>
      <c r="D138" s="137"/>
      <c r="E138" s="107"/>
      <c r="F138" s="144"/>
      <c r="G138" s="116" t="e">
        <f t="shared" si="4"/>
        <v>#DIV/0!</v>
      </c>
      <c r="H138" s="116" t="e">
        <f t="shared" si="7"/>
        <v>#DIV/0!</v>
      </c>
      <c r="I138" s="12"/>
    </row>
    <row r="139" spans="1:9" s="11" customFormat="1" ht="32.25">
      <c r="A139" s="46" t="s">
        <v>125</v>
      </c>
      <c r="B139" s="48" t="s">
        <v>132</v>
      </c>
      <c r="C139" s="154">
        <v>1534</v>
      </c>
      <c r="D139" s="137">
        <v>1441.9</v>
      </c>
      <c r="E139" s="107"/>
      <c r="F139" s="137">
        <v>1441.4</v>
      </c>
      <c r="G139" s="116">
        <f t="shared" si="4"/>
        <v>93.96349413298567</v>
      </c>
      <c r="H139" s="116">
        <f t="shared" si="7"/>
        <v>99.96532353145156</v>
      </c>
      <c r="I139" s="12"/>
    </row>
    <row r="140" spans="1:9" s="11" customFormat="1" ht="21" customHeight="1">
      <c r="A140" s="39" t="s">
        <v>133</v>
      </c>
      <c r="B140" s="49" t="s">
        <v>134</v>
      </c>
      <c r="C140" s="156">
        <f>SUM(C141+C145)</f>
        <v>819</v>
      </c>
      <c r="D140" s="139">
        <f>SUM(D141+D145)</f>
        <v>725.1</v>
      </c>
      <c r="E140" s="107"/>
      <c r="F140" s="139">
        <f>SUM(F141+F145)</f>
        <v>640.4</v>
      </c>
      <c r="G140" s="108">
        <f t="shared" si="4"/>
        <v>78.1929181929182</v>
      </c>
      <c r="H140" s="108">
        <f t="shared" si="7"/>
        <v>88.31885257205903</v>
      </c>
      <c r="I140" s="146"/>
    </row>
    <row r="141" spans="1:9" s="11" customFormat="1" ht="18.75">
      <c r="A141" s="46" t="s">
        <v>318</v>
      </c>
      <c r="B141" s="44" t="s">
        <v>136</v>
      </c>
      <c r="C141" s="159">
        <v>819</v>
      </c>
      <c r="D141" s="137">
        <v>725.1</v>
      </c>
      <c r="E141" s="107"/>
      <c r="F141" s="137">
        <v>640.4</v>
      </c>
      <c r="G141" s="116">
        <f t="shared" si="4"/>
        <v>78.1929181929182</v>
      </c>
      <c r="H141" s="116">
        <f t="shared" si="7"/>
        <v>88.31885257205903</v>
      </c>
      <c r="I141" s="12"/>
    </row>
    <row r="142" spans="1:9" s="11" customFormat="1" ht="32.25" hidden="1">
      <c r="A142" s="46" t="s">
        <v>135</v>
      </c>
      <c r="B142" s="47" t="s">
        <v>137</v>
      </c>
      <c r="C142" s="160"/>
      <c r="D142" s="141"/>
      <c r="E142" s="107"/>
      <c r="F142" s="140"/>
      <c r="G142" s="108" t="e">
        <f t="shared" si="4"/>
        <v>#DIV/0!</v>
      </c>
      <c r="H142" s="116" t="e">
        <f t="shared" si="7"/>
        <v>#DIV/0!</v>
      </c>
      <c r="I142" s="12"/>
    </row>
    <row r="143" spans="1:9" s="11" customFormat="1" ht="32.25" hidden="1">
      <c r="A143" s="46" t="s">
        <v>135</v>
      </c>
      <c r="B143" s="47" t="s">
        <v>138</v>
      </c>
      <c r="C143" s="160"/>
      <c r="D143" s="141"/>
      <c r="E143" s="107"/>
      <c r="F143" s="140"/>
      <c r="G143" s="108" t="e">
        <f t="shared" si="4"/>
        <v>#DIV/0!</v>
      </c>
      <c r="H143" s="116" t="e">
        <f t="shared" si="7"/>
        <v>#DIV/0!</v>
      </c>
      <c r="I143" s="12"/>
    </row>
    <row r="144" spans="1:9" s="11" customFormat="1" ht="18.75" hidden="1">
      <c r="A144" s="46" t="s">
        <v>135</v>
      </c>
      <c r="B144" s="47" t="s">
        <v>139</v>
      </c>
      <c r="C144" s="160"/>
      <c r="D144" s="141"/>
      <c r="E144" s="107"/>
      <c r="F144" s="140"/>
      <c r="G144" s="108" t="e">
        <f t="shared" si="4"/>
        <v>#DIV/0!</v>
      </c>
      <c r="H144" s="116" t="e">
        <f t="shared" si="7"/>
        <v>#DIV/0!</v>
      </c>
      <c r="I144" s="12"/>
    </row>
    <row r="145" spans="1:9" s="11" customFormat="1" ht="32.25" hidden="1">
      <c r="A145" s="46" t="s">
        <v>140</v>
      </c>
      <c r="B145" s="44" t="s">
        <v>141</v>
      </c>
      <c r="C145" s="159">
        <f>SUM(C146:C148)</f>
        <v>0</v>
      </c>
      <c r="D145" s="137">
        <f>SUM(D146:D148)</f>
        <v>0</v>
      </c>
      <c r="E145" s="107"/>
      <c r="F145" s="138">
        <f>SUM(F146:F148)</f>
        <v>0</v>
      </c>
      <c r="G145" s="108" t="e">
        <f aca="true" t="shared" si="8" ref="G145:G208">F145/C145*100</f>
        <v>#DIV/0!</v>
      </c>
      <c r="H145" s="116" t="e">
        <f t="shared" si="7"/>
        <v>#DIV/0!</v>
      </c>
      <c r="I145" s="12"/>
    </row>
    <row r="146" spans="1:9" s="11" customFormat="1" ht="18.75" hidden="1">
      <c r="A146" s="46" t="s">
        <v>140</v>
      </c>
      <c r="B146" s="47" t="s">
        <v>142</v>
      </c>
      <c r="C146" s="159"/>
      <c r="D146" s="137"/>
      <c r="E146" s="107"/>
      <c r="F146" s="138"/>
      <c r="G146" s="108" t="e">
        <f t="shared" si="8"/>
        <v>#DIV/0!</v>
      </c>
      <c r="H146" s="116" t="e">
        <f t="shared" si="7"/>
        <v>#DIV/0!</v>
      </c>
      <c r="I146" s="12"/>
    </row>
    <row r="147" spans="1:9" s="11" customFormat="1" ht="32.25" hidden="1">
      <c r="A147" s="46" t="s">
        <v>140</v>
      </c>
      <c r="B147" s="47" t="s">
        <v>143</v>
      </c>
      <c r="C147" s="159"/>
      <c r="D147" s="137"/>
      <c r="E147" s="107"/>
      <c r="F147" s="138"/>
      <c r="G147" s="108" t="e">
        <f t="shared" si="8"/>
        <v>#DIV/0!</v>
      </c>
      <c r="H147" s="116" t="e">
        <f t="shared" si="7"/>
        <v>#DIV/0!</v>
      </c>
      <c r="I147" s="12"/>
    </row>
    <row r="148" spans="1:9" s="11" customFormat="1" ht="0.75" customHeight="1" hidden="1">
      <c r="A148" s="46" t="s">
        <v>140</v>
      </c>
      <c r="B148" s="47" t="s">
        <v>141</v>
      </c>
      <c r="C148" s="160"/>
      <c r="D148" s="141"/>
      <c r="E148" s="107"/>
      <c r="F148" s="140"/>
      <c r="G148" s="108" t="e">
        <f t="shared" si="8"/>
        <v>#DIV/0!</v>
      </c>
      <c r="H148" s="116" t="e">
        <f t="shared" si="7"/>
        <v>#DIV/0!</v>
      </c>
      <c r="I148" s="12"/>
    </row>
    <row r="149" spans="1:9" s="11" customFormat="1" ht="32.25">
      <c r="A149" s="39" t="s">
        <v>144</v>
      </c>
      <c r="B149" s="49" t="s">
        <v>145</v>
      </c>
      <c r="C149" s="156">
        <f>SUM(C150:C153)</f>
        <v>130635.2</v>
      </c>
      <c r="D149" s="139">
        <f>SUM(D150:D153)</f>
        <v>170943.6</v>
      </c>
      <c r="E149" s="121">
        <f>SUM(E150+E152+E153)</f>
        <v>52704</v>
      </c>
      <c r="F149" s="139">
        <f>SUM(F150:F153)</f>
        <v>169080.9</v>
      </c>
      <c r="G149" s="108">
        <f t="shared" si="8"/>
        <v>129.4298167722023</v>
      </c>
      <c r="H149" s="108">
        <f t="shared" si="7"/>
        <v>98.91034235853228</v>
      </c>
      <c r="I149" s="146"/>
    </row>
    <row r="150" spans="1:9" s="11" customFormat="1" ht="18.75">
      <c r="A150" s="46" t="s">
        <v>146</v>
      </c>
      <c r="B150" s="44" t="s">
        <v>147</v>
      </c>
      <c r="C150" s="159">
        <v>93338.2</v>
      </c>
      <c r="D150" s="137">
        <v>115933.5</v>
      </c>
      <c r="E150" s="107">
        <v>45160</v>
      </c>
      <c r="F150" s="137">
        <v>114675.2</v>
      </c>
      <c r="G150" s="116">
        <f t="shared" si="8"/>
        <v>122.85987944914301</v>
      </c>
      <c r="H150" s="116">
        <f t="shared" si="7"/>
        <v>98.91463640794076</v>
      </c>
      <c r="I150" s="12"/>
    </row>
    <row r="151" spans="1:9" s="11" customFormat="1" ht="19.5" customHeight="1" hidden="1">
      <c r="A151" s="46" t="s">
        <v>148</v>
      </c>
      <c r="B151" s="44" t="s">
        <v>149</v>
      </c>
      <c r="C151" s="159"/>
      <c r="D151" s="137"/>
      <c r="E151" s="107"/>
      <c r="F151" s="138"/>
      <c r="G151" s="116" t="e">
        <f t="shared" si="8"/>
        <v>#DIV/0!</v>
      </c>
      <c r="H151" s="116"/>
      <c r="I151" s="12"/>
    </row>
    <row r="152" spans="1:9" s="11" customFormat="1" ht="63">
      <c r="A152" s="46" t="s">
        <v>150</v>
      </c>
      <c r="B152" s="151" t="s">
        <v>319</v>
      </c>
      <c r="C152" s="159">
        <v>30821</v>
      </c>
      <c r="D152" s="141">
        <v>49094.1</v>
      </c>
      <c r="E152" s="107"/>
      <c r="F152" s="141">
        <v>48766.9</v>
      </c>
      <c r="G152" s="116">
        <f t="shared" si="8"/>
        <v>158.22620940267998</v>
      </c>
      <c r="H152" s="116">
        <f aca="true" t="shared" si="9" ref="H152:H214">F152/D152*100</f>
        <v>99.33352480236934</v>
      </c>
      <c r="I152" s="12"/>
    </row>
    <row r="153" spans="1:9" s="11" customFormat="1" ht="18.75">
      <c r="A153" s="46" t="s">
        <v>151</v>
      </c>
      <c r="B153" s="50" t="s">
        <v>320</v>
      </c>
      <c r="C153" s="160">
        <v>6476</v>
      </c>
      <c r="D153" s="141">
        <v>5916</v>
      </c>
      <c r="E153" s="107">
        <v>7544</v>
      </c>
      <c r="F153" s="137">
        <v>5638.8</v>
      </c>
      <c r="G153" s="108">
        <f t="shared" si="8"/>
        <v>87.0722668313774</v>
      </c>
      <c r="H153" s="116">
        <f t="shared" si="9"/>
        <v>95.31440162271807</v>
      </c>
      <c r="I153" s="12"/>
    </row>
    <row r="154" spans="1:9" s="11" customFormat="1" ht="48" hidden="1">
      <c r="A154" s="46" t="s">
        <v>152</v>
      </c>
      <c r="B154" s="44" t="s">
        <v>153</v>
      </c>
      <c r="C154" s="159">
        <v>4804000</v>
      </c>
      <c r="D154" s="137">
        <v>4804</v>
      </c>
      <c r="E154" s="107">
        <v>5065</v>
      </c>
      <c r="F154" s="138">
        <f>F155</f>
        <v>0</v>
      </c>
      <c r="G154" s="108">
        <f t="shared" si="8"/>
        <v>0</v>
      </c>
      <c r="H154" s="108">
        <f t="shared" si="9"/>
        <v>0</v>
      </c>
      <c r="I154" s="12"/>
    </row>
    <row r="155" spans="1:9" s="11" customFormat="1" ht="18.75" hidden="1">
      <c r="A155" s="46" t="s">
        <v>152</v>
      </c>
      <c r="B155" s="51"/>
      <c r="C155" s="159"/>
      <c r="D155" s="137"/>
      <c r="E155" s="107"/>
      <c r="F155" s="138"/>
      <c r="G155" s="108" t="e">
        <f t="shared" si="8"/>
        <v>#DIV/0!</v>
      </c>
      <c r="H155" s="108" t="e">
        <f t="shared" si="9"/>
        <v>#DIV/0!</v>
      </c>
      <c r="I155" s="12"/>
    </row>
    <row r="156" spans="1:9" s="11" customFormat="1" ht="18.75">
      <c r="A156" s="39" t="s">
        <v>154</v>
      </c>
      <c r="B156" s="49" t="s">
        <v>155</v>
      </c>
      <c r="C156" s="156">
        <f>C177+C178+C186+C187+C188</f>
        <v>277051.2</v>
      </c>
      <c r="D156" s="139">
        <f>D177+D178+D186+D187+D188</f>
        <v>900266.5</v>
      </c>
      <c r="E156" s="41">
        <f>SUM(E157,E175,E178,E186,E188,E177)</f>
        <v>278300</v>
      </c>
      <c r="F156" s="139">
        <f>F177+F178+F186+F187+F188</f>
        <v>887609.2</v>
      </c>
      <c r="G156" s="108">
        <f t="shared" si="8"/>
        <v>320.37731653932553</v>
      </c>
      <c r="H156" s="108">
        <f t="shared" si="9"/>
        <v>98.59404965085338</v>
      </c>
      <c r="I156" s="146"/>
    </row>
    <row r="157" spans="1:9" s="11" customFormat="1" ht="18.75" hidden="1">
      <c r="A157" s="46" t="s">
        <v>156</v>
      </c>
      <c r="B157" s="52" t="s">
        <v>157</v>
      </c>
      <c r="C157" s="159"/>
      <c r="D157" s="137"/>
      <c r="E157" s="107"/>
      <c r="F157" s="138"/>
      <c r="G157" s="108" t="e">
        <f t="shared" si="8"/>
        <v>#DIV/0!</v>
      </c>
      <c r="H157" s="108" t="e">
        <f t="shared" si="9"/>
        <v>#DIV/0!</v>
      </c>
      <c r="I157" s="12"/>
    </row>
    <row r="158" spans="1:9" s="11" customFormat="1" ht="18.75" hidden="1">
      <c r="A158" s="46" t="s">
        <v>156</v>
      </c>
      <c r="B158" s="51"/>
      <c r="C158" s="159"/>
      <c r="D158" s="137"/>
      <c r="E158" s="107"/>
      <c r="F158" s="138"/>
      <c r="G158" s="108" t="e">
        <f t="shared" si="8"/>
        <v>#DIV/0!</v>
      </c>
      <c r="H158" s="108" t="e">
        <f t="shared" si="9"/>
        <v>#DIV/0!</v>
      </c>
      <c r="I158" s="12"/>
    </row>
    <row r="159" spans="1:9" s="11" customFormat="1" ht="18.75" hidden="1">
      <c r="A159" s="46" t="s">
        <v>156</v>
      </c>
      <c r="B159" s="53" t="s">
        <v>158</v>
      </c>
      <c r="C159" s="159"/>
      <c r="D159" s="137"/>
      <c r="E159" s="107"/>
      <c r="F159" s="138"/>
      <c r="G159" s="108" t="e">
        <f t="shared" si="8"/>
        <v>#DIV/0!</v>
      </c>
      <c r="H159" s="108" t="e">
        <f t="shared" si="9"/>
        <v>#DIV/0!</v>
      </c>
      <c r="I159" s="12"/>
    </row>
    <row r="160" spans="1:9" s="11" customFormat="1" ht="18.75" hidden="1">
      <c r="A160" s="46" t="s">
        <v>156</v>
      </c>
      <c r="B160" s="54" t="s">
        <v>159</v>
      </c>
      <c r="C160" s="159"/>
      <c r="D160" s="137"/>
      <c r="E160" s="107"/>
      <c r="F160" s="138"/>
      <c r="G160" s="108" t="e">
        <f t="shared" si="8"/>
        <v>#DIV/0!</v>
      </c>
      <c r="H160" s="108" t="e">
        <f t="shared" si="9"/>
        <v>#DIV/0!</v>
      </c>
      <c r="I160" s="12"/>
    </row>
    <row r="161" spans="1:9" s="11" customFormat="1" ht="32.25" hidden="1">
      <c r="A161" s="46" t="s">
        <v>156</v>
      </c>
      <c r="B161" s="55" t="s">
        <v>160</v>
      </c>
      <c r="C161" s="159"/>
      <c r="D161" s="137"/>
      <c r="E161" s="107"/>
      <c r="F161" s="138"/>
      <c r="G161" s="108" t="e">
        <f t="shared" si="8"/>
        <v>#DIV/0!</v>
      </c>
      <c r="H161" s="108" t="e">
        <f t="shared" si="9"/>
        <v>#DIV/0!</v>
      </c>
      <c r="I161" s="12"/>
    </row>
    <row r="162" spans="1:9" s="11" customFormat="1" ht="48" hidden="1">
      <c r="A162" s="46" t="s">
        <v>156</v>
      </c>
      <c r="B162" s="55" t="s">
        <v>161</v>
      </c>
      <c r="C162" s="159"/>
      <c r="D162" s="137"/>
      <c r="E162" s="107"/>
      <c r="F162" s="138"/>
      <c r="G162" s="108" t="e">
        <f t="shared" si="8"/>
        <v>#DIV/0!</v>
      </c>
      <c r="H162" s="108" t="e">
        <f t="shared" si="9"/>
        <v>#DIV/0!</v>
      </c>
      <c r="I162" s="12"/>
    </row>
    <row r="163" spans="1:9" s="11" customFormat="1" ht="32.25" hidden="1">
      <c r="A163" s="46" t="s">
        <v>156</v>
      </c>
      <c r="B163" s="55" t="s">
        <v>162</v>
      </c>
      <c r="C163" s="159"/>
      <c r="D163" s="137"/>
      <c r="E163" s="107"/>
      <c r="F163" s="138"/>
      <c r="G163" s="108" t="e">
        <f t="shared" si="8"/>
        <v>#DIV/0!</v>
      </c>
      <c r="H163" s="108" t="e">
        <f t="shared" si="9"/>
        <v>#DIV/0!</v>
      </c>
      <c r="I163" s="12"/>
    </row>
    <row r="164" spans="1:9" s="11" customFormat="1" ht="32.25" hidden="1">
      <c r="A164" s="46" t="s">
        <v>156</v>
      </c>
      <c r="B164" s="55" t="s">
        <v>163</v>
      </c>
      <c r="C164" s="159"/>
      <c r="D164" s="137"/>
      <c r="E164" s="107"/>
      <c r="F164" s="138"/>
      <c r="G164" s="108" t="e">
        <f t="shared" si="8"/>
        <v>#DIV/0!</v>
      </c>
      <c r="H164" s="108" t="e">
        <f t="shared" si="9"/>
        <v>#DIV/0!</v>
      </c>
      <c r="I164" s="12"/>
    </row>
    <row r="165" spans="1:9" s="11" customFormat="1" ht="32.25" hidden="1">
      <c r="A165" s="46" t="s">
        <v>156</v>
      </c>
      <c r="B165" s="55" t="s">
        <v>164</v>
      </c>
      <c r="C165" s="159"/>
      <c r="D165" s="137"/>
      <c r="E165" s="107"/>
      <c r="F165" s="138"/>
      <c r="G165" s="108" t="e">
        <f t="shared" si="8"/>
        <v>#DIV/0!</v>
      </c>
      <c r="H165" s="108" t="e">
        <f t="shared" si="9"/>
        <v>#DIV/0!</v>
      </c>
      <c r="I165" s="12"/>
    </row>
    <row r="166" spans="1:9" s="11" customFormat="1" ht="18.75" hidden="1">
      <c r="A166" s="46" t="s">
        <v>156</v>
      </c>
      <c r="B166" s="54" t="s">
        <v>165</v>
      </c>
      <c r="C166" s="159"/>
      <c r="D166" s="137"/>
      <c r="E166" s="107"/>
      <c r="F166" s="138"/>
      <c r="G166" s="108" t="e">
        <f t="shared" si="8"/>
        <v>#DIV/0!</v>
      </c>
      <c r="H166" s="108" t="e">
        <f t="shared" si="9"/>
        <v>#DIV/0!</v>
      </c>
      <c r="I166" s="12"/>
    </row>
    <row r="167" spans="1:9" s="11" customFormat="1" ht="48" hidden="1">
      <c r="A167" s="46" t="s">
        <v>156</v>
      </c>
      <c r="B167" s="54" t="s">
        <v>166</v>
      </c>
      <c r="C167" s="159"/>
      <c r="D167" s="137"/>
      <c r="E167" s="107"/>
      <c r="F167" s="138"/>
      <c r="G167" s="108" t="e">
        <f t="shared" si="8"/>
        <v>#DIV/0!</v>
      </c>
      <c r="H167" s="108" t="e">
        <f t="shared" si="9"/>
        <v>#DIV/0!</v>
      </c>
      <c r="I167" s="12"/>
    </row>
    <row r="168" spans="1:9" s="11" customFormat="1" ht="48" hidden="1">
      <c r="A168" s="46" t="s">
        <v>156</v>
      </c>
      <c r="B168" s="54" t="s">
        <v>167</v>
      </c>
      <c r="C168" s="159"/>
      <c r="D168" s="137"/>
      <c r="E168" s="107"/>
      <c r="F168" s="138"/>
      <c r="G168" s="108" t="e">
        <f t="shared" si="8"/>
        <v>#DIV/0!</v>
      </c>
      <c r="H168" s="108" t="e">
        <f t="shared" si="9"/>
        <v>#DIV/0!</v>
      </c>
      <c r="I168" s="12"/>
    </row>
    <row r="169" spans="1:9" s="11" customFormat="1" ht="32.25" hidden="1">
      <c r="A169" s="46" t="s">
        <v>156</v>
      </c>
      <c r="B169" s="54" t="s">
        <v>168</v>
      </c>
      <c r="C169" s="159"/>
      <c r="D169" s="137"/>
      <c r="E169" s="107"/>
      <c r="F169" s="138"/>
      <c r="G169" s="108" t="e">
        <f t="shared" si="8"/>
        <v>#DIV/0!</v>
      </c>
      <c r="H169" s="108" t="e">
        <f t="shared" si="9"/>
        <v>#DIV/0!</v>
      </c>
      <c r="I169" s="12"/>
    </row>
    <row r="170" spans="1:9" s="11" customFormat="1" ht="95.25" hidden="1">
      <c r="A170" s="46" t="s">
        <v>156</v>
      </c>
      <c r="B170" s="53" t="s">
        <v>169</v>
      </c>
      <c r="C170" s="159"/>
      <c r="D170" s="137"/>
      <c r="E170" s="107"/>
      <c r="F170" s="138"/>
      <c r="G170" s="108" t="e">
        <f t="shared" si="8"/>
        <v>#DIV/0!</v>
      </c>
      <c r="H170" s="108" t="e">
        <f t="shared" si="9"/>
        <v>#DIV/0!</v>
      </c>
      <c r="I170" s="12"/>
    </row>
    <row r="171" spans="1:9" s="11" customFormat="1" ht="48" hidden="1">
      <c r="A171" s="46" t="s">
        <v>156</v>
      </c>
      <c r="B171" s="53" t="s">
        <v>170</v>
      </c>
      <c r="C171" s="159">
        <f>SUM(C172:C173)</f>
        <v>0</v>
      </c>
      <c r="D171" s="137">
        <f>SUM(D172:D173)</f>
        <v>0</v>
      </c>
      <c r="E171" s="107"/>
      <c r="F171" s="138">
        <f>SUM(F172:F173)</f>
        <v>0</v>
      </c>
      <c r="G171" s="108" t="e">
        <f t="shared" si="8"/>
        <v>#DIV/0!</v>
      </c>
      <c r="H171" s="108" t="e">
        <f t="shared" si="9"/>
        <v>#DIV/0!</v>
      </c>
      <c r="I171" s="12"/>
    </row>
    <row r="172" spans="1:9" s="11" customFormat="1" ht="18.75" hidden="1">
      <c r="A172" s="46" t="s">
        <v>156</v>
      </c>
      <c r="B172" s="54" t="s">
        <v>171</v>
      </c>
      <c r="C172" s="159"/>
      <c r="D172" s="137"/>
      <c r="E172" s="107"/>
      <c r="F172" s="138"/>
      <c r="G172" s="108" t="e">
        <f t="shared" si="8"/>
        <v>#DIV/0!</v>
      </c>
      <c r="H172" s="108" t="e">
        <f t="shared" si="9"/>
        <v>#DIV/0!</v>
      </c>
      <c r="I172" s="12"/>
    </row>
    <row r="173" spans="1:9" s="11" customFormat="1" ht="18.75" hidden="1">
      <c r="A173" s="46" t="s">
        <v>156</v>
      </c>
      <c r="B173" s="54" t="s">
        <v>172</v>
      </c>
      <c r="C173" s="159"/>
      <c r="D173" s="137"/>
      <c r="E173" s="107"/>
      <c r="F173" s="138"/>
      <c r="G173" s="108" t="e">
        <f t="shared" si="8"/>
        <v>#DIV/0!</v>
      </c>
      <c r="H173" s="108" t="e">
        <f t="shared" si="9"/>
        <v>#DIV/0!</v>
      </c>
      <c r="I173" s="12"/>
    </row>
    <row r="174" spans="1:9" s="11" customFormat="1" ht="32.25" hidden="1">
      <c r="A174" s="46" t="s">
        <v>156</v>
      </c>
      <c r="B174" s="47" t="s">
        <v>173</v>
      </c>
      <c r="C174" s="159"/>
      <c r="D174" s="137"/>
      <c r="E174" s="107"/>
      <c r="F174" s="138"/>
      <c r="G174" s="108" t="e">
        <f t="shared" si="8"/>
        <v>#DIV/0!</v>
      </c>
      <c r="H174" s="108" t="e">
        <f t="shared" si="9"/>
        <v>#DIV/0!</v>
      </c>
      <c r="I174" s="12"/>
    </row>
    <row r="175" spans="1:9" s="11" customFormat="1" ht="18.75" hidden="1">
      <c r="A175" s="46" t="s">
        <v>174</v>
      </c>
      <c r="B175" s="52" t="s">
        <v>175</v>
      </c>
      <c r="C175" s="159">
        <f>C176</f>
        <v>0</v>
      </c>
      <c r="D175" s="137">
        <f>D176</f>
        <v>0</v>
      </c>
      <c r="E175" s="107"/>
      <c r="F175" s="138">
        <f>F176</f>
        <v>0</v>
      </c>
      <c r="G175" s="108" t="e">
        <f t="shared" si="8"/>
        <v>#DIV/0!</v>
      </c>
      <c r="H175" s="108" t="e">
        <f t="shared" si="9"/>
        <v>#DIV/0!</v>
      </c>
      <c r="I175" s="12"/>
    </row>
    <row r="176" spans="1:9" s="11" customFormat="1" ht="32.25" hidden="1">
      <c r="A176" s="46" t="s">
        <v>174</v>
      </c>
      <c r="B176" s="47" t="s">
        <v>176</v>
      </c>
      <c r="C176" s="159"/>
      <c r="D176" s="137"/>
      <c r="E176" s="107"/>
      <c r="F176" s="138"/>
      <c r="G176" s="108" t="e">
        <f t="shared" si="8"/>
        <v>#DIV/0!</v>
      </c>
      <c r="H176" s="108" t="e">
        <f t="shared" si="9"/>
        <v>#DIV/0!</v>
      </c>
      <c r="I176" s="12"/>
    </row>
    <row r="177" spans="1:9" s="11" customFormat="1" ht="18.75">
      <c r="A177" s="46" t="s">
        <v>156</v>
      </c>
      <c r="B177" s="48" t="s">
        <v>177</v>
      </c>
      <c r="C177" s="159">
        <v>14782.5</v>
      </c>
      <c r="D177" s="137">
        <v>269079</v>
      </c>
      <c r="E177" s="121"/>
      <c r="F177" s="137">
        <v>261431</v>
      </c>
      <c r="G177" s="116">
        <f t="shared" si="8"/>
        <v>1768.5168273296129</v>
      </c>
      <c r="H177" s="116">
        <f t="shared" si="9"/>
        <v>97.15771204739129</v>
      </c>
      <c r="I177" s="12"/>
    </row>
    <row r="178" spans="1:9" s="11" customFormat="1" ht="18.75">
      <c r="A178" s="46" t="s">
        <v>178</v>
      </c>
      <c r="B178" s="52" t="s">
        <v>179</v>
      </c>
      <c r="C178" s="159">
        <v>97100</v>
      </c>
      <c r="D178" s="137">
        <v>160055.9</v>
      </c>
      <c r="E178" s="121">
        <v>273700</v>
      </c>
      <c r="F178" s="137">
        <v>160009.6</v>
      </c>
      <c r="G178" s="116">
        <f t="shared" si="8"/>
        <v>164.78846549948508</v>
      </c>
      <c r="H178" s="116">
        <f t="shared" si="9"/>
        <v>99.9710726065081</v>
      </c>
      <c r="I178" s="12"/>
    </row>
    <row r="179" spans="1:9" s="11" customFormat="1" ht="32.25" hidden="1">
      <c r="A179" s="46" t="s">
        <v>178</v>
      </c>
      <c r="B179" s="53" t="s">
        <v>180</v>
      </c>
      <c r="C179" s="159"/>
      <c r="D179" s="137"/>
      <c r="E179" s="121"/>
      <c r="F179" s="137"/>
      <c r="G179" s="116" t="e">
        <f t="shared" si="8"/>
        <v>#DIV/0!</v>
      </c>
      <c r="H179" s="116" t="e">
        <f t="shared" si="9"/>
        <v>#DIV/0!</v>
      </c>
      <c r="I179" s="12"/>
    </row>
    <row r="180" spans="1:9" s="11" customFormat="1" ht="32.25" hidden="1">
      <c r="A180" s="46" t="s">
        <v>178</v>
      </c>
      <c r="B180" s="47" t="s">
        <v>181</v>
      </c>
      <c r="C180" s="159"/>
      <c r="D180" s="137"/>
      <c r="E180" s="121"/>
      <c r="F180" s="137"/>
      <c r="G180" s="116" t="e">
        <f t="shared" si="8"/>
        <v>#DIV/0!</v>
      </c>
      <c r="H180" s="116" t="e">
        <f t="shared" si="9"/>
        <v>#DIV/0!</v>
      </c>
      <c r="I180" s="12"/>
    </row>
    <row r="181" spans="1:9" s="11" customFormat="1" ht="48" hidden="1">
      <c r="A181" s="46" t="s">
        <v>178</v>
      </c>
      <c r="B181" s="47" t="s">
        <v>182</v>
      </c>
      <c r="C181" s="159"/>
      <c r="D181" s="137"/>
      <c r="E181" s="121"/>
      <c r="F181" s="137"/>
      <c r="G181" s="116" t="e">
        <f t="shared" si="8"/>
        <v>#DIV/0!</v>
      </c>
      <c r="H181" s="116" t="e">
        <f t="shared" si="9"/>
        <v>#DIV/0!</v>
      </c>
      <c r="I181" s="12"/>
    </row>
    <row r="182" spans="1:9" s="11" customFormat="1" ht="18.75" hidden="1">
      <c r="A182" s="46" t="s">
        <v>178</v>
      </c>
      <c r="B182" s="47" t="s">
        <v>183</v>
      </c>
      <c r="C182" s="159">
        <f>SUM(C183:C185)</f>
        <v>0</v>
      </c>
      <c r="D182" s="137">
        <f>SUM(D183:D185)</f>
        <v>0</v>
      </c>
      <c r="E182" s="121"/>
      <c r="F182" s="137"/>
      <c r="G182" s="116" t="e">
        <f t="shared" si="8"/>
        <v>#DIV/0!</v>
      </c>
      <c r="H182" s="116" t="e">
        <f t="shared" si="9"/>
        <v>#DIV/0!</v>
      </c>
      <c r="I182" s="12"/>
    </row>
    <row r="183" spans="1:9" s="11" customFormat="1" ht="95.25" hidden="1">
      <c r="A183" s="46" t="s">
        <v>178</v>
      </c>
      <c r="B183" s="56" t="s">
        <v>184</v>
      </c>
      <c r="C183" s="159"/>
      <c r="D183" s="137"/>
      <c r="E183" s="121"/>
      <c r="F183" s="137"/>
      <c r="G183" s="116" t="e">
        <f t="shared" si="8"/>
        <v>#DIV/0!</v>
      </c>
      <c r="H183" s="116" t="e">
        <f t="shared" si="9"/>
        <v>#DIV/0!</v>
      </c>
      <c r="I183" s="12"/>
    </row>
    <row r="184" spans="1:9" s="11" customFormat="1" ht="18.75" hidden="1">
      <c r="A184" s="46" t="s">
        <v>178</v>
      </c>
      <c r="B184" s="56" t="s">
        <v>185</v>
      </c>
      <c r="C184" s="159"/>
      <c r="D184" s="137"/>
      <c r="E184" s="121"/>
      <c r="F184" s="137"/>
      <c r="G184" s="116" t="e">
        <f t="shared" si="8"/>
        <v>#DIV/0!</v>
      </c>
      <c r="H184" s="116" t="e">
        <f t="shared" si="9"/>
        <v>#DIV/0!</v>
      </c>
      <c r="I184" s="12"/>
    </row>
    <row r="185" spans="1:9" s="11" customFormat="1" ht="79.5" hidden="1">
      <c r="A185" s="46" t="s">
        <v>178</v>
      </c>
      <c r="B185" s="56" t="s">
        <v>186</v>
      </c>
      <c r="C185" s="159"/>
      <c r="D185" s="137"/>
      <c r="E185" s="121"/>
      <c r="F185" s="137"/>
      <c r="G185" s="116" t="e">
        <f t="shared" si="8"/>
        <v>#DIV/0!</v>
      </c>
      <c r="H185" s="116" t="e">
        <f t="shared" si="9"/>
        <v>#DIV/0!</v>
      </c>
      <c r="I185" s="12"/>
    </row>
    <row r="186" spans="1:9" s="11" customFormat="1" ht="18.75">
      <c r="A186" s="46" t="s">
        <v>187</v>
      </c>
      <c r="B186" s="91" t="s">
        <v>183</v>
      </c>
      <c r="C186" s="159">
        <v>30326.7</v>
      </c>
      <c r="D186" s="137">
        <v>349432.8</v>
      </c>
      <c r="E186" s="121">
        <v>4600</v>
      </c>
      <c r="F186" s="137">
        <v>349432.8</v>
      </c>
      <c r="G186" s="116">
        <f t="shared" si="8"/>
        <v>1152.2282345260116</v>
      </c>
      <c r="H186" s="116">
        <f t="shared" si="9"/>
        <v>100</v>
      </c>
      <c r="I186" s="12"/>
    </row>
    <row r="187" spans="1:9" s="11" customFormat="1" ht="18.75">
      <c r="A187" s="46" t="s">
        <v>321</v>
      </c>
      <c r="B187" s="44" t="s">
        <v>188</v>
      </c>
      <c r="C187" s="154">
        <v>17116</v>
      </c>
      <c r="D187" s="137">
        <v>17552.4</v>
      </c>
      <c r="E187" s="121"/>
      <c r="F187" s="137">
        <v>17314.4</v>
      </c>
      <c r="G187" s="116">
        <f t="shared" si="8"/>
        <v>101.15914933395653</v>
      </c>
      <c r="H187" s="116">
        <f t="shared" si="9"/>
        <v>98.64406007155718</v>
      </c>
      <c r="I187" s="12"/>
    </row>
    <row r="188" spans="1:9" s="11" customFormat="1" ht="32.25">
      <c r="A188" s="46" t="s">
        <v>322</v>
      </c>
      <c r="B188" s="44" t="s">
        <v>190</v>
      </c>
      <c r="C188" s="154">
        <v>117726</v>
      </c>
      <c r="D188" s="137">
        <v>104146.4</v>
      </c>
      <c r="E188" s="107"/>
      <c r="F188" s="137">
        <v>99421.4</v>
      </c>
      <c r="G188" s="116">
        <f t="shared" si="8"/>
        <v>84.45152302804817</v>
      </c>
      <c r="H188" s="116">
        <f t="shared" si="9"/>
        <v>95.46311730410268</v>
      </c>
      <c r="I188" s="12"/>
    </row>
    <row r="189" spans="1:9" s="11" customFormat="1" ht="32.25" hidden="1">
      <c r="A189" s="46" t="s">
        <v>189</v>
      </c>
      <c r="B189" s="47" t="s">
        <v>180</v>
      </c>
      <c r="C189" s="158"/>
      <c r="D189" s="137"/>
      <c r="E189" s="107"/>
      <c r="F189" s="138"/>
      <c r="G189" s="108" t="e">
        <f t="shared" si="8"/>
        <v>#DIV/0!</v>
      </c>
      <c r="H189" s="108" t="e">
        <f t="shared" si="9"/>
        <v>#DIV/0!</v>
      </c>
      <c r="I189" s="12"/>
    </row>
    <row r="190" spans="1:9" s="11" customFormat="1" ht="32.25" hidden="1">
      <c r="A190" s="46" t="s">
        <v>189</v>
      </c>
      <c r="B190" s="47" t="s">
        <v>191</v>
      </c>
      <c r="C190" s="158"/>
      <c r="D190" s="137"/>
      <c r="E190" s="107"/>
      <c r="F190" s="138"/>
      <c r="G190" s="108" t="e">
        <f t="shared" si="8"/>
        <v>#DIV/0!</v>
      </c>
      <c r="H190" s="108" t="e">
        <f t="shared" si="9"/>
        <v>#DIV/0!</v>
      </c>
      <c r="I190" s="12"/>
    </row>
    <row r="191" spans="1:9" s="11" customFormat="1" ht="48" hidden="1">
      <c r="A191" s="46" t="s">
        <v>189</v>
      </c>
      <c r="B191" s="47" t="s">
        <v>192</v>
      </c>
      <c r="C191" s="158"/>
      <c r="D191" s="137"/>
      <c r="E191" s="107"/>
      <c r="F191" s="138"/>
      <c r="G191" s="108" t="e">
        <f t="shared" si="8"/>
        <v>#DIV/0!</v>
      </c>
      <c r="H191" s="108" t="e">
        <f t="shared" si="9"/>
        <v>#DIV/0!</v>
      </c>
      <c r="I191" s="12"/>
    </row>
    <row r="192" spans="1:9" s="11" customFormat="1" ht="48" hidden="1">
      <c r="A192" s="46" t="s">
        <v>189</v>
      </c>
      <c r="B192" s="47" t="s">
        <v>193</v>
      </c>
      <c r="C192" s="158"/>
      <c r="D192" s="137"/>
      <c r="E192" s="107"/>
      <c r="F192" s="138"/>
      <c r="G192" s="108" t="e">
        <f t="shared" si="8"/>
        <v>#DIV/0!</v>
      </c>
      <c r="H192" s="108" t="e">
        <f t="shared" si="9"/>
        <v>#DIV/0!</v>
      </c>
      <c r="I192" s="12"/>
    </row>
    <row r="193" spans="1:9" s="11" customFormat="1" ht="48" hidden="1">
      <c r="A193" s="46" t="s">
        <v>189</v>
      </c>
      <c r="B193" s="47" t="s">
        <v>194</v>
      </c>
      <c r="C193" s="158"/>
      <c r="D193" s="137"/>
      <c r="E193" s="107"/>
      <c r="F193" s="138"/>
      <c r="G193" s="108" t="e">
        <f t="shared" si="8"/>
        <v>#DIV/0!</v>
      </c>
      <c r="H193" s="108" t="e">
        <f t="shared" si="9"/>
        <v>#DIV/0!</v>
      </c>
      <c r="I193" s="12"/>
    </row>
    <row r="194" spans="1:9" s="11" customFormat="1" ht="79.5" hidden="1">
      <c r="A194" s="46" t="s">
        <v>189</v>
      </c>
      <c r="B194" s="47" t="s">
        <v>195</v>
      </c>
      <c r="C194" s="158"/>
      <c r="D194" s="137"/>
      <c r="E194" s="107"/>
      <c r="F194" s="138"/>
      <c r="G194" s="108" t="e">
        <f t="shared" si="8"/>
        <v>#DIV/0!</v>
      </c>
      <c r="H194" s="108" t="e">
        <f t="shared" si="9"/>
        <v>#DIV/0!</v>
      </c>
      <c r="I194" s="12"/>
    </row>
    <row r="195" spans="1:9" s="11" customFormat="1" ht="111" hidden="1">
      <c r="A195" s="46" t="s">
        <v>189</v>
      </c>
      <c r="B195" s="53" t="s">
        <v>196</v>
      </c>
      <c r="C195" s="158"/>
      <c r="D195" s="137"/>
      <c r="E195" s="107"/>
      <c r="F195" s="138"/>
      <c r="G195" s="108" t="e">
        <f t="shared" si="8"/>
        <v>#DIV/0!</v>
      </c>
      <c r="H195" s="108" t="e">
        <f t="shared" si="9"/>
        <v>#DIV/0!</v>
      </c>
      <c r="I195" s="12"/>
    </row>
    <row r="196" spans="1:9" s="11" customFormat="1" ht="79.5" hidden="1">
      <c r="A196" s="46" t="s">
        <v>189</v>
      </c>
      <c r="B196" s="47" t="s">
        <v>197</v>
      </c>
      <c r="C196" s="158"/>
      <c r="D196" s="137"/>
      <c r="E196" s="107"/>
      <c r="F196" s="138"/>
      <c r="G196" s="108" t="e">
        <f t="shared" si="8"/>
        <v>#DIV/0!</v>
      </c>
      <c r="H196" s="108" t="e">
        <f t="shared" si="9"/>
        <v>#DIV/0!</v>
      </c>
      <c r="I196" s="12"/>
    </row>
    <row r="197" spans="1:9" s="11" customFormat="1" ht="63.75" hidden="1">
      <c r="A197" s="46"/>
      <c r="B197" s="56" t="s">
        <v>198</v>
      </c>
      <c r="C197" s="158"/>
      <c r="D197" s="137"/>
      <c r="E197" s="107"/>
      <c r="F197" s="138"/>
      <c r="G197" s="108" t="e">
        <f t="shared" si="8"/>
        <v>#DIV/0!</v>
      </c>
      <c r="H197" s="108" t="e">
        <f t="shared" si="9"/>
        <v>#DIV/0!</v>
      </c>
      <c r="I197" s="12"/>
    </row>
    <row r="198" spans="1:9" s="11" customFormat="1" ht="32.25" hidden="1">
      <c r="A198" s="46" t="s">
        <v>189</v>
      </c>
      <c r="B198" s="47" t="s">
        <v>199</v>
      </c>
      <c r="C198" s="158"/>
      <c r="D198" s="137"/>
      <c r="E198" s="107"/>
      <c r="F198" s="138"/>
      <c r="G198" s="108" t="e">
        <f t="shared" si="8"/>
        <v>#DIV/0!</v>
      </c>
      <c r="H198" s="108" t="e">
        <f t="shared" si="9"/>
        <v>#DIV/0!</v>
      </c>
      <c r="I198" s="12"/>
    </row>
    <row r="199" spans="1:9" s="11" customFormat="1" ht="32.25" hidden="1">
      <c r="A199" s="46" t="s">
        <v>189</v>
      </c>
      <c r="B199" s="47" t="s">
        <v>200</v>
      </c>
      <c r="C199" s="158"/>
      <c r="D199" s="137"/>
      <c r="E199" s="107"/>
      <c r="F199" s="138"/>
      <c r="G199" s="108" t="e">
        <f t="shared" si="8"/>
        <v>#DIV/0!</v>
      </c>
      <c r="H199" s="108" t="e">
        <f t="shared" si="9"/>
        <v>#DIV/0!</v>
      </c>
      <c r="I199" s="12"/>
    </row>
    <row r="200" spans="1:9" s="11" customFormat="1" ht="63.75" hidden="1">
      <c r="A200" s="46" t="s">
        <v>189</v>
      </c>
      <c r="B200" s="47" t="s">
        <v>201</v>
      </c>
      <c r="C200" s="158"/>
      <c r="D200" s="137"/>
      <c r="E200" s="107"/>
      <c r="F200" s="138"/>
      <c r="G200" s="108" t="e">
        <f t="shared" si="8"/>
        <v>#DIV/0!</v>
      </c>
      <c r="H200" s="108" t="e">
        <f t="shared" si="9"/>
        <v>#DIV/0!</v>
      </c>
      <c r="I200" s="12"/>
    </row>
    <row r="201" spans="1:9" s="11" customFormat="1" ht="18.75">
      <c r="A201" s="39" t="s">
        <v>202</v>
      </c>
      <c r="B201" s="40" t="s">
        <v>203</v>
      </c>
      <c r="C201" s="156">
        <f>SUM(C202+C203+C205+C204)</f>
        <v>1799073</v>
      </c>
      <c r="D201" s="139">
        <f>SUM(D202+D203+D205+D204)</f>
        <v>3531225</v>
      </c>
      <c r="E201" s="121">
        <f>SUM(E202+E203+E205)</f>
        <v>785999</v>
      </c>
      <c r="F201" s="139">
        <f>SUM(F202+F203+F205+F204)</f>
        <v>3028289.5</v>
      </c>
      <c r="G201" s="108">
        <f t="shared" si="8"/>
        <v>168.32499292691293</v>
      </c>
      <c r="H201" s="108">
        <f t="shared" si="9"/>
        <v>85.75747792904728</v>
      </c>
      <c r="I201" s="146"/>
    </row>
    <row r="202" spans="1:9" s="11" customFormat="1" ht="18.75">
      <c r="A202" s="46" t="s">
        <v>204</v>
      </c>
      <c r="B202" s="50" t="s">
        <v>205</v>
      </c>
      <c r="C202" s="159">
        <v>575779.5</v>
      </c>
      <c r="D202" s="137">
        <v>740514.5</v>
      </c>
      <c r="E202" s="107">
        <v>237355</v>
      </c>
      <c r="F202" s="137">
        <v>486606.1</v>
      </c>
      <c r="G202" s="116">
        <f t="shared" si="8"/>
        <v>84.51257816577352</v>
      </c>
      <c r="H202" s="116">
        <f t="shared" si="9"/>
        <v>65.71189355508906</v>
      </c>
      <c r="I202" s="12"/>
    </row>
    <row r="203" spans="1:9" s="11" customFormat="1" ht="18.75">
      <c r="A203" s="46" t="s">
        <v>206</v>
      </c>
      <c r="B203" s="50" t="s">
        <v>207</v>
      </c>
      <c r="C203" s="159">
        <v>186794</v>
      </c>
      <c r="D203" s="137">
        <v>694355.1</v>
      </c>
      <c r="E203" s="107">
        <v>376087</v>
      </c>
      <c r="F203" s="137">
        <v>671618</v>
      </c>
      <c r="G203" s="116">
        <f t="shared" si="8"/>
        <v>359.5500926153945</v>
      </c>
      <c r="H203" s="116">
        <f t="shared" si="9"/>
        <v>96.72543630773362</v>
      </c>
      <c r="I203" s="12"/>
    </row>
    <row r="204" spans="1:9" s="11" customFormat="1" ht="18.75">
      <c r="A204" s="46" t="s">
        <v>323</v>
      </c>
      <c r="B204" s="48" t="s">
        <v>324</v>
      </c>
      <c r="C204" s="159">
        <v>979249</v>
      </c>
      <c r="D204" s="137">
        <v>1963222</v>
      </c>
      <c r="E204" s="107"/>
      <c r="F204" s="137">
        <v>1738996.2</v>
      </c>
      <c r="G204" s="116">
        <f t="shared" si="8"/>
        <v>177.58467968821003</v>
      </c>
      <c r="H204" s="116">
        <f t="shared" si="9"/>
        <v>88.578683409212</v>
      </c>
      <c r="I204" s="12"/>
    </row>
    <row r="205" spans="1:9" s="11" customFormat="1" ht="32.25">
      <c r="A205" s="46" t="s">
        <v>325</v>
      </c>
      <c r="B205" s="44" t="s">
        <v>209</v>
      </c>
      <c r="C205" s="159">
        <v>57250.5</v>
      </c>
      <c r="D205" s="137">
        <v>133133.4</v>
      </c>
      <c r="E205" s="107">
        <v>172557</v>
      </c>
      <c r="F205" s="137">
        <v>131069.2</v>
      </c>
      <c r="G205" s="116">
        <f t="shared" si="8"/>
        <v>228.93983458659747</v>
      </c>
      <c r="H205" s="116">
        <f t="shared" si="9"/>
        <v>98.44952506283173</v>
      </c>
      <c r="I205" s="12"/>
    </row>
    <row r="206" spans="1:9" s="11" customFormat="1" ht="32.25" hidden="1">
      <c r="A206" s="46" t="s">
        <v>208</v>
      </c>
      <c r="B206" s="47" t="s">
        <v>180</v>
      </c>
      <c r="C206" s="159"/>
      <c r="D206" s="137"/>
      <c r="E206" s="107"/>
      <c r="F206" s="138"/>
      <c r="G206" s="108" t="e">
        <f t="shared" si="8"/>
        <v>#DIV/0!</v>
      </c>
      <c r="H206" s="116" t="e">
        <f t="shared" si="9"/>
        <v>#DIV/0!</v>
      </c>
      <c r="I206" s="12"/>
    </row>
    <row r="207" spans="1:9" s="11" customFormat="1" ht="32.25" hidden="1">
      <c r="A207" s="46" t="s">
        <v>208</v>
      </c>
      <c r="B207" s="47" t="s">
        <v>210</v>
      </c>
      <c r="C207" s="159"/>
      <c r="D207" s="137"/>
      <c r="E207" s="107"/>
      <c r="F207" s="138"/>
      <c r="G207" s="108" t="e">
        <f t="shared" si="8"/>
        <v>#DIV/0!</v>
      </c>
      <c r="H207" s="116" t="e">
        <f t="shared" si="9"/>
        <v>#DIV/0!</v>
      </c>
      <c r="I207" s="12"/>
    </row>
    <row r="208" spans="1:9" s="11" customFormat="1" ht="18.75">
      <c r="A208" s="57" t="s">
        <v>211</v>
      </c>
      <c r="B208" s="49" t="s">
        <v>212</v>
      </c>
      <c r="C208" s="156">
        <f>C210+C209+C211</f>
        <v>15983</v>
      </c>
      <c r="D208" s="139">
        <f>D210+D209+D211</f>
        <v>21263.6</v>
      </c>
      <c r="E208" s="107"/>
      <c r="F208" s="139">
        <f>F210+F209+F211</f>
        <v>14690.099999999999</v>
      </c>
      <c r="G208" s="108">
        <f t="shared" si="8"/>
        <v>91.91078020396671</v>
      </c>
      <c r="H208" s="114">
        <f t="shared" si="9"/>
        <v>69.08566752572472</v>
      </c>
      <c r="I208" s="146"/>
    </row>
    <row r="209" spans="1:9" s="11" customFormat="1" ht="32.25" hidden="1">
      <c r="A209" s="46" t="s">
        <v>213</v>
      </c>
      <c r="B209" s="44" t="s">
        <v>214</v>
      </c>
      <c r="C209" s="159"/>
      <c r="D209" s="137"/>
      <c r="E209" s="107"/>
      <c r="F209" s="138"/>
      <c r="G209" s="108" t="e">
        <f aca="true" t="shared" si="10" ref="G209:G272">F209/C209*100</f>
        <v>#DIV/0!</v>
      </c>
      <c r="H209" s="116" t="e">
        <f t="shared" si="9"/>
        <v>#DIV/0!</v>
      </c>
      <c r="I209" s="12"/>
    </row>
    <row r="210" spans="1:9" s="11" customFormat="1" ht="32.25">
      <c r="A210" s="46" t="s">
        <v>326</v>
      </c>
      <c r="B210" s="48" t="s">
        <v>327</v>
      </c>
      <c r="C210" s="154">
        <v>6413</v>
      </c>
      <c r="D210" s="137">
        <v>16024</v>
      </c>
      <c r="E210" s="107"/>
      <c r="F210" s="137">
        <v>9616.3</v>
      </c>
      <c r="G210" s="116">
        <f t="shared" si="10"/>
        <v>149.95010135661934</v>
      </c>
      <c r="H210" s="116">
        <f t="shared" si="9"/>
        <v>60.01185721417873</v>
      </c>
      <c r="I210" s="12"/>
    </row>
    <row r="211" spans="1:9" s="11" customFormat="1" ht="32.25">
      <c r="A211" s="46" t="s">
        <v>328</v>
      </c>
      <c r="B211" s="48" t="s">
        <v>215</v>
      </c>
      <c r="C211" s="154">
        <v>9570</v>
      </c>
      <c r="D211" s="137">
        <v>5239.6</v>
      </c>
      <c r="E211" s="107"/>
      <c r="F211" s="137">
        <v>5073.8</v>
      </c>
      <c r="G211" s="116">
        <f t="shared" si="10"/>
        <v>53.01776384535005</v>
      </c>
      <c r="H211" s="116">
        <f t="shared" si="9"/>
        <v>96.83563630811513</v>
      </c>
      <c r="I211" s="12"/>
    </row>
    <row r="212" spans="1:9" s="11" customFormat="1" ht="18.75">
      <c r="A212" s="57" t="s">
        <v>216</v>
      </c>
      <c r="B212" s="49" t="s">
        <v>217</v>
      </c>
      <c r="C212" s="156">
        <f>SUM(C213+C214+C215+C216+C218)</f>
        <v>3222646.3000000003</v>
      </c>
      <c r="D212" s="139">
        <f>SUM(D213+D214+D215+D216+D218)</f>
        <v>3544570.7</v>
      </c>
      <c r="E212" s="107">
        <f>SUM(E213+E214+E215+E216+E220+E218)</f>
        <v>1203936</v>
      </c>
      <c r="F212" s="139">
        <f>SUM(F213+F214+F215+F216+F218)</f>
        <v>3455125.9000000004</v>
      </c>
      <c r="G212" s="108">
        <f t="shared" si="10"/>
        <v>107.21393470949636</v>
      </c>
      <c r="H212" s="108">
        <f t="shared" si="9"/>
        <v>97.47656888322189</v>
      </c>
      <c r="I212" s="146"/>
    </row>
    <row r="213" spans="1:9" s="11" customFormat="1" ht="15.75" customHeight="1">
      <c r="A213" s="43" t="s">
        <v>218</v>
      </c>
      <c r="B213" s="44" t="s">
        <v>219</v>
      </c>
      <c r="C213" s="159">
        <v>910966</v>
      </c>
      <c r="D213" s="137">
        <v>1022940.1</v>
      </c>
      <c r="E213" s="121">
        <v>332874</v>
      </c>
      <c r="F213" s="137">
        <v>994899.3</v>
      </c>
      <c r="G213" s="116">
        <f t="shared" si="10"/>
        <v>109.21365890713814</v>
      </c>
      <c r="H213" s="116">
        <f t="shared" si="9"/>
        <v>97.25880332582524</v>
      </c>
      <c r="I213" s="12"/>
    </row>
    <row r="214" spans="1:9" s="11" customFormat="1" ht="16.5" customHeight="1">
      <c r="A214" s="46" t="s">
        <v>220</v>
      </c>
      <c r="B214" s="50" t="s">
        <v>221</v>
      </c>
      <c r="C214" s="159">
        <v>1864373.7</v>
      </c>
      <c r="D214" s="100">
        <v>2025802.2</v>
      </c>
      <c r="E214" s="121">
        <v>831647</v>
      </c>
      <c r="F214" s="137">
        <v>1975613.6</v>
      </c>
      <c r="G214" s="116">
        <f t="shared" si="10"/>
        <v>105.96660959119946</v>
      </c>
      <c r="H214" s="116">
        <f t="shared" si="9"/>
        <v>97.52253206161984</v>
      </c>
      <c r="I214" s="12"/>
    </row>
    <row r="215" spans="1:9" s="11" customFormat="1" ht="18.75" hidden="1">
      <c r="A215" s="46" t="s">
        <v>222</v>
      </c>
      <c r="B215" s="50" t="s">
        <v>223</v>
      </c>
      <c r="C215" s="159"/>
      <c r="D215" s="137"/>
      <c r="E215" s="121">
        <v>781</v>
      </c>
      <c r="F215" s="137"/>
      <c r="G215" s="116" t="e">
        <f t="shared" si="10"/>
        <v>#DIV/0!</v>
      </c>
      <c r="H215" s="116"/>
      <c r="I215" s="12"/>
    </row>
    <row r="216" spans="1:9" s="11" customFormat="1" ht="23.25" customHeight="1">
      <c r="A216" s="46" t="s">
        <v>224</v>
      </c>
      <c r="B216" s="48" t="s">
        <v>225</v>
      </c>
      <c r="C216" s="159">
        <v>195462.6</v>
      </c>
      <c r="D216" s="137">
        <v>219049.2</v>
      </c>
      <c r="E216" s="121">
        <v>12378</v>
      </c>
      <c r="F216" s="137">
        <v>212781.8</v>
      </c>
      <c r="G216" s="116">
        <f t="shared" si="10"/>
        <v>108.8606209065059</v>
      </c>
      <c r="H216" s="116">
        <f aca="true" t="shared" si="11" ref="H216:H228">F216/D216*100</f>
        <v>97.13881630245625</v>
      </c>
      <c r="I216" s="12"/>
    </row>
    <row r="217" spans="1:9" s="11" customFormat="1" ht="63.75" hidden="1">
      <c r="A217" s="46" t="s">
        <v>224</v>
      </c>
      <c r="B217" s="53" t="s">
        <v>226</v>
      </c>
      <c r="C217" s="159"/>
      <c r="D217" s="137"/>
      <c r="E217" s="121"/>
      <c r="F217" s="137"/>
      <c r="G217" s="116" t="e">
        <f t="shared" si="10"/>
        <v>#DIV/0!</v>
      </c>
      <c r="H217" s="116" t="e">
        <f t="shared" si="11"/>
        <v>#DIV/0!</v>
      </c>
      <c r="I217" s="12"/>
    </row>
    <row r="218" spans="1:9" s="11" customFormat="1" ht="18.75" customHeight="1">
      <c r="A218" s="46" t="s">
        <v>227</v>
      </c>
      <c r="B218" s="52" t="s">
        <v>228</v>
      </c>
      <c r="C218" s="159">
        <v>251844</v>
      </c>
      <c r="D218" s="137">
        <v>276779.2</v>
      </c>
      <c r="E218" s="121">
        <v>26256</v>
      </c>
      <c r="F218" s="137">
        <v>271831.2</v>
      </c>
      <c r="G218" s="116">
        <f t="shared" si="10"/>
        <v>107.93634154476581</v>
      </c>
      <c r="H218" s="116">
        <f t="shared" si="11"/>
        <v>98.21229340933134</v>
      </c>
      <c r="I218" s="12"/>
    </row>
    <row r="219" spans="1:9" s="11" customFormat="1" ht="32.25" hidden="1">
      <c r="A219" s="46" t="s">
        <v>227</v>
      </c>
      <c r="B219" s="47" t="s">
        <v>180</v>
      </c>
      <c r="C219" s="159"/>
      <c r="D219" s="137"/>
      <c r="E219" s="107"/>
      <c r="F219" s="138"/>
      <c r="G219" s="108" t="e">
        <f t="shared" si="10"/>
        <v>#DIV/0!</v>
      </c>
      <c r="H219" s="108" t="e">
        <f t="shared" si="11"/>
        <v>#DIV/0!</v>
      </c>
      <c r="I219" s="12"/>
    </row>
    <row r="220" spans="1:9" s="11" customFormat="1" ht="18.75" hidden="1">
      <c r="A220" s="46" t="s">
        <v>229</v>
      </c>
      <c r="B220" s="47" t="s">
        <v>230</v>
      </c>
      <c r="C220" s="159"/>
      <c r="D220" s="137"/>
      <c r="E220" s="107"/>
      <c r="F220" s="138"/>
      <c r="G220" s="108" t="e">
        <f t="shared" si="10"/>
        <v>#DIV/0!</v>
      </c>
      <c r="H220" s="108" t="e">
        <f t="shared" si="11"/>
        <v>#DIV/0!</v>
      </c>
      <c r="I220" s="12"/>
    </row>
    <row r="221" spans="1:9" s="11" customFormat="1" ht="48" hidden="1">
      <c r="A221" s="46" t="s">
        <v>227</v>
      </c>
      <c r="B221" s="53" t="s">
        <v>231</v>
      </c>
      <c r="C221" s="159"/>
      <c r="D221" s="137"/>
      <c r="E221" s="107"/>
      <c r="F221" s="138"/>
      <c r="G221" s="108" t="e">
        <f t="shared" si="10"/>
        <v>#DIV/0!</v>
      </c>
      <c r="H221" s="108" t="e">
        <f t="shared" si="11"/>
        <v>#DIV/0!</v>
      </c>
      <c r="I221" s="12"/>
    </row>
    <row r="222" spans="1:9" s="11" customFormat="1" ht="48" hidden="1">
      <c r="A222" s="46" t="s">
        <v>227</v>
      </c>
      <c r="B222" s="47" t="s">
        <v>232</v>
      </c>
      <c r="C222" s="159"/>
      <c r="D222" s="137"/>
      <c r="E222" s="107"/>
      <c r="F222" s="138"/>
      <c r="G222" s="108" t="e">
        <f t="shared" si="10"/>
        <v>#DIV/0!</v>
      </c>
      <c r="H222" s="108" t="e">
        <f t="shared" si="11"/>
        <v>#DIV/0!</v>
      </c>
      <c r="I222" s="12"/>
    </row>
    <row r="223" spans="1:9" s="11" customFormat="1" ht="32.25" hidden="1">
      <c r="A223" s="46" t="s">
        <v>227</v>
      </c>
      <c r="B223" s="47" t="s">
        <v>191</v>
      </c>
      <c r="C223" s="159"/>
      <c r="D223" s="137"/>
      <c r="E223" s="107"/>
      <c r="F223" s="138"/>
      <c r="G223" s="108" t="e">
        <f t="shared" si="10"/>
        <v>#DIV/0!</v>
      </c>
      <c r="H223" s="108" t="e">
        <f t="shared" si="11"/>
        <v>#DIV/0!</v>
      </c>
      <c r="I223" s="12"/>
    </row>
    <row r="224" spans="1:9" s="11" customFormat="1" ht="32.25">
      <c r="A224" s="57" t="s">
        <v>233</v>
      </c>
      <c r="B224" s="49" t="s">
        <v>234</v>
      </c>
      <c r="C224" s="156">
        <f>SUM(C225:C230,C232)</f>
        <v>231821.5</v>
      </c>
      <c r="D224" s="139">
        <f>SUM(D225:D230,D232)</f>
        <v>288373</v>
      </c>
      <c r="E224" s="107">
        <f>SUM(E225+E233)</f>
        <v>96552</v>
      </c>
      <c r="F224" s="139">
        <f>SUM(F225:F230,F232)</f>
        <v>279529</v>
      </c>
      <c r="G224" s="108">
        <f t="shared" si="10"/>
        <v>120.57941131430864</v>
      </c>
      <c r="H224" s="108">
        <f t="shared" si="11"/>
        <v>96.93313867803157</v>
      </c>
      <c r="I224" s="146"/>
    </row>
    <row r="225" spans="1:9" s="11" customFormat="1" ht="16.5" customHeight="1">
      <c r="A225" s="46" t="s">
        <v>235</v>
      </c>
      <c r="B225" s="44" t="s">
        <v>236</v>
      </c>
      <c r="C225" s="159">
        <v>176226</v>
      </c>
      <c r="D225" s="137">
        <v>241147.4</v>
      </c>
      <c r="E225" s="121">
        <v>96552</v>
      </c>
      <c r="F225" s="137">
        <v>233524</v>
      </c>
      <c r="G225" s="116">
        <f t="shared" si="10"/>
        <v>132.513930974998</v>
      </c>
      <c r="H225" s="116">
        <f t="shared" si="11"/>
        <v>96.8386969961111</v>
      </c>
      <c r="I225" s="12"/>
    </row>
    <row r="226" spans="1:9" s="11" customFormat="1" ht="32.25" hidden="1">
      <c r="A226" s="46" t="s">
        <v>235</v>
      </c>
      <c r="B226" s="44" t="s">
        <v>237</v>
      </c>
      <c r="C226" s="159"/>
      <c r="D226" s="137"/>
      <c r="E226" s="121"/>
      <c r="F226" s="137"/>
      <c r="G226" s="108" t="e">
        <f t="shared" si="10"/>
        <v>#DIV/0!</v>
      </c>
      <c r="H226" s="116" t="e">
        <f t="shared" si="11"/>
        <v>#DIV/0!</v>
      </c>
      <c r="I226" s="12"/>
    </row>
    <row r="227" spans="1:9" s="11" customFormat="1" ht="18.75" hidden="1">
      <c r="A227" s="46" t="s">
        <v>238</v>
      </c>
      <c r="B227" s="44" t="s">
        <v>239</v>
      </c>
      <c r="C227" s="159"/>
      <c r="D227" s="137"/>
      <c r="E227" s="121"/>
      <c r="F227" s="137"/>
      <c r="G227" s="108" t="e">
        <f t="shared" si="10"/>
        <v>#DIV/0!</v>
      </c>
      <c r="H227" s="116" t="e">
        <f t="shared" si="11"/>
        <v>#DIV/0!</v>
      </c>
      <c r="I227" s="12"/>
    </row>
    <row r="228" spans="1:9" s="11" customFormat="1" ht="32.25" hidden="1">
      <c r="A228" s="46" t="s">
        <v>238</v>
      </c>
      <c r="B228" s="44" t="s">
        <v>237</v>
      </c>
      <c r="C228" s="159"/>
      <c r="D228" s="137"/>
      <c r="E228" s="121"/>
      <c r="F228" s="137"/>
      <c r="G228" s="108" t="e">
        <f t="shared" si="10"/>
        <v>#DIV/0!</v>
      </c>
      <c r="H228" s="116" t="e">
        <f t="shared" si="11"/>
        <v>#DIV/0!</v>
      </c>
      <c r="I228" s="12"/>
    </row>
    <row r="229" spans="1:9" s="11" customFormat="1" ht="0.75" customHeight="1" hidden="1">
      <c r="A229" s="46" t="s">
        <v>240</v>
      </c>
      <c r="B229" s="44" t="s">
        <v>241</v>
      </c>
      <c r="C229" s="159"/>
      <c r="D229" s="137"/>
      <c r="E229" s="121"/>
      <c r="F229" s="137"/>
      <c r="G229" s="108" t="e">
        <f t="shared" si="10"/>
        <v>#DIV/0!</v>
      </c>
      <c r="H229" s="116"/>
      <c r="I229" s="12"/>
    </row>
    <row r="230" spans="1:9" s="11" customFormat="1" ht="16.5" customHeight="1">
      <c r="A230" s="46" t="s">
        <v>242</v>
      </c>
      <c r="B230" s="44" t="s">
        <v>243</v>
      </c>
      <c r="C230" s="159">
        <v>10186</v>
      </c>
      <c r="D230" s="137">
        <v>8989.5</v>
      </c>
      <c r="E230" s="121">
        <v>6722</v>
      </c>
      <c r="F230" s="137">
        <v>8319.3</v>
      </c>
      <c r="G230" s="116">
        <f t="shared" si="10"/>
        <v>81.67386609071274</v>
      </c>
      <c r="H230" s="116">
        <f aca="true" t="shared" si="12" ref="H230:H275">F230/D230*100</f>
        <v>92.54463540797596</v>
      </c>
      <c r="I230" s="12"/>
    </row>
    <row r="231" spans="1:9" s="11" customFormat="1" ht="18.75" hidden="1">
      <c r="A231" s="46" t="s">
        <v>242</v>
      </c>
      <c r="B231" s="47" t="s">
        <v>244</v>
      </c>
      <c r="C231" s="159"/>
      <c r="D231" s="137"/>
      <c r="E231" s="121"/>
      <c r="F231" s="137"/>
      <c r="G231" s="116" t="e">
        <f t="shared" si="10"/>
        <v>#DIV/0!</v>
      </c>
      <c r="H231" s="116" t="e">
        <f t="shared" si="12"/>
        <v>#DIV/0!</v>
      </c>
      <c r="I231" s="12"/>
    </row>
    <row r="232" spans="1:9" s="11" customFormat="1" ht="48">
      <c r="A232" s="46" t="s">
        <v>245</v>
      </c>
      <c r="B232" s="44" t="s">
        <v>246</v>
      </c>
      <c r="C232" s="159">
        <v>45409.5</v>
      </c>
      <c r="D232" s="137">
        <v>38236.1</v>
      </c>
      <c r="E232" s="121">
        <v>6500</v>
      </c>
      <c r="F232" s="137">
        <v>37685.7</v>
      </c>
      <c r="G232" s="116">
        <f t="shared" si="10"/>
        <v>82.990783866812</v>
      </c>
      <c r="H232" s="116">
        <f t="shared" si="12"/>
        <v>98.56052264744574</v>
      </c>
      <c r="I232" s="12"/>
    </row>
    <row r="233" spans="1:9" s="11" customFormat="1" ht="48" hidden="1">
      <c r="A233" s="46" t="s">
        <v>245</v>
      </c>
      <c r="B233" s="47" t="s">
        <v>247</v>
      </c>
      <c r="C233" s="159"/>
      <c r="D233" s="137"/>
      <c r="E233" s="107"/>
      <c r="F233" s="138"/>
      <c r="G233" s="108" t="e">
        <f t="shared" si="10"/>
        <v>#DIV/0!</v>
      </c>
      <c r="H233" s="108" t="e">
        <f t="shared" si="12"/>
        <v>#DIV/0!</v>
      </c>
      <c r="I233" s="12"/>
    </row>
    <row r="234" spans="1:9" s="11" customFormat="1" ht="79.5" hidden="1">
      <c r="A234" s="46" t="s">
        <v>245</v>
      </c>
      <c r="B234" s="47" t="s">
        <v>248</v>
      </c>
      <c r="C234" s="159"/>
      <c r="D234" s="137"/>
      <c r="E234" s="107"/>
      <c r="F234" s="138"/>
      <c r="G234" s="108" t="e">
        <f t="shared" si="10"/>
        <v>#DIV/0!</v>
      </c>
      <c r="H234" s="108" t="e">
        <f t="shared" si="12"/>
        <v>#DIV/0!</v>
      </c>
      <c r="I234" s="12"/>
    </row>
    <row r="235" spans="1:9" s="11" customFormat="1" ht="48" hidden="1">
      <c r="A235" s="46" t="s">
        <v>245</v>
      </c>
      <c r="B235" s="47" t="s">
        <v>249</v>
      </c>
      <c r="C235" s="159"/>
      <c r="D235" s="137"/>
      <c r="E235" s="107"/>
      <c r="F235" s="138"/>
      <c r="G235" s="108" t="e">
        <f t="shared" si="10"/>
        <v>#DIV/0!</v>
      </c>
      <c r="H235" s="108" t="e">
        <f t="shared" si="12"/>
        <v>#DIV/0!</v>
      </c>
      <c r="I235" s="12"/>
    </row>
    <row r="236" spans="1:9" s="11" customFormat="1" ht="32.25" hidden="1">
      <c r="A236" s="46" t="s">
        <v>245</v>
      </c>
      <c r="B236" s="47" t="s">
        <v>250</v>
      </c>
      <c r="C236" s="159"/>
      <c r="D236" s="137"/>
      <c r="E236" s="107"/>
      <c r="F236" s="138"/>
      <c r="G236" s="108" t="e">
        <f t="shared" si="10"/>
        <v>#DIV/0!</v>
      </c>
      <c r="H236" s="108" t="e">
        <f t="shared" si="12"/>
        <v>#DIV/0!</v>
      </c>
      <c r="I236" s="12"/>
    </row>
    <row r="237" spans="1:9" s="11" customFormat="1" ht="32.25" hidden="1">
      <c r="A237" s="46" t="s">
        <v>245</v>
      </c>
      <c r="B237" s="47" t="s">
        <v>180</v>
      </c>
      <c r="C237" s="159"/>
      <c r="D237" s="137"/>
      <c r="E237" s="107"/>
      <c r="F237" s="138"/>
      <c r="G237" s="108" t="e">
        <f t="shared" si="10"/>
        <v>#DIV/0!</v>
      </c>
      <c r="H237" s="108" t="e">
        <f t="shared" si="12"/>
        <v>#DIV/0!</v>
      </c>
      <c r="I237" s="12"/>
    </row>
    <row r="238" spans="1:9" s="11" customFormat="1" ht="32.25">
      <c r="A238" s="39" t="s">
        <v>251</v>
      </c>
      <c r="B238" s="92" t="s">
        <v>335</v>
      </c>
      <c r="C238" s="161">
        <f>C239+C241+C242+C243+C244</f>
        <v>1366283.8</v>
      </c>
      <c r="D238" s="147">
        <f>D239+D241+D242+D243+D244</f>
        <v>1733384</v>
      </c>
      <c r="E238" s="107">
        <f>SUM(E239+E241+E242)</f>
        <v>412872</v>
      </c>
      <c r="F238" s="147">
        <f>F239+F241+F242+F243+F244</f>
        <v>1613965.5000000002</v>
      </c>
      <c r="G238" s="108">
        <f t="shared" si="10"/>
        <v>118.1281297487389</v>
      </c>
      <c r="H238" s="108">
        <f t="shared" si="12"/>
        <v>93.11067253418747</v>
      </c>
      <c r="I238" s="146"/>
    </row>
    <row r="239" spans="1:9" s="11" customFormat="1" ht="18.75">
      <c r="A239" s="46" t="s">
        <v>252</v>
      </c>
      <c r="B239" s="88" t="s">
        <v>329</v>
      </c>
      <c r="C239" s="154">
        <v>551863</v>
      </c>
      <c r="D239" s="137">
        <v>739663.2</v>
      </c>
      <c r="E239" s="121">
        <v>349663</v>
      </c>
      <c r="F239" s="137">
        <v>670229.9</v>
      </c>
      <c r="G239" s="116">
        <f t="shared" si="10"/>
        <v>121.44860227991367</v>
      </c>
      <c r="H239" s="116">
        <f t="shared" si="12"/>
        <v>90.6128491994735</v>
      </c>
      <c r="I239" s="12"/>
    </row>
    <row r="240" spans="1:9" s="11" customFormat="1" ht="32.25" hidden="1">
      <c r="A240" s="46" t="s">
        <v>252</v>
      </c>
      <c r="B240" s="44" t="s">
        <v>253</v>
      </c>
      <c r="C240" s="159"/>
      <c r="D240" s="137"/>
      <c r="E240" s="121"/>
      <c r="F240" s="137"/>
      <c r="G240" s="116" t="e">
        <f t="shared" si="10"/>
        <v>#DIV/0!</v>
      </c>
      <c r="H240" s="116" t="e">
        <f t="shared" si="12"/>
        <v>#DIV/0!</v>
      </c>
      <c r="I240" s="12"/>
    </row>
    <row r="241" spans="1:9" s="11" customFormat="1" ht="18" customHeight="1">
      <c r="A241" s="46" t="s">
        <v>254</v>
      </c>
      <c r="B241" s="88" t="s">
        <v>330</v>
      </c>
      <c r="C241" s="154">
        <v>441343</v>
      </c>
      <c r="D241" s="137">
        <v>527164.4</v>
      </c>
      <c r="E241" s="121">
        <v>33359</v>
      </c>
      <c r="F241" s="137">
        <v>490874.6</v>
      </c>
      <c r="G241" s="116">
        <f t="shared" si="10"/>
        <v>111.22292638605347</v>
      </c>
      <c r="H241" s="116">
        <f t="shared" si="12"/>
        <v>93.11603742589597</v>
      </c>
      <c r="I241" s="12"/>
    </row>
    <row r="242" spans="1:9" s="11" customFormat="1" ht="18.75">
      <c r="A242" s="46" t="s">
        <v>255</v>
      </c>
      <c r="B242" s="88" t="s">
        <v>331</v>
      </c>
      <c r="C242" s="154">
        <v>159568.8</v>
      </c>
      <c r="D242" s="137">
        <v>195828</v>
      </c>
      <c r="E242" s="121">
        <v>29850</v>
      </c>
      <c r="F242" s="137">
        <v>190974.3</v>
      </c>
      <c r="G242" s="116">
        <f t="shared" si="10"/>
        <v>119.68147908613713</v>
      </c>
      <c r="H242" s="116">
        <f t="shared" si="12"/>
        <v>97.52144739260984</v>
      </c>
      <c r="I242" s="12"/>
    </row>
    <row r="243" spans="1:9" s="11" customFormat="1" ht="18.75">
      <c r="A243" s="46" t="s">
        <v>332</v>
      </c>
      <c r="B243" s="88" t="s">
        <v>333</v>
      </c>
      <c r="C243" s="154">
        <v>43421</v>
      </c>
      <c r="D243" s="137">
        <v>101242.7</v>
      </c>
      <c r="E243" s="121"/>
      <c r="F243" s="137">
        <v>99195.1</v>
      </c>
      <c r="G243" s="116">
        <f t="shared" si="10"/>
        <v>228.44959812072503</v>
      </c>
      <c r="H243" s="116">
        <f t="shared" si="12"/>
        <v>97.97753319498592</v>
      </c>
      <c r="I243" s="12"/>
    </row>
    <row r="244" spans="1:9" s="11" customFormat="1" ht="32.25">
      <c r="A244" s="46" t="s">
        <v>334</v>
      </c>
      <c r="B244" s="44" t="s">
        <v>256</v>
      </c>
      <c r="C244" s="154">
        <v>170088</v>
      </c>
      <c r="D244" s="137">
        <v>169485.7</v>
      </c>
      <c r="E244" s="121"/>
      <c r="F244" s="137">
        <v>162691.6</v>
      </c>
      <c r="G244" s="116">
        <f t="shared" si="10"/>
        <v>95.65142749635484</v>
      </c>
      <c r="H244" s="116">
        <f t="shared" si="12"/>
        <v>95.99134322246655</v>
      </c>
      <c r="I244" s="12"/>
    </row>
    <row r="245" spans="1:9" s="11" customFormat="1" ht="18.75">
      <c r="A245" s="39" t="s">
        <v>257</v>
      </c>
      <c r="B245" s="40" t="s">
        <v>258</v>
      </c>
      <c r="C245" s="156">
        <f>C246+C247+C248+C256+C268+C255</f>
        <v>758989.3999999999</v>
      </c>
      <c r="D245" s="139">
        <f>D246+D247+D248+D256+D268+D255</f>
        <v>1043750.2</v>
      </c>
      <c r="E245" s="58">
        <f>E246+E247+E248+E256+E268+E255</f>
        <v>487742</v>
      </c>
      <c r="F245" s="139">
        <f>F246+F247+F248+F256+F268+F255</f>
        <v>997410.4</v>
      </c>
      <c r="G245" s="108">
        <f t="shared" si="10"/>
        <v>131.41295517434105</v>
      </c>
      <c r="H245" s="108">
        <f t="shared" si="12"/>
        <v>95.56025953336345</v>
      </c>
      <c r="I245" s="146"/>
    </row>
    <row r="246" spans="1:9" s="11" customFormat="1" ht="18.75">
      <c r="A246" s="46" t="s">
        <v>259</v>
      </c>
      <c r="B246" s="44" t="s">
        <v>260</v>
      </c>
      <c r="C246" s="159">
        <v>15430</v>
      </c>
      <c r="D246" s="137">
        <v>14514</v>
      </c>
      <c r="E246" s="121">
        <v>10493</v>
      </c>
      <c r="F246" s="137">
        <v>14444.2</v>
      </c>
      <c r="G246" s="116">
        <f t="shared" si="10"/>
        <v>93.61114711600779</v>
      </c>
      <c r="H246" s="116">
        <f t="shared" si="12"/>
        <v>99.51908502135869</v>
      </c>
      <c r="I246" s="12"/>
    </row>
    <row r="247" spans="1:9" s="11" customFormat="1" ht="18.75">
      <c r="A247" s="46" t="s">
        <v>261</v>
      </c>
      <c r="B247" s="50" t="s">
        <v>262</v>
      </c>
      <c r="C247" s="159">
        <v>110534</v>
      </c>
      <c r="D247" s="137">
        <v>123866.1</v>
      </c>
      <c r="E247" s="121">
        <v>57890</v>
      </c>
      <c r="F247" s="137">
        <v>120762.7</v>
      </c>
      <c r="G247" s="116">
        <f t="shared" si="10"/>
        <v>109.25389472922357</v>
      </c>
      <c r="H247" s="116">
        <f t="shared" si="12"/>
        <v>97.49455258541279</v>
      </c>
      <c r="I247" s="12"/>
    </row>
    <row r="248" spans="1:9" s="11" customFormat="1" ht="18.75" customHeight="1">
      <c r="A248" s="46" t="s">
        <v>263</v>
      </c>
      <c r="B248" s="44" t="s">
        <v>264</v>
      </c>
      <c r="C248" s="159">
        <v>563674.1</v>
      </c>
      <c r="D248" s="137">
        <v>776270.8</v>
      </c>
      <c r="E248" s="101">
        <v>365248</v>
      </c>
      <c r="F248" s="137">
        <v>740939.9</v>
      </c>
      <c r="G248" s="116">
        <f t="shared" si="10"/>
        <v>131.44827835800865</v>
      </c>
      <c r="H248" s="116">
        <f t="shared" si="12"/>
        <v>95.44863725390675</v>
      </c>
      <c r="I248" s="12"/>
    </row>
    <row r="249" spans="1:9" s="11" customFormat="1" ht="63.75" hidden="1">
      <c r="A249" s="46" t="s">
        <v>263</v>
      </c>
      <c r="B249" s="47" t="s">
        <v>265</v>
      </c>
      <c r="C249" s="159"/>
      <c r="D249" s="137"/>
      <c r="E249" s="121"/>
      <c r="F249" s="137"/>
      <c r="G249" s="116" t="e">
        <f t="shared" si="10"/>
        <v>#DIV/0!</v>
      </c>
      <c r="H249" s="116" t="e">
        <f t="shared" si="12"/>
        <v>#DIV/0!</v>
      </c>
      <c r="I249" s="12"/>
    </row>
    <row r="250" spans="1:9" s="11" customFormat="1" ht="63.75" hidden="1">
      <c r="A250" s="46" t="s">
        <v>263</v>
      </c>
      <c r="B250" s="47" t="s">
        <v>266</v>
      </c>
      <c r="C250" s="159"/>
      <c r="D250" s="137"/>
      <c r="E250" s="121"/>
      <c r="F250" s="137"/>
      <c r="G250" s="116" t="e">
        <f t="shared" si="10"/>
        <v>#DIV/0!</v>
      </c>
      <c r="H250" s="116" t="e">
        <f t="shared" si="12"/>
        <v>#DIV/0!</v>
      </c>
      <c r="I250" s="12"/>
    </row>
    <row r="251" spans="1:9" s="11" customFormat="1" ht="63.75" hidden="1">
      <c r="A251" s="46" t="s">
        <v>263</v>
      </c>
      <c r="B251" s="47" t="s">
        <v>267</v>
      </c>
      <c r="C251" s="159"/>
      <c r="D251" s="137"/>
      <c r="E251" s="121"/>
      <c r="F251" s="137"/>
      <c r="G251" s="116" t="e">
        <f t="shared" si="10"/>
        <v>#DIV/0!</v>
      </c>
      <c r="H251" s="116" t="e">
        <f t="shared" si="12"/>
        <v>#DIV/0!</v>
      </c>
      <c r="I251" s="12"/>
    </row>
    <row r="252" spans="1:9" s="11" customFormat="1" ht="32.25" hidden="1">
      <c r="A252" s="46" t="s">
        <v>263</v>
      </c>
      <c r="B252" s="47" t="s">
        <v>268</v>
      </c>
      <c r="C252" s="159"/>
      <c r="D252" s="137"/>
      <c r="E252" s="121"/>
      <c r="F252" s="137"/>
      <c r="G252" s="116" t="e">
        <f t="shared" si="10"/>
        <v>#DIV/0!</v>
      </c>
      <c r="H252" s="116" t="e">
        <f t="shared" si="12"/>
        <v>#DIV/0!</v>
      </c>
      <c r="I252" s="12"/>
    </row>
    <row r="253" spans="1:9" s="11" customFormat="1" ht="63.75" hidden="1">
      <c r="A253" s="46" t="s">
        <v>263</v>
      </c>
      <c r="B253" s="47" t="s">
        <v>269</v>
      </c>
      <c r="C253" s="159"/>
      <c r="D253" s="137"/>
      <c r="E253" s="121"/>
      <c r="F253" s="137"/>
      <c r="G253" s="116" t="e">
        <f t="shared" si="10"/>
        <v>#DIV/0!</v>
      </c>
      <c r="H253" s="116" t="e">
        <f t="shared" si="12"/>
        <v>#DIV/0!</v>
      </c>
      <c r="I253" s="12"/>
    </row>
    <row r="254" spans="1:9" s="11" customFormat="1" ht="18.75" hidden="1">
      <c r="A254" s="46"/>
      <c r="B254" s="47"/>
      <c r="C254" s="159"/>
      <c r="D254" s="137"/>
      <c r="E254" s="121"/>
      <c r="F254" s="137"/>
      <c r="G254" s="116" t="e">
        <f t="shared" si="10"/>
        <v>#DIV/0!</v>
      </c>
      <c r="H254" s="116" t="e">
        <f t="shared" si="12"/>
        <v>#DIV/0!</v>
      </c>
      <c r="I254" s="12"/>
    </row>
    <row r="255" spans="1:9" s="11" customFormat="1" ht="18.75">
      <c r="A255" s="59" t="s">
        <v>270</v>
      </c>
      <c r="B255" s="91" t="s">
        <v>336</v>
      </c>
      <c r="C255" s="162">
        <v>52427.1</v>
      </c>
      <c r="D255" s="142">
        <v>106080.2</v>
      </c>
      <c r="E255" s="121">
        <v>31668</v>
      </c>
      <c r="F255" s="142">
        <v>98532.4</v>
      </c>
      <c r="G255" s="116">
        <f t="shared" si="10"/>
        <v>187.941732424643</v>
      </c>
      <c r="H255" s="233">
        <f t="shared" si="12"/>
        <v>92.88481733631724</v>
      </c>
      <c r="I255" s="12"/>
    </row>
    <row r="256" spans="1:9" s="11" customFormat="1" ht="32.25">
      <c r="A256" s="46" t="s">
        <v>271</v>
      </c>
      <c r="B256" s="44" t="s">
        <v>272</v>
      </c>
      <c r="C256" s="159">
        <v>16924.2</v>
      </c>
      <c r="D256" s="137">
        <v>23019.1</v>
      </c>
      <c r="E256" s="79">
        <v>22443</v>
      </c>
      <c r="F256" s="137">
        <v>22731.2</v>
      </c>
      <c r="G256" s="116">
        <f t="shared" si="10"/>
        <v>134.31181385235342</v>
      </c>
      <c r="H256" s="116">
        <f t="shared" si="12"/>
        <v>98.7492994947674</v>
      </c>
      <c r="I256" s="12"/>
    </row>
    <row r="257" spans="1:9" s="11" customFormat="1" ht="32.25" hidden="1">
      <c r="A257" s="46" t="s">
        <v>271</v>
      </c>
      <c r="B257" s="47" t="s">
        <v>180</v>
      </c>
      <c r="C257" s="158"/>
      <c r="D257" s="100"/>
      <c r="E257" s="123"/>
      <c r="F257" s="45"/>
      <c r="G257" s="108" t="e">
        <f t="shared" si="10"/>
        <v>#DIV/0!</v>
      </c>
      <c r="H257" s="108" t="e">
        <f t="shared" si="12"/>
        <v>#DIV/0!</v>
      </c>
      <c r="I257" s="12"/>
    </row>
    <row r="258" spans="1:9" s="11" customFormat="1" ht="48" hidden="1">
      <c r="A258" s="46" t="s">
        <v>263</v>
      </c>
      <c r="B258" s="47" t="s">
        <v>273</v>
      </c>
      <c r="C258" s="158"/>
      <c r="D258" s="100"/>
      <c r="E258" s="123"/>
      <c r="F258" s="45"/>
      <c r="G258" s="108" t="e">
        <f t="shared" si="10"/>
        <v>#DIV/0!</v>
      </c>
      <c r="H258" s="108" t="e">
        <f t="shared" si="12"/>
        <v>#DIV/0!</v>
      </c>
      <c r="I258" s="12"/>
    </row>
    <row r="259" spans="1:9" s="11" customFormat="1" ht="79.5" hidden="1">
      <c r="A259" s="46" t="s">
        <v>263</v>
      </c>
      <c r="B259" s="47" t="s">
        <v>274</v>
      </c>
      <c r="C259" s="158"/>
      <c r="D259" s="100"/>
      <c r="E259" s="123"/>
      <c r="F259" s="45"/>
      <c r="G259" s="108" t="e">
        <f t="shared" si="10"/>
        <v>#DIV/0!</v>
      </c>
      <c r="H259" s="108" t="e">
        <f t="shared" si="12"/>
        <v>#DIV/0!</v>
      </c>
      <c r="I259" s="12"/>
    </row>
    <row r="260" spans="1:9" s="11" customFormat="1" ht="63.75" hidden="1">
      <c r="A260" s="46" t="s">
        <v>263</v>
      </c>
      <c r="B260" s="47" t="s">
        <v>275</v>
      </c>
      <c r="C260" s="158"/>
      <c r="D260" s="100"/>
      <c r="E260" s="123"/>
      <c r="F260" s="45"/>
      <c r="G260" s="108" t="e">
        <f t="shared" si="10"/>
        <v>#DIV/0!</v>
      </c>
      <c r="H260" s="108" t="e">
        <f t="shared" si="12"/>
        <v>#DIV/0!</v>
      </c>
      <c r="I260" s="12"/>
    </row>
    <row r="261" spans="1:9" s="11" customFormat="1" ht="48" hidden="1">
      <c r="A261" s="46" t="s">
        <v>263</v>
      </c>
      <c r="B261" s="47" t="s">
        <v>276</v>
      </c>
      <c r="C261" s="158"/>
      <c r="D261" s="100"/>
      <c r="E261" s="123"/>
      <c r="F261" s="45"/>
      <c r="G261" s="108" t="e">
        <f t="shared" si="10"/>
        <v>#DIV/0!</v>
      </c>
      <c r="H261" s="108" t="e">
        <f t="shared" si="12"/>
        <v>#DIV/0!</v>
      </c>
      <c r="I261" s="12"/>
    </row>
    <row r="262" spans="1:9" s="11" customFormat="1" ht="0.75" customHeight="1" hidden="1">
      <c r="A262" s="12"/>
      <c r="B262" s="12"/>
      <c r="C262" s="154">
        <v>58070</v>
      </c>
      <c r="D262" s="79">
        <v>58070</v>
      </c>
      <c r="E262" s="123"/>
      <c r="F262" s="123"/>
      <c r="G262" s="108">
        <f t="shared" si="10"/>
        <v>0</v>
      </c>
      <c r="H262" s="108">
        <f t="shared" si="12"/>
        <v>0</v>
      </c>
      <c r="I262" s="12"/>
    </row>
    <row r="263" spans="1:9" s="11" customFormat="1" ht="18.75" hidden="1">
      <c r="A263" s="46" t="s">
        <v>271</v>
      </c>
      <c r="B263" s="47"/>
      <c r="C263" s="158"/>
      <c r="D263" s="100"/>
      <c r="E263" s="123"/>
      <c r="F263" s="45"/>
      <c r="G263" s="108" t="e">
        <f t="shared" si="10"/>
        <v>#DIV/0!</v>
      </c>
      <c r="H263" s="108" t="e">
        <f t="shared" si="12"/>
        <v>#DIV/0!</v>
      </c>
      <c r="I263" s="12"/>
    </row>
    <row r="264" spans="1:9" s="11" customFormat="1" ht="48" hidden="1">
      <c r="A264" s="46" t="s">
        <v>263</v>
      </c>
      <c r="B264" s="47" t="s">
        <v>277</v>
      </c>
      <c r="C264" s="158"/>
      <c r="D264" s="100"/>
      <c r="E264" s="123"/>
      <c r="F264" s="45"/>
      <c r="G264" s="108" t="e">
        <f t="shared" si="10"/>
        <v>#DIV/0!</v>
      </c>
      <c r="H264" s="108" t="e">
        <f t="shared" si="12"/>
        <v>#DIV/0!</v>
      </c>
      <c r="I264" s="12"/>
    </row>
    <row r="265" spans="1:9" s="11" customFormat="1" ht="48" hidden="1">
      <c r="A265" s="46" t="s">
        <v>271</v>
      </c>
      <c r="B265" s="47" t="s">
        <v>278</v>
      </c>
      <c r="C265" s="158"/>
      <c r="D265" s="100"/>
      <c r="E265" s="123"/>
      <c r="F265" s="45"/>
      <c r="G265" s="108" t="e">
        <f t="shared" si="10"/>
        <v>#DIV/0!</v>
      </c>
      <c r="H265" s="108" t="e">
        <f t="shared" si="12"/>
        <v>#DIV/0!</v>
      </c>
      <c r="I265" s="12"/>
    </row>
    <row r="266" spans="1:9" s="11" customFormat="1" ht="48" hidden="1">
      <c r="A266" s="46" t="s">
        <v>271</v>
      </c>
      <c r="B266" s="47" t="s">
        <v>249</v>
      </c>
      <c r="C266" s="158"/>
      <c r="D266" s="100"/>
      <c r="E266" s="123"/>
      <c r="F266" s="45"/>
      <c r="G266" s="108" t="e">
        <f t="shared" si="10"/>
        <v>#DIV/0!</v>
      </c>
      <c r="H266" s="108" t="e">
        <f t="shared" si="12"/>
        <v>#DIV/0!</v>
      </c>
      <c r="I266" s="12"/>
    </row>
    <row r="267" spans="1:9" s="11" customFormat="1" ht="18.75" hidden="1">
      <c r="A267" s="46" t="s">
        <v>271</v>
      </c>
      <c r="B267" s="47" t="s">
        <v>279</v>
      </c>
      <c r="C267" s="158"/>
      <c r="D267" s="100"/>
      <c r="E267" s="123"/>
      <c r="F267" s="45"/>
      <c r="G267" s="108" t="e">
        <f t="shared" si="10"/>
        <v>#DIV/0!</v>
      </c>
      <c r="H267" s="108" t="e">
        <f t="shared" si="12"/>
        <v>#DIV/0!</v>
      </c>
      <c r="I267" s="12"/>
    </row>
    <row r="268" spans="1:9" s="11" customFormat="1" ht="32.25" hidden="1">
      <c r="A268" s="46" t="s">
        <v>271</v>
      </c>
      <c r="B268" s="47" t="s">
        <v>280</v>
      </c>
      <c r="C268" s="158"/>
      <c r="D268" s="100"/>
      <c r="E268" s="123"/>
      <c r="F268" s="45"/>
      <c r="G268" s="108" t="e">
        <f t="shared" si="10"/>
        <v>#DIV/0!</v>
      </c>
      <c r="H268" s="108" t="e">
        <f t="shared" si="12"/>
        <v>#DIV/0!</v>
      </c>
      <c r="I268" s="12"/>
    </row>
    <row r="269" spans="1:9" s="11" customFormat="1" ht="32.25" hidden="1">
      <c r="A269" s="46" t="s">
        <v>271</v>
      </c>
      <c r="B269" s="47" t="s">
        <v>281</v>
      </c>
      <c r="C269" s="158"/>
      <c r="D269" s="100"/>
      <c r="E269" s="123"/>
      <c r="F269" s="45"/>
      <c r="G269" s="108" t="e">
        <f t="shared" si="10"/>
        <v>#DIV/0!</v>
      </c>
      <c r="H269" s="108" t="e">
        <f t="shared" si="12"/>
        <v>#DIV/0!</v>
      </c>
      <c r="I269" s="12"/>
    </row>
    <row r="270" spans="1:9" s="11" customFormat="1" ht="48" hidden="1">
      <c r="A270" s="46" t="s">
        <v>271</v>
      </c>
      <c r="B270" s="47" t="s">
        <v>282</v>
      </c>
      <c r="C270" s="158"/>
      <c r="D270" s="100"/>
      <c r="E270" s="123"/>
      <c r="F270" s="45"/>
      <c r="G270" s="108" t="e">
        <f t="shared" si="10"/>
        <v>#DIV/0!</v>
      </c>
      <c r="H270" s="108" t="e">
        <f t="shared" si="12"/>
        <v>#DIV/0!</v>
      </c>
      <c r="I270" s="12"/>
    </row>
    <row r="271" spans="1:9" s="11" customFormat="1" ht="32.25" hidden="1">
      <c r="A271" s="46" t="s">
        <v>271</v>
      </c>
      <c r="B271" s="47" t="s">
        <v>191</v>
      </c>
      <c r="C271" s="158"/>
      <c r="D271" s="100"/>
      <c r="E271" s="123"/>
      <c r="F271" s="45"/>
      <c r="G271" s="108" t="e">
        <f t="shared" si="10"/>
        <v>#DIV/0!</v>
      </c>
      <c r="H271" s="108" t="e">
        <f t="shared" si="12"/>
        <v>#DIV/0!</v>
      </c>
      <c r="I271" s="12"/>
    </row>
    <row r="272" spans="1:9" s="11" customFormat="1" ht="21" customHeight="1" hidden="1">
      <c r="A272" s="60" t="s">
        <v>283</v>
      </c>
      <c r="B272" s="61" t="s">
        <v>284</v>
      </c>
      <c r="C272" s="163"/>
      <c r="D272" s="183"/>
      <c r="E272" s="125"/>
      <c r="F272" s="124"/>
      <c r="G272" s="108" t="e">
        <f t="shared" si="10"/>
        <v>#DIV/0!</v>
      </c>
      <c r="H272" s="233" t="e">
        <f t="shared" si="12"/>
        <v>#DIV/0!</v>
      </c>
      <c r="I272" s="12"/>
    </row>
    <row r="273" spans="1:9" s="11" customFormat="1" ht="21" customHeight="1">
      <c r="A273" s="62" t="s">
        <v>283</v>
      </c>
      <c r="B273" s="63" t="s">
        <v>284</v>
      </c>
      <c r="C273" s="164">
        <f>C274</f>
        <v>5755</v>
      </c>
      <c r="D273" s="102">
        <f>D274</f>
        <v>5755</v>
      </c>
      <c r="E273" s="126"/>
      <c r="F273" s="102">
        <f>F274</f>
        <v>5755</v>
      </c>
      <c r="G273" s="108">
        <f>F273/C273*100</f>
        <v>100</v>
      </c>
      <c r="H273" s="114">
        <f t="shared" si="12"/>
        <v>100</v>
      </c>
      <c r="I273" s="146"/>
    </row>
    <row r="274" spans="1:9" s="11" customFormat="1" ht="32.25">
      <c r="A274" s="106" t="s">
        <v>383</v>
      </c>
      <c r="B274" s="64" t="s">
        <v>392</v>
      </c>
      <c r="C274" s="165">
        <v>5755</v>
      </c>
      <c r="D274" s="127">
        <v>5755</v>
      </c>
      <c r="E274" s="116"/>
      <c r="F274" s="127">
        <v>5755</v>
      </c>
      <c r="G274" s="116">
        <f>F274/C274*100</f>
        <v>100</v>
      </c>
      <c r="H274" s="116">
        <f t="shared" si="12"/>
        <v>100</v>
      </c>
      <c r="I274" s="12"/>
    </row>
    <row r="275" spans="1:9" s="11" customFormat="1" ht="19.5" thickBot="1">
      <c r="A275" s="66"/>
      <c r="B275" s="67" t="s">
        <v>285</v>
      </c>
      <c r="C275" s="176">
        <f>SUM(C118+C140+C149+C156+C201+C208+C212+C224+C238+C245+C272+C273)</f>
        <v>8449161.2</v>
      </c>
      <c r="D275" s="135">
        <f>SUM(D118+D140+D149+D156+D201+D208+D212+D224+D238+D245+D272+D273)</f>
        <v>12022996.2</v>
      </c>
      <c r="E275" s="136">
        <f>SUM(E118+E140+E149+E156+E201+E208+E212+E224+E238+E245)</f>
        <v>3339619</v>
      </c>
      <c r="F275" s="135">
        <f>SUM(F118+F140+F149+F156+F201+F208+F212+F224+F238+F245+F272+F273)</f>
        <v>11060484.8</v>
      </c>
      <c r="G275" s="108">
        <f>F275/C275*100</f>
        <v>130.90630582358875</v>
      </c>
      <c r="H275" s="234">
        <f t="shared" si="12"/>
        <v>91.99441317298263</v>
      </c>
      <c r="I275" s="146"/>
    </row>
    <row r="276" spans="1:9" s="11" customFormat="1" ht="18.75">
      <c r="A276" s="68"/>
      <c r="B276" s="69" t="s">
        <v>286</v>
      </c>
      <c r="C276" s="177">
        <f>C89-C275</f>
        <v>-504848.99999999907</v>
      </c>
      <c r="D276" s="129">
        <f>D89-D275</f>
        <v>-1186709.3000000007</v>
      </c>
      <c r="E276" s="70"/>
      <c r="F276" s="129">
        <f>F89-F275</f>
        <v>-789528.3000000007</v>
      </c>
      <c r="G276" s="108"/>
      <c r="H276" s="235"/>
      <c r="I276" s="10"/>
    </row>
    <row r="277" spans="1:8" s="11" customFormat="1" ht="31.5" hidden="1">
      <c r="A277" s="6" t="s">
        <v>287</v>
      </c>
      <c r="B277" s="71" t="s">
        <v>426</v>
      </c>
      <c r="C277" s="178"/>
      <c r="D277" s="184"/>
      <c r="E277" s="107"/>
      <c r="F277" s="131"/>
      <c r="G277" s="108"/>
      <c r="H277" s="28"/>
    </row>
    <row r="278" spans="1:8" s="11" customFormat="1" ht="66.75" customHeight="1" hidden="1">
      <c r="A278" s="65" t="s">
        <v>288</v>
      </c>
      <c r="B278" s="72" t="s">
        <v>289</v>
      </c>
      <c r="C278" s="166">
        <f>C279-C291</f>
        <v>1204849</v>
      </c>
      <c r="D278" s="103">
        <f>D279-D291</f>
        <v>933247</v>
      </c>
      <c r="E278" s="73">
        <f>E279-E291</f>
        <v>0</v>
      </c>
      <c r="F278" s="73">
        <f>F279-F291</f>
        <v>933247</v>
      </c>
      <c r="G278" s="108"/>
      <c r="H278" s="28"/>
    </row>
    <row r="279" spans="1:8" s="11" customFormat="1" ht="66" customHeight="1" hidden="1">
      <c r="A279" s="65" t="s">
        <v>290</v>
      </c>
      <c r="B279" s="72" t="s">
        <v>291</v>
      </c>
      <c r="C279" s="166">
        <f>C285+C280</f>
        <v>1284849</v>
      </c>
      <c r="D279" s="103">
        <f>D285+D280</f>
        <v>1013247</v>
      </c>
      <c r="E279" s="73">
        <f>E285</f>
        <v>0</v>
      </c>
      <c r="F279" s="73">
        <f>F285</f>
        <v>933247</v>
      </c>
      <c r="G279" s="108"/>
      <c r="H279" s="28"/>
    </row>
    <row r="280" spans="1:8" s="11" customFormat="1" ht="50.25" customHeight="1" hidden="1">
      <c r="A280" s="65" t="s">
        <v>292</v>
      </c>
      <c r="B280" s="72" t="s">
        <v>293</v>
      </c>
      <c r="C280" s="166"/>
      <c r="D280" s="103">
        <v>80000</v>
      </c>
      <c r="E280" s="74"/>
      <c r="F280" s="73"/>
      <c r="G280" s="108"/>
      <c r="H280" s="28"/>
    </row>
    <row r="281" spans="1:8" s="11" customFormat="1" ht="50.25" customHeight="1" hidden="1">
      <c r="A281" s="65"/>
      <c r="B281" s="72"/>
      <c r="C281" s="166"/>
      <c r="D281" s="103"/>
      <c r="E281" s="74"/>
      <c r="F281" s="73"/>
      <c r="G281" s="108"/>
      <c r="H281" s="28"/>
    </row>
    <row r="282" spans="1:8" s="11" customFormat="1" ht="32.25" hidden="1">
      <c r="A282" s="80" t="s">
        <v>425</v>
      </c>
      <c r="B282" s="81" t="s">
        <v>427</v>
      </c>
      <c r="C282" s="167">
        <f>C284-C288</f>
        <v>504849</v>
      </c>
      <c r="D282" s="86">
        <f>D284-D288</f>
        <v>303247</v>
      </c>
      <c r="E282" s="74"/>
      <c r="F282" s="86">
        <f>F284-F288</f>
        <v>353247</v>
      </c>
      <c r="G282" s="116">
        <f aca="true" t="shared" si="13" ref="G282:G304">F282/C282*100</f>
        <v>69.97082295894415</v>
      </c>
      <c r="H282" s="111">
        <f aca="true" t="shared" si="14" ref="H282:H304">F282/D282*100</f>
        <v>116.48820928154278</v>
      </c>
    </row>
    <row r="283" spans="1:8" s="11" customFormat="1" ht="32.25" hidden="1">
      <c r="A283" s="80" t="s">
        <v>365</v>
      </c>
      <c r="B283" s="81" t="s">
        <v>428</v>
      </c>
      <c r="C283" s="167">
        <f>C285-C289</f>
        <v>504849</v>
      </c>
      <c r="D283" s="86">
        <f>D285-D289</f>
        <v>303247</v>
      </c>
      <c r="E283" s="74"/>
      <c r="F283" s="86">
        <f>F285-F289</f>
        <v>303247</v>
      </c>
      <c r="G283" s="116">
        <f t="shared" si="13"/>
        <v>60.06687148038324</v>
      </c>
      <c r="H283" s="111">
        <f t="shared" si="14"/>
        <v>100</v>
      </c>
    </row>
    <row r="284" spans="1:8" s="11" customFormat="1" ht="18.75" hidden="1">
      <c r="A284" s="80"/>
      <c r="B284" s="97" t="s">
        <v>342</v>
      </c>
      <c r="C284" s="168">
        <f>C285+C286</f>
        <v>1364849</v>
      </c>
      <c r="D284" s="96">
        <f>D285+D286</f>
        <v>1013247</v>
      </c>
      <c r="E284" s="74"/>
      <c r="F284" s="96">
        <f>F285+F286</f>
        <v>983247</v>
      </c>
      <c r="G284" s="116">
        <f t="shared" si="13"/>
        <v>72.04071659209187</v>
      </c>
      <c r="H284" s="111">
        <f t="shared" si="14"/>
        <v>97.0392214336682</v>
      </c>
    </row>
    <row r="285" spans="1:8" s="11" customFormat="1" ht="30.75" hidden="1">
      <c r="A285" s="80" t="s">
        <v>366</v>
      </c>
      <c r="B285" s="84" t="s">
        <v>312</v>
      </c>
      <c r="C285" s="169">
        <v>1284849</v>
      </c>
      <c r="D285" s="82">
        <v>933247</v>
      </c>
      <c r="E285" s="107"/>
      <c r="F285" s="132">
        <v>933247</v>
      </c>
      <c r="G285" s="116">
        <f t="shared" si="13"/>
        <v>72.63476097191187</v>
      </c>
      <c r="H285" s="111">
        <f t="shared" si="14"/>
        <v>100</v>
      </c>
    </row>
    <row r="286" spans="1:8" s="11" customFormat="1" ht="45.75" hidden="1">
      <c r="A286" s="80" t="s">
        <v>368</v>
      </c>
      <c r="B286" s="84" t="s">
        <v>369</v>
      </c>
      <c r="C286" s="82">
        <v>80000</v>
      </c>
      <c r="D286" s="82">
        <v>80000</v>
      </c>
      <c r="E286" s="107"/>
      <c r="F286" s="82">
        <v>50000</v>
      </c>
      <c r="G286" s="116">
        <f t="shared" si="13"/>
        <v>62.5</v>
      </c>
      <c r="H286" s="111">
        <f t="shared" si="14"/>
        <v>62.5</v>
      </c>
    </row>
    <row r="287" spans="1:8" s="11" customFormat="1" ht="32.25" hidden="1">
      <c r="A287" s="80" t="s">
        <v>367</v>
      </c>
      <c r="B287" s="81" t="s">
        <v>310</v>
      </c>
      <c r="C287" s="169">
        <v>80000000</v>
      </c>
      <c r="D287" s="82">
        <v>80000</v>
      </c>
      <c r="E287" s="107"/>
      <c r="F287" s="82">
        <v>50000</v>
      </c>
      <c r="G287" s="116">
        <f t="shared" si="13"/>
        <v>0.0625</v>
      </c>
      <c r="H287" s="111">
        <f t="shared" si="14"/>
        <v>62.5</v>
      </c>
    </row>
    <row r="288" spans="1:8" s="11" customFormat="1" ht="18.75" hidden="1">
      <c r="A288" s="83"/>
      <c r="B288" s="94" t="s">
        <v>341</v>
      </c>
      <c r="C288" s="170">
        <f>C289+C291</f>
        <v>860000</v>
      </c>
      <c r="D288" s="95">
        <f>D289+D291</f>
        <v>710000</v>
      </c>
      <c r="E288" s="107"/>
      <c r="F288" s="95">
        <f>F289+F291</f>
        <v>630000</v>
      </c>
      <c r="G288" s="116">
        <f t="shared" si="13"/>
        <v>73.25581395348837</v>
      </c>
      <c r="H288" s="111">
        <f t="shared" si="14"/>
        <v>88.73239436619718</v>
      </c>
    </row>
    <row r="289" spans="1:8" s="11" customFormat="1" ht="30.75" customHeight="1" hidden="1">
      <c r="A289" s="149" t="s">
        <v>370</v>
      </c>
      <c r="B289" s="84" t="s">
        <v>313</v>
      </c>
      <c r="C289" s="169">
        <v>780000</v>
      </c>
      <c r="D289" s="82">
        <v>630000</v>
      </c>
      <c r="E289" s="107"/>
      <c r="F289" s="82">
        <v>630000</v>
      </c>
      <c r="G289" s="116">
        <f t="shared" si="13"/>
        <v>80.76923076923077</v>
      </c>
      <c r="H289" s="111">
        <f t="shared" si="14"/>
        <v>100</v>
      </c>
    </row>
    <row r="290" spans="1:8" s="11" customFormat="1" ht="18.75" hidden="1">
      <c r="A290" s="80"/>
      <c r="B290" s="81"/>
      <c r="C290" s="82">
        <v>80000</v>
      </c>
      <c r="D290" s="82"/>
      <c r="E290" s="107"/>
      <c r="F290" s="73"/>
      <c r="G290" s="108">
        <f t="shared" si="13"/>
        <v>0</v>
      </c>
      <c r="H290" s="111" t="e">
        <f t="shared" si="14"/>
        <v>#DIV/0!</v>
      </c>
    </row>
    <row r="291" spans="1:8" s="11" customFormat="1" ht="48" hidden="1">
      <c r="A291" s="80" t="s">
        <v>371</v>
      </c>
      <c r="B291" s="81" t="s">
        <v>424</v>
      </c>
      <c r="C291" s="82">
        <v>80000</v>
      </c>
      <c r="D291" s="82">
        <v>80000</v>
      </c>
      <c r="E291" s="73">
        <f>E296</f>
        <v>0</v>
      </c>
      <c r="F291" s="73"/>
      <c r="G291" s="108">
        <f t="shared" si="13"/>
        <v>0</v>
      </c>
      <c r="H291" s="111">
        <f t="shared" si="14"/>
        <v>0</v>
      </c>
    </row>
    <row r="292" spans="1:8" s="11" customFormat="1" ht="48" hidden="1">
      <c r="A292" s="80" t="s">
        <v>372</v>
      </c>
      <c r="B292" s="81" t="s">
        <v>311</v>
      </c>
      <c r="C292" s="169">
        <v>80000000</v>
      </c>
      <c r="D292" s="82">
        <v>80000</v>
      </c>
      <c r="E292" s="73"/>
      <c r="F292" s="73"/>
      <c r="G292" s="108">
        <f t="shared" si="13"/>
        <v>0</v>
      </c>
      <c r="H292" s="111">
        <f t="shared" si="14"/>
        <v>0</v>
      </c>
    </row>
    <row r="293" spans="1:8" s="11" customFormat="1" ht="32.25" hidden="1">
      <c r="A293" s="80" t="s">
        <v>419</v>
      </c>
      <c r="B293" s="81" t="s">
        <v>380</v>
      </c>
      <c r="C293" s="169">
        <f>C295+C296</f>
        <v>362650</v>
      </c>
      <c r="D293" s="82">
        <f>D295+D296</f>
        <v>340499</v>
      </c>
      <c r="E293" s="73"/>
      <c r="F293" s="73"/>
      <c r="G293" s="108">
        <f t="shared" si="13"/>
        <v>0</v>
      </c>
      <c r="H293" s="111">
        <f t="shared" si="14"/>
        <v>0</v>
      </c>
    </row>
    <row r="294" spans="1:8" s="11" customFormat="1" ht="105.75" hidden="1">
      <c r="A294" s="80" t="s">
        <v>381</v>
      </c>
      <c r="B294" s="84" t="s">
        <v>309</v>
      </c>
      <c r="C294" s="171">
        <f>C295+C296</f>
        <v>362650</v>
      </c>
      <c r="D294" s="85">
        <f>D295+D296</f>
        <v>340499</v>
      </c>
      <c r="E294" s="73"/>
      <c r="F294" s="73"/>
      <c r="G294" s="108">
        <f t="shared" si="13"/>
        <v>0</v>
      </c>
      <c r="H294" s="111">
        <f t="shared" si="14"/>
        <v>0</v>
      </c>
    </row>
    <row r="295" spans="1:8" s="11" customFormat="1" ht="126" hidden="1">
      <c r="A295" s="83" t="s">
        <v>373</v>
      </c>
      <c r="B295" s="153" t="s">
        <v>309</v>
      </c>
      <c r="C295" s="171">
        <v>329581</v>
      </c>
      <c r="D295" s="85">
        <v>326043</v>
      </c>
      <c r="E295" s="73"/>
      <c r="F295" s="73"/>
      <c r="G295" s="108">
        <f t="shared" si="13"/>
        <v>0</v>
      </c>
      <c r="H295" s="111">
        <f t="shared" si="14"/>
        <v>0</v>
      </c>
    </row>
    <row r="296" spans="1:8" s="11" customFormat="1" ht="126.75" hidden="1">
      <c r="A296" s="80" t="s">
        <v>373</v>
      </c>
      <c r="B296" s="81" t="s">
        <v>308</v>
      </c>
      <c r="C296" s="169">
        <v>33069</v>
      </c>
      <c r="D296" s="82">
        <v>14456</v>
      </c>
      <c r="E296" s="107"/>
      <c r="F296" s="73"/>
      <c r="G296" s="108">
        <f t="shared" si="13"/>
        <v>0</v>
      </c>
      <c r="H296" s="111">
        <f t="shared" si="14"/>
        <v>0</v>
      </c>
    </row>
    <row r="297" spans="1:8" s="11" customFormat="1" ht="32.25" hidden="1">
      <c r="A297" s="80" t="s">
        <v>379</v>
      </c>
      <c r="B297" s="81" t="s">
        <v>307</v>
      </c>
      <c r="C297" s="169">
        <f>C298</f>
        <v>362650</v>
      </c>
      <c r="D297" s="82">
        <f>D298</f>
        <v>340499</v>
      </c>
      <c r="E297" s="107"/>
      <c r="F297" s="73"/>
      <c r="G297" s="108">
        <f t="shared" si="13"/>
        <v>0</v>
      </c>
      <c r="H297" s="111">
        <f t="shared" si="14"/>
        <v>0</v>
      </c>
    </row>
    <row r="298" spans="1:8" s="11" customFormat="1" ht="126.75" hidden="1">
      <c r="A298" s="80" t="s">
        <v>382</v>
      </c>
      <c r="B298" s="81" t="s">
        <v>306</v>
      </c>
      <c r="C298" s="169">
        <v>362650</v>
      </c>
      <c r="D298" s="82">
        <v>340499</v>
      </c>
      <c r="E298" s="107"/>
      <c r="F298" s="73"/>
      <c r="G298" s="108">
        <f t="shared" si="13"/>
        <v>0</v>
      </c>
      <c r="H298" s="111">
        <f t="shared" si="14"/>
        <v>0</v>
      </c>
    </row>
    <row r="299" spans="1:8" s="11" customFormat="1" ht="48" hidden="1">
      <c r="A299" s="65" t="s">
        <v>294</v>
      </c>
      <c r="B299" s="75" t="s">
        <v>295</v>
      </c>
      <c r="C299" s="166"/>
      <c r="D299" s="103"/>
      <c r="E299" s="107"/>
      <c r="F299" s="73"/>
      <c r="G299" s="108" t="e">
        <f t="shared" si="13"/>
        <v>#DIV/0!</v>
      </c>
      <c r="H299" s="111" t="e">
        <f t="shared" si="14"/>
        <v>#DIV/0!</v>
      </c>
    </row>
    <row r="300" spans="1:8" s="11" customFormat="1" ht="32.25" customHeight="1" hidden="1">
      <c r="A300" s="65" t="s">
        <v>296</v>
      </c>
      <c r="B300" s="75" t="s">
        <v>297</v>
      </c>
      <c r="C300" s="166"/>
      <c r="D300" s="103"/>
      <c r="E300" s="107"/>
      <c r="F300" s="73"/>
      <c r="G300" s="108" t="e">
        <f t="shared" si="13"/>
        <v>#DIV/0!</v>
      </c>
      <c r="H300" s="111" t="e">
        <f t="shared" si="14"/>
        <v>#DIV/0!</v>
      </c>
    </row>
    <row r="301" spans="1:8" s="11" customFormat="1" ht="18.75" hidden="1">
      <c r="A301" s="65" t="s">
        <v>374</v>
      </c>
      <c r="B301" s="75" t="s">
        <v>298</v>
      </c>
      <c r="C301" s="179">
        <f>C303-C302</f>
        <v>0</v>
      </c>
      <c r="D301" s="134">
        <f>D303-D302</f>
        <v>883462.3000000007</v>
      </c>
      <c r="E301" s="73"/>
      <c r="F301" s="134">
        <f>F303-F302</f>
        <v>436281.30000000075</v>
      </c>
      <c r="G301" s="108"/>
      <c r="H301" s="111">
        <f t="shared" si="14"/>
        <v>49.3831259126734</v>
      </c>
    </row>
    <row r="302" spans="1:8" s="11" customFormat="1" ht="32.25" hidden="1">
      <c r="A302" s="65" t="s">
        <v>378</v>
      </c>
      <c r="B302" s="75" t="s">
        <v>375</v>
      </c>
      <c r="C302" s="179">
        <f>C89+C285+C299+C300-C298</f>
        <v>8866511.2</v>
      </c>
      <c r="D302" s="134">
        <f>D89+D284+D293</f>
        <v>12190032.899999999</v>
      </c>
      <c r="E302" s="73">
        <f>E89+E285+E299+E300-E138</f>
        <v>0</v>
      </c>
      <c r="F302" s="134">
        <v>11440626.5</v>
      </c>
      <c r="G302" s="116">
        <f t="shared" si="13"/>
        <v>129.03188460417218</v>
      </c>
      <c r="H302" s="111">
        <f t="shared" si="14"/>
        <v>93.85230207212977</v>
      </c>
    </row>
    <row r="303" spans="1:8" s="11" customFormat="1" ht="32.25" hidden="1">
      <c r="A303" s="65" t="s">
        <v>377</v>
      </c>
      <c r="B303" s="75" t="s">
        <v>376</v>
      </c>
      <c r="C303" s="179">
        <f>C275+C289+C137-C293</f>
        <v>8866511.2</v>
      </c>
      <c r="D303" s="134">
        <f>D275+D288+D297</f>
        <v>13073495.2</v>
      </c>
      <c r="E303" s="73">
        <f>E275+E296+E137-E136</f>
        <v>3339619</v>
      </c>
      <c r="F303" s="134">
        <v>11876907.8</v>
      </c>
      <c r="G303" s="116">
        <f t="shared" si="13"/>
        <v>133.95243666979187</v>
      </c>
      <c r="H303" s="111">
        <f t="shared" si="14"/>
        <v>90.84722653204479</v>
      </c>
    </row>
    <row r="304" spans="1:8" s="11" customFormat="1" ht="18.75" hidden="1">
      <c r="A304" s="237" t="s">
        <v>299</v>
      </c>
      <c r="B304" s="237"/>
      <c r="C304" s="180">
        <f>C301+C284-C288</f>
        <v>504849</v>
      </c>
      <c r="D304" s="133">
        <f>D301+D284-D288</f>
        <v>1186709.3000000007</v>
      </c>
      <c r="E304" s="133">
        <f>E299+E297+E285-E296+E301+E300</f>
        <v>0</v>
      </c>
      <c r="F304" s="133">
        <f>F301+F284-F288</f>
        <v>789528.3000000007</v>
      </c>
      <c r="G304" s="116">
        <f t="shared" si="13"/>
        <v>156.3889994830139</v>
      </c>
      <c r="H304" s="111">
        <f t="shared" si="14"/>
        <v>66.53089345469866</v>
      </c>
    </row>
    <row r="305" s="11" customFormat="1" ht="18.75" hidden="1"/>
    <row r="306" spans="1:8" s="11" customFormat="1" ht="18.75" hidden="1">
      <c r="A306" s="76"/>
      <c r="B306" s="77"/>
      <c r="C306" s="77"/>
      <c r="D306" s="77"/>
      <c r="E306" s="77"/>
      <c r="H306" s="78"/>
    </row>
    <row r="307" s="11" customFormat="1" ht="18.75" hidden="1"/>
    <row r="308" s="11" customFormat="1" ht="18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spans="3:4" ht="12.75" hidden="1">
      <c r="C318" s="104"/>
      <c r="D318" s="104"/>
    </row>
    <row r="319" spans="3:4" ht="12.75" hidden="1">
      <c r="C319" s="104"/>
      <c r="D319" s="104"/>
    </row>
    <row r="320" spans="3:4" ht="12.75" hidden="1">
      <c r="C320" s="104"/>
      <c r="D320" s="104"/>
    </row>
    <row r="321" spans="3:4" ht="12.75" hidden="1">
      <c r="C321" s="104"/>
      <c r="D321" s="104"/>
    </row>
    <row r="322" spans="3:4" ht="12.75" hidden="1">
      <c r="C322" s="104"/>
      <c r="D322" s="104"/>
    </row>
    <row r="323" spans="3:4" ht="12.75" hidden="1">
      <c r="C323" s="104"/>
      <c r="D323" s="104"/>
    </row>
    <row r="324" spans="3:4" ht="12.75" hidden="1">
      <c r="C324" s="104"/>
      <c r="D324" s="104"/>
    </row>
    <row r="325" spans="3:4" ht="12.75" hidden="1">
      <c r="C325" s="104"/>
      <c r="D325" s="104"/>
    </row>
    <row r="326" spans="3:4" ht="12.75" hidden="1">
      <c r="C326" s="104"/>
      <c r="D326" s="104"/>
    </row>
    <row r="327" spans="3:4" ht="12.75" hidden="1">
      <c r="C327" s="105"/>
      <c r="D327" s="105"/>
    </row>
    <row r="328" spans="3:4" ht="12.75" hidden="1">
      <c r="C328" s="104"/>
      <c r="D328" s="104"/>
    </row>
    <row r="329" spans="3:4" ht="12.75" hidden="1">
      <c r="C329" s="104"/>
      <c r="D329" s="104"/>
    </row>
    <row r="330" spans="3:4" ht="12.75" hidden="1">
      <c r="C330" s="104"/>
      <c r="D330" s="104"/>
    </row>
    <row r="331" spans="3:4" ht="12.75" hidden="1">
      <c r="C331" s="104"/>
      <c r="D331" s="104"/>
    </row>
    <row r="332" spans="3:4" ht="12.75" hidden="1">
      <c r="C332" s="104"/>
      <c r="D332" s="104"/>
    </row>
    <row r="333" spans="3:4" ht="12.75" hidden="1">
      <c r="C333" s="104"/>
      <c r="D333" s="104"/>
    </row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</sheetData>
  <sheetProtection/>
  <mergeCells count="5">
    <mergeCell ref="A304:B304"/>
    <mergeCell ref="B5:I6"/>
    <mergeCell ref="D1:H1"/>
    <mergeCell ref="D2:H2"/>
    <mergeCell ref="A7:H7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showZeros="0" zoomScale="78" zoomScaleNormal="78" zoomScalePageLayoutView="0" workbookViewId="0" topLeftCell="A1">
      <selection activeCell="K286" sqref="K286"/>
    </sheetView>
  </sheetViews>
  <sheetFormatPr defaultColWidth="9.140625" defaultRowHeight="12.75"/>
  <cols>
    <col min="1" max="1" width="28.00390625" style="0" customWidth="1"/>
    <col min="2" max="2" width="45.7109375" style="0" customWidth="1"/>
    <col min="3" max="3" width="17.00390625" style="0" customWidth="1"/>
    <col min="4" max="4" width="14.28125" style="0" customWidth="1"/>
    <col min="5" max="5" width="0.13671875" style="0" hidden="1" customWidth="1"/>
    <col min="6" max="6" width="14.7109375" style="0" customWidth="1"/>
    <col min="7" max="8" width="7.7109375" style="0" customWidth="1"/>
    <col min="9" max="9" width="0.5625" style="0" hidden="1" customWidth="1"/>
  </cols>
  <sheetData>
    <row r="1" spans="4:8" ht="12.75">
      <c r="D1" s="241"/>
      <c r="E1" s="241"/>
      <c r="F1" s="241"/>
      <c r="G1" s="241"/>
      <c r="H1" s="241"/>
    </row>
    <row r="2" spans="4:8" ht="12.75">
      <c r="D2" s="241"/>
      <c r="E2" s="241"/>
      <c r="F2" s="241"/>
      <c r="G2" s="241"/>
      <c r="H2" s="241"/>
    </row>
    <row r="3" spans="4:8" ht="12.75">
      <c r="D3" s="231"/>
      <c r="E3" s="231"/>
      <c r="F3" s="230"/>
      <c r="G3" s="232"/>
      <c r="H3" s="232"/>
    </row>
    <row r="4" spans="1:8" ht="15.75" customHeight="1">
      <c r="A4" s="1"/>
      <c r="B4" s="1"/>
      <c r="C4" s="1"/>
      <c r="D4" s="231"/>
      <c r="E4" s="231"/>
      <c r="F4" s="231"/>
      <c r="G4" s="232"/>
      <c r="H4" s="232"/>
    </row>
    <row r="5" spans="1:8" ht="15.75" customHeight="1">
      <c r="A5" s="1"/>
      <c r="B5" s="1"/>
      <c r="C5" s="1"/>
      <c r="D5" s="231"/>
      <c r="E5" s="231"/>
      <c r="F5" s="231"/>
      <c r="G5" s="232"/>
      <c r="H5" s="232"/>
    </row>
    <row r="6" spans="1:9" ht="15.75">
      <c r="A6" s="1"/>
      <c r="B6" s="240" t="s">
        <v>1</v>
      </c>
      <c r="C6" s="240"/>
      <c r="D6" s="240"/>
      <c r="E6" s="240"/>
      <c r="F6" s="240"/>
      <c r="G6" s="240"/>
      <c r="H6" s="240"/>
      <c r="I6" s="240"/>
    </row>
    <row r="7" spans="1:9" ht="15.75">
      <c r="A7" s="1"/>
      <c r="B7" s="240"/>
      <c r="C7" s="240"/>
      <c r="D7" s="240"/>
      <c r="E7" s="240"/>
      <c r="F7" s="240"/>
      <c r="G7" s="240"/>
      <c r="H7" s="240"/>
      <c r="I7" s="240"/>
    </row>
    <row r="8" spans="1:9" ht="15.75">
      <c r="A8" s="1"/>
      <c r="B8" s="240"/>
      <c r="C8" s="240"/>
      <c r="D8" s="240"/>
      <c r="E8" s="240"/>
      <c r="F8" s="240"/>
      <c r="G8" s="240"/>
      <c r="H8" s="240"/>
      <c r="I8" s="240"/>
    </row>
    <row r="9" spans="1:9" ht="15.75">
      <c r="A9" s="1"/>
      <c r="B9" s="240"/>
      <c r="C9" s="240"/>
      <c r="D9" s="240"/>
      <c r="E9" s="240"/>
      <c r="F9" s="240"/>
      <c r="G9" s="240"/>
      <c r="H9" s="240"/>
      <c r="I9" s="240"/>
    </row>
    <row r="10" spans="1:8" ht="15.75">
      <c r="A10" s="239" t="s">
        <v>433</v>
      </c>
      <c r="B10" s="244"/>
      <c r="C10" s="244"/>
      <c r="D10" s="244"/>
      <c r="E10" s="244"/>
      <c r="F10" s="244"/>
      <c r="G10" s="244"/>
      <c r="H10" s="244"/>
    </row>
    <row r="11" spans="1:9" ht="120">
      <c r="A11" s="3" t="s">
        <v>3</v>
      </c>
      <c r="B11" s="185" t="s">
        <v>4</v>
      </c>
      <c r="C11" s="186" t="s">
        <v>430</v>
      </c>
      <c r="D11" s="5" t="s">
        <v>300</v>
      </c>
      <c r="E11" s="187"/>
      <c r="F11" s="5" t="s">
        <v>423</v>
      </c>
      <c r="G11" s="5" t="s">
        <v>432</v>
      </c>
      <c r="H11" s="5" t="s">
        <v>431</v>
      </c>
      <c r="I11" s="3"/>
    </row>
    <row r="12" spans="1:9" ht="15.75" hidden="1">
      <c r="A12" s="6" t="s">
        <v>5</v>
      </c>
      <c r="B12" s="7" t="s">
        <v>6</v>
      </c>
      <c r="C12" s="4"/>
      <c r="D12" s="3"/>
      <c r="E12" s="2"/>
      <c r="F12" s="3"/>
      <c r="G12" s="3"/>
      <c r="H12" s="3"/>
      <c r="I12" s="145"/>
    </row>
    <row r="13" spans="1:9" s="11" customFormat="1" ht="17.25" customHeight="1" hidden="1">
      <c r="A13" s="8"/>
      <c r="B13" s="9" t="s">
        <v>7</v>
      </c>
      <c r="C13" s="155">
        <f>C14+C16+C18+C22+C28+C29</f>
        <v>4066400</v>
      </c>
      <c r="D13" s="108">
        <f>D14+D16+D18+D22+D28+D29</f>
        <v>4289452.3</v>
      </c>
      <c r="E13" s="107"/>
      <c r="F13" s="108">
        <f>F14+F16+F18+F22+F28+F29</f>
        <v>4160453</v>
      </c>
      <c r="G13" s="108">
        <f>F13/C13*100</f>
        <v>102.31293035608893</v>
      </c>
      <c r="H13" s="28">
        <f>F13/D13*100</f>
        <v>96.9926393633052</v>
      </c>
      <c r="I13" s="146"/>
    </row>
    <row r="14" spans="1:9" s="11" customFormat="1" ht="18" customHeight="1" hidden="1">
      <c r="A14" s="8" t="s">
        <v>8</v>
      </c>
      <c r="B14" s="8" t="s">
        <v>9</v>
      </c>
      <c r="C14" s="155">
        <f>C15</f>
        <v>1868800</v>
      </c>
      <c r="D14" s="108">
        <f>D15</f>
        <v>1956852.3</v>
      </c>
      <c r="E14" s="107"/>
      <c r="F14" s="108">
        <f>F15</f>
        <v>1900650.6</v>
      </c>
      <c r="G14" s="108">
        <f aca="true" t="shared" si="0" ref="G14:G77">F14/C14*100</f>
        <v>101.70433433219179</v>
      </c>
      <c r="H14" s="28">
        <f>F14/D14*100</f>
        <v>97.12795390842732</v>
      </c>
      <c r="I14" s="146"/>
    </row>
    <row r="15" spans="1:9" s="11" customFormat="1" ht="18.75" hidden="1">
      <c r="A15" s="12" t="s">
        <v>343</v>
      </c>
      <c r="B15" s="13" t="s">
        <v>429</v>
      </c>
      <c r="C15" s="154">
        <v>1868800</v>
      </c>
      <c r="D15" s="79">
        <v>1956852.3</v>
      </c>
      <c r="E15" s="110"/>
      <c r="F15" s="79">
        <v>1900650.6</v>
      </c>
      <c r="G15" s="116">
        <f t="shared" si="0"/>
        <v>101.70433433219179</v>
      </c>
      <c r="H15" s="111">
        <f>F15/D15*100</f>
        <v>97.12795390842732</v>
      </c>
      <c r="I15" s="12"/>
    </row>
    <row r="16" spans="1:9" s="11" customFormat="1" ht="37.5" customHeight="1" hidden="1">
      <c r="A16" s="8" t="s">
        <v>10</v>
      </c>
      <c r="B16" s="14" t="s">
        <v>11</v>
      </c>
      <c r="C16" s="155">
        <f>C17</f>
        <v>0</v>
      </c>
      <c r="D16" s="108">
        <f>D17</f>
        <v>0</v>
      </c>
      <c r="E16" s="107"/>
      <c r="F16" s="28">
        <f>F17</f>
        <v>0</v>
      </c>
      <c r="G16" s="108" t="e">
        <f t="shared" si="0"/>
        <v>#DIV/0!</v>
      </c>
      <c r="H16" s="28"/>
      <c r="I16" s="12"/>
    </row>
    <row r="17" spans="1:9" s="11" customFormat="1" ht="20.25" customHeight="1" hidden="1">
      <c r="A17" s="12" t="s">
        <v>12</v>
      </c>
      <c r="B17" s="15" t="s">
        <v>13</v>
      </c>
      <c r="C17" s="154"/>
      <c r="D17" s="79"/>
      <c r="E17" s="107"/>
      <c r="F17" s="109"/>
      <c r="G17" s="108" t="e">
        <f t="shared" si="0"/>
        <v>#DIV/0!</v>
      </c>
      <c r="H17" s="111"/>
      <c r="I17" s="12"/>
    </row>
    <row r="18" spans="1:9" s="11" customFormat="1" ht="18.75" hidden="1">
      <c r="A18" s="8" t="s">
        <v>14</v>
      </c>
      <c r="B18" s="8" t="s">
        <v>15</v>
      </c>
      <c r="C18" s="155">
        <f>C19+C20+C21</f>
        <v>1850600</v>
      </c>
      <c r="D18" s="108">
        <f>D19+D20+D21</f>
        <v>1980600</v>
      </c>
      <c r="E18" s="107"/>
      <c r="F18" s="108">
        <f>F19+F20+F21</f>
        <v>1916574.5999999999</v>
      </c>
      <c r="G18" s="108">
        <f t="shared" si="0"/>
        <v>103.56503836593535</v>
      </c>
      <c r="H18" s="28">
        <f aca="true" t="shared" si="1" ref="H18:H24">F18/D18*100</f>
        <v>96.7673735231748</v>
      </c>
      <c r="I18" s="146"/>
    </row>
    <row r="19" spans="1:9" s="11" customFormat="1" ht="47.25" hidden="1">
      <c r="A19" s="12" t="s">
        <v>344</v>
      </c>
      <c r="B19" s="15" t="s">
        <v>16</v>
      </c>
      <c r="C19" s="154">
        <v>1480000</v>
      </c>
      <c r="D19" s="79">
        <v>1610000</v>
      </c>
      <c r="E19" s="107"/>
      <c r="F19" s="79">
        <v>1544101.7</v>
      </c>
      <c r="G19" s="116">
        <f t="shared" si="0"/>
        <v>104.33119594594595</v>
      </c>
      <c r="H19" s="111">
        <f t="shared" si="1"/>
        <v>95.90693788819875</v>
      </c>
      <c r="I19" s="12"/>
    </row>
    <row r="20" spans="1:9" s="11" customFormat="1" ht="31.5" hidden="1">
      <c r="A20" s="12" t="s">
        <v>345</v>
      </c>
      <c r="B20" s="15" t="s">
        <v>17</v>
      </c>
      <c r="C20" s="154">
        <v>370000</v>
      </c>
      <c r="D20" s="79">
        <v>370000</v>
      </c>
      <c r="E20" s="107"/>
      <c r="F20" s="79">
        <v>371631.2</v>
      </c>
      <c r="G20" s="116">
        <f t="shared" si="0"/>
        <v>100.44086486486488</v>
      </c>
      <c r="H20" s="111">
        <f t="shared" si="1"/>
        <v>100.44086486486488</v>
      </c>
      <c r="I20" s="12"/>
    </row>
    <row r="21" spans="1:9" s="11" customFormat="1" ht="18.75" hidden="1">
      <c r="A21" s="12" t="s">
        <v>398</v>
      </c>
      <c r="B21" s="12" t="s">
        <v>18</v>
      </c>
      <c r="C21" s="154">
        <v>600</v>
      </c>
      <c r="D21" s="79">
        <v>600</v>
      </c>
      <c r="E21" s="107"/>
      <c r="F21" s="79">
        <v>841.7</v>
      </c>
      <c r="G21" s="116">
        <f t="shared" si="0"/>
        <v>140.28333333333333</v>
      </c>
      <c r="H21" s="111">
        <f t="shared" si="1"/>
        <v>140.28333333333333</v>
      </c>
      <c r="I21" s="12"/>
    </row>
    <row r="22" spans="1:9" s="11" customFormat="1" ht="18.75" hidden="1">
      <c r="A22" s="8" t="s">
        <v>19</v>
      </c>
      <c r="B22" s="8" t="s">
        <v>20</v>
      </c>
      <c r="C22" s="155">
        <f>C24+C25+C26</f>
        <v>267000</v>
      </c>
      <c r="D22" s="108">
        <f>D24+D25+D26</f>
        <v>267000</v>
      </c>
      <c r="E22" s="107"/>
      <c r="F22" s="108">
        <f>F24+F25+F26</f>
        <v>264070.3</v>
      </c>
      <c r="G22" s="108">
        <f t="shared" si="0"/>
        <v>98.902734082397</v>
      </c>
      <c r="H22" s="28">
        <f t="shared" si="1"/>
        <v>98.902734082397</v>
      </c>
      <c r="I22" s="146"/>
    </row>
    <row r="23" spans="1:9" s="11" customFormat="1" ht="18.75" hidden="1">
      <c r="A23" s="12" t="s">
        <v>346</v>
      </c>
      <c r="B23" s="16" t="s">
        <v>21</v>
      </c>
      <c r="C23" s="79">
        <f>C24</f>
        <v>27000</v>
      </c>
      <c r="D23" s="79">
        <f>D24</f>
        <v>27000</v>
      </c>
      <c r="E23" s="107"/>
      <c r="F23" s="79">
        <f>F24</f>
        <v>47096.2</v>
      </c>
      <c r="G23" s="116">
        <f t="shared" si="0"/>
        <v>174.43037037037038</v>
      </c>
      <c r="H23" s="111">
        <f t="shared" si="1"/>
        <v>174.43037037037038</v>
      </c>
      <c r="I23" s="12"/>
    </row>
    <row r="24" spans="1:9" s="11" customFormat="1" ht="78.75" customHeight="1" hidden="1">
      <c r="A24" s="12" t="s">
        <v>347</v>
      </c>
      <c r="B24" s="16" t="s">
        <v>420</v>
      </c>
      <c r="C24" s="79">
        <v>27000</v>
      </c>
      <c r="D24" s="79">
        <v>27000</v>
      </c>
      <c r="E24" s="107"/>
      <c r="F24" s="79">
        <v>47096.2</v>
      </c>
      <c r="G24" s="116">
        <f t="shared" si="0"/>
        <v>174.43037037037038</v>
      </c>
      <c r="H24" s="111">
        <f t="shared" si="1"/>
        <v>174.43037037037038</v>
      </c>
      <c r="I24" s="12"/>
    </row>
    <row r="25" spans="1:9" s="11" customFormat="1" ht="18.75" customHeight="1" hidden="1">
      <c r="A25" s="12" t="s">
        <v>22</v>
      </c>
      <c r="B25" s="12" t="s">
        <v>23</v>
      </c>
      <c r="C25" s="79"/>
      <c r="D25" s="79"/>
      <c r="E25" s="107"/>
      <c r="F25" s="79"/>
      <c r="G25" s="116" t="e">
        <f t="shared" si="0"/>
        <v>#DIV/0!</v>
      </c>
      <c r="H25" s="111"/>
      <c r="I25" s="12"/>
    </row>
    <row r="26" spans="1:9" s="11" customFormat="1" ht="18.75" hidden="1">
      <c r="A26" s="12" t="s">
        <v>349</v>
      </c>
      <c r="B26" s="17" t="s">
        <v>348</v>
      </c>
      <c r="C26" s="79">
        <v>240000</v>
      </c>
      <c r="D26" s="79">
        <v>240000</v>
      </c>
      <c r="E26" s="107"/>
      <c r="F26" s="79">
        <v>216974.1</v>
      </c>
      <c r="G26" s="116">
        <f t="shared" si="0"/>
        <v>90.40587500000001</v>
      </c>
      <c r="H26" s="111">
        <f>F26/D26*100</f>
        <v>90.40587500000001</v>
      </c>
      <c r="I26" s="12"/>
    </row>
    <row r="27" spans="1:9" s="11" customFormat="1" ht="32.25" customHeight="1" hidden="1">
      <c r="A27" s="8" t="s">
        <v>24</v>
      </c>
      <c r="B27" s="18" t="s">
        <v>25</v>
      </c>
      <c r="C27" s="172"/>
      <c r="D27" s="114"/>
      <c r="E27" s="113"/>
      <c r="F27" s="114"/>
      <c r="G27" s="108" t="e">
        <f t="shared" si="0"/>
        <v>#DIV/0!</v>
      </c>
      <c r="H27" s="112"/>
      <c r="I27" s="12"/>
    </row>
    <row r="28" spans="1:9" s="11" customFormat="1" ht="18.75" hidden="1">
      <c r="A28" s="8" t="s">
        <v>26</v>
      </c>
      <c r="B28" s="8" t="s">
        <v>27</v>
      </c>
      <c r="C28" s="155">
        <v>75000</v>
      </c>
      <c r="D28" s="108">
        <v>80000</v>
      </c>
      <c r="E28" s="107"/>
      <c r="F28" s="108">
        <v>83204.8</v>
      </c>
      <c r="G28" s="108">
        <f t="shared" si="0"/>
        <v>110.93973333333334</v>
      </c>
      <c r="H28" s="28">
        <f>F28/D28*100</f>
        <v>104.006</v>
      </c>
      <c r="I28" s="146"/>
    </row>
    <row r="29" spans="1:9" s="11" customFormat="1" ht="48" hidden="1">
      <c r="A29" s="8" t="s">
        <v>28</v>
      </c>
      <c r="B29" s="19" t="s">
        <v>29</v>
      </c>
      <c r="C29" s="155">
        <f>C30+C37+C32</f>
        <v>5000</v>
      </c>
      <c r="D29" s="108">
        <f>D30+D37+D32</f>
        <v>5000</v>
      </c>
      <c r="E29" s="27">
        <f>E30+E37+E32</f>
        <v>0</v>
      </c>
      <c r="F29" s="108">
        <f>F31+F32+F36+F37+F30</f>
        <v>-4047.3</v>
      </c>
      <c r="G29" s="108"/>
      <c r="H29" s="28"/>
      <c r="I29" s="146"/>
    </row>
    <row r="30" spans="1:9" s="11" customFormat="1" ht="21.75" customHeight="1" hidden="1">
      <c r="A30" s="12" t="s">
        <v>396</v>
      </c>
      <c r="B30" s="20" t="s">
        <v>397</v>
      </c>
      <c r="C30" s="154"/>
      <c r="D30" s="79"/>
      <c r="E30" s="107"/>
      <c r="F30" s="79">
        <v>1.3</v>
      </c>
      <c r="G30" s="108"/>
      <c r="H30" s="111"/>
      <c r="I30" s="12"/>
    </row>
    <row r="31" spans="1:9" s="11" customFormat="1" ht="32.25" hidden="1">
      <c r="A31" s="12" t="s">
        <v>385</v>
      </c>
      <c r="B31" s="20" t="s">
        <v>384</v>
      </c>
      <c r="C31" s="154"/>
      <c r="D31" s="79"/>
      <c r="E31" s="107"/>
      <c r="F31" s="79">
        <v>-3.6</v>
      </c>
      <c r="G31" s="108"/>
      <c r="H31" s="111"/>
      <c r="I31" s="12"/>
    </row>
    <row r="32" spans="1:9" s="11" customFormat="1" ht="18.75" customHeight="1" hidden="1">
      <c r="A32" s="12" t="s">
        <v>30</v>
      </c>
      <c r="B32" s="21" t="s">
        <v>31</v>
      </c>
      <c r="C32" s="154">
        <f>+C34+C35</f>
        <v>5000</v>
      </c>
      <c r="D32" s="79">
        <f>+D34+D35</f>
        <v>5000</v>
      </c>
      <c r="E32" s="93">
        <f>+E34+E35</f>
        <v>0</v>
      </c>
      <c r="F32" s="93">
        <f>+F34+F35</f>
        <v>-4204.9</v>
      </c>
      <c r="G32" s="108"/>
      <c r="H32" s="111"/>
      <c r="I32" s="12"/>
    </row>
    <row r="33" spans="1:9" s="11" customFormat="1" ht="17.25" customHeight="1" hidden="1">
      <c r="A33" s="12" t="s">
        <v>30</v>
      </c>
      <c r="B33" s="21" t="s">
        <v>31</v>
      </c>
      <c r="C33" s="79">
        <f>C34+C35</f>
        <v>5000</v>
      </c>
      <c r="D33" s="79">
        <f>D34+D35</f>
        <v>5000</v>
      </c>
      <c r="E33" s="115"/>
      <c r="F33" s="79">
        <f>F34+F35</f>
        <v>-4204.9</v>
      </c>
      <c r="G33" s="108"/>
      <c r="H33" s="111"/>
      <c r="I33" s="12"/>
    </row>
    <row r="34" spans="1:9" s="11" customFormat="1" ht="18.75" hidden="1">
      <c r="A34" s="12" t="s">
        <v>350</v>
      </c>
      <c r="B34" s="21" t="s">
        <v>32</v>
      </c>
      <c r="C34" s="79">
        <v>4000</v>
      </c>
      <c r="D34" s="79">
        <v>4000</v>
      </c>
      <c r="E34" s="107"/>
      <c r="F34" s="79">
        <v>-4037.6</v>
      </c>
      <c r="G34" s="108"/>
      <c r="H34" s="111"/>
      <c r="I34" s="12"/>
    </row>
    <row r="35" spans="1:9" s="11" customFormat="1" ht="32.25" hidden="1">
      <c r="A35" s="12" t="s">
        <v>351</v>
      </c>
      <c r="B35" s="21" t="s">
        <v>399</v>
      </c>
      <c r="C35" s="79">
        <v>1000</v>
      </c>
      <c r="D35" s="79">
        <v>1000</v>
      </c>
      <c r="E35" s="107"/>
      <c r="F35" s="79">
        <v>-167.3</v>
      </c>
      <c r="G35" s="108"/>
      <c r="H35" s="111"/>
      <c r="I35" s="12"/>
    </row>
    <row r="36" spans="1:9" s="11" customFormat="1" ht="32.25" hidden="1">
      <c r="A36" s="12" t="s">
        <v>33</v>
      </c>
      <c r="B36" s="21" t="s">
        <v>34</v>
      </c>
      <c r="C36" s="154"/>
      <c r="D36" s="79"/>
      <c r="E36" s="107"/>
      <c r="F36" s="79">
        <v>65.7</v>
      </c>
      <c r="G36" s="108"/>
      <c r="H36" s="111"/>
      <c r="I36" s="12"/>
    </row>
    <row r="37" spans="1:9" s="11" customFormat="1" ht="32.25" hidden="1">
      <c r="A37" s="12" t="s">
        <v>400</v>
      </c>
      <c r="B37" s="21" t="s">
        <v>35</v>
      </c>
      <c r="C37" s="154"/>
      <c r="D37" s="79"/>
      <c r="E37" s="107"/>
      <c r="F37" s="79">
        <v>94.2</v>
      </c>
      <c r="G37" s="108"/>
      <c r="H37" s="111"/>
      <c r="I37" s="12"/>
    </row>
    <row r="38" spans="1:9" s="11" customFormat="1" ht="21" customHeight="1" hidden="1">
      <c r="A38" s="8"/>
      <c r="B38" s="9" t="s">
        <v>36</v>
      </c>
      <c r="C38" s="108">
        <f>C39+C57+C59+C61+C68+C69</f>
        <v>1064300</v>
      </c>
      <c r="D38" s="108">
        <f>D39+D68+D69+D58+D60+D61+D70</f>
        <v>1406591.4</v>
      </c>
      <c r="E38" s="107"/>
      <c r="F38" s="108">
        <f>F39+F57+F59+F61+F68+F69+F70</f>
        <v>1451418.3000000003</v>
      </c>
      <c r="G38" s="108">
        <f t="shared" si="0"/>
        <v>136.37304331485487</v>
      </c>
      <c r="H38" s="28">
        <f>F38/D38*100</f>
        <v>103.18691696821128</v>
      </c>
      <c r="I38" s="146"/>
    </row>
    <row r="39" spans="1:9" s="11" customFormat="1" ht="47.25" hidden="1">
      <c r="A39" s="8" t="s">
        <v>37</v>
      </c>
      <c r="B39" s="14" t="s">
        <v>38</v>
      </c>
      <c r="C39" s="155">
        <f>C43+C53+C56+C41</f>
        <v>724430</v>
      </c>
      <c r="D39" s="108">
        <f>D43+D53+D56+D41</f>
        <v>742339.1</v>
      </c>
      <c r="E39" s="107"/>
      <c r="F39" s="108">
        <f>F41+F43+F53+F55+F42</f>
        <v>763550.5000000001</v>
      </c>
      <c r="G39" s="108">
        <f t="shared" si="0"/>
        <v>105.40017669063954</v>
      </c>
      <c r="H39" s="28">
        <f>F39/D39*100</f>
        <v>102.85737340253263</v>
      </c>
      <c r="I39" s="146"/>
    </row>
    <row r="40" spans="1:9" s="11" customFormat="1" ht="33.75" customHeight="1" hidden="1">
      <c r="A40" s="22" t="s">
        <v>39</v>
      </c>
      <c r="B40" s="23" t="s">
        <v>40</v>
      </c>
      <c r="C40" s="155"/>
      <c r="D40" s="108"/>
      <c r="E40" s="107"/>
      <c r="F40" s="111"/>
      <c r="G40" s="108" t="e">
        <f t="shared" si="0"/>
        <v>#DIV/0!</v>
      </c>
      <c r="H40" s="28"/>
      <c r="I40" s="12"/>
    </row>
    <row r="41" spans="1:9" s="11" customFormat="1" ht="94.5" hidden="1">
      <c r="A41" s="22" t="s">
        <v>39</v>
      </c>
      <c r="B41" s="23" t="s">
        <v>401</v>
      </c>
      <c r="C41" s="155"/>
      <c r="D41" s="108"/>
      <c r="E41" s="107"/>
      <c r="F41" s="116">
        <v>99.7</v>
      </c>
      <c r="G41" s="108"/>
      <c r="H41" s="28"/>
      <c r="I41" s="12"/>
    </row>
    <row r="42" spans="1:9" s="11" customFormat="1" ht="31.5" hidden="1">
      <c r="A42" s="22" t="s">
        <v>421</v>
      </c>
      <c r="B42" s="23" t="s">
        <v>422</v>
      </c>
      <c r="C42" s="155"/>
      <c r="D42" s="108"/>
      <c r="E42" s="107"/>
      <c r="F42" s="116">
        <v>13.8</v>
      </c>
      <c r="G42" s="108"/>
      <c r="H42" s="28"/>
      <c r="I42" s="12"/>
    </row>
    <row r="43" spans="1:9" s="11" customFormat="1" ht="18.75" hidden="1">
      <c r="A43" s="12" t="s">
        <v>41</v>
      </c>
      <c r="B43" s="152" t="s">
        <v>305</v>
      </c>
      <c r="C43" s="154">
        <f>C47+C49</f>
        <v>570930</v>
      </c>
      <c r="D43" s="79">
        <f>D47+D49</f>
        <v>574839.1</v>
      </c>
      <c r="E43" s="107"/>
      <c r="F43" s="79">
        <f>F47+F49+F48</f>
        <v>559901.3</v>
      </c>
      <c r="G43" s="116">
        <f t="shared" si="0"/>
        <v>98.06829208484403</v>
      </c>
      <c r="H43" s="111">
        <f>F43/D43*100</f>
        <v>97.40139458154465</v>
      </c>
      <c r="I43" s="12"/>
    </row>
    <row r="44" spans="1:9" s="11" customFormat="1" ht="95.25" customHeight="1" hidden="1">
      <c r="A44" s="12" t="s">
        <v>42</v>
      </c>
      <c r="B44" s="20" t="s">
        <v>43</v>
      </c>
      <c r="C44" s="154">
        <f>C45</f>
        <v>0</v>
      </c>
      <c r="D44" s="79">
        <f>D45</f>
        <v>0</v>
      </c>
      <c r="E44" s="107"/>
      <c r="F44" s="109">
        <f>F45</f>
        <v>0</v>
      </c>
      <c r="G44" s="108" t="e">
        <f t="shared" si="0"/>
        <v>#DIV/0!</v>
      </c>
      <c r="H44" s="111" t="e">
        <f>F44/D44*100</f>
        <v>#DIV/0!</v>
      </c>
      <c r="I44" s="12"/>
    </row>
    <row r="45" spans="1:9" s="11" customFormat="1" ht="96.75" customHeight="1" hidden="1">
      <c r="A45" s="12" t="s">
        <v>44</v>
      </c>
      <c r="B45" s="24" t="s">
        <v>45</v>
      </c>
      <c r="C45" s="154"/>
      <c r="D45" s="79"/>
      <c r="E45" s="107"/>
      <c r="F45" s="109"/>
      <c r="G45" s="108" t="e">
        <f t="shared" si="0"/>
        <v>#DIV/0!</v>
      </c>
      <c r="H45" s="111" t="e">
        <f>F45/D45*100</f>
        <v>#DIV/0!</v>
      </c>
      <c r="I45" s="12"/>
    </row>
    <row r="46" spans="1:9" s="11" customFormat="1" ht="111" customHeight="1" hidden="1">
      <c r="A46" s="12" t="s">
        <v>46</v>
      </c>
      <c r="B46" s="24" t="s">
        <v>47</v>
      </c>
      <c r="C46" s="154"/>
      <c r="D46" s="79"/>
      <c r="E46" s="107"/>
      <c r="F46" s="109"/>
      <c r="G46" s="108" t="e">
        <f t="shared" si="0"/>
        <v>#DIV/0!</v>
      </c>
      <c r="H46" s="111" t="e">
        <f>F46/D46*100</f>
        <v>#DIV/0!</v>
      </c>
      <c r="I46" s="12"/>
    </row>
    <row r="47" spans="1:9" s="11" customFormat="1" ht="126.75" hidden="1">
      <c r="A47" s="12" t="s">
        <v>352</v>
      </c>
      <c r="B47" s="20" t="s">
        <v>304</v>
      </c>
      <c r="C47" s="79">
        <v>540000</v>
      </c>
      <c r="D47" s="79">
        <v>540000</v>
      </c>
      <c r="E47" s="107"/>
      <c r="F47" s="79">
        <v>521433.5</v>
      </c>
      <c r="G47" s="116">
        <f t="shared" si="0"/>
        <v>96.56175925925926</v>
      </c>
      <c r="H47" s="111">
        <f>F47/D47*100</f>
        <v>96.56175925925926</v>
      </c>
      <c r="I47" s="12"/>
    </row>
    <row r="48" spans="1:9" s="11" customFormat="1" ht="126" customHeight="1" hidden="1">
      <c r="A48" s="12" t="s">
        <v>359</v>
      </c>
      <c r="B48" s="32" t="s">
        <v>413</v>
      </c>
      <c r="C48" s="154"/>
      <c r="D48" s="79"/>
      <c r="E48" s="107"/>
      <c r="F48" s="79">
        <v>83.3</v>
      </c>
      <c r="G48" s="116" t="e">
        <f t="shared" si="0"/>
        <v>#DIV/0!</v>
      </c>
      <c r="H48" s="111"/>
      <c r="I48" s="12"/>
    </row>
    <row r="49" spans="1:9" s="11" customFormat="1" ht="110.25" hidden="1">
      <c r="A49" s="12" t="s">
        <v>360</v>
      </c>
      <c r="B49" s="15" t="s">
        <v>414</v>
      </c>
      <c r="C49" s="154">
        <f>C50</f>
        <v>30930</v>
      </c>
      <c r="D49" s="79">
        <f>D50</f>
        <v>34839.1</v>
      </c>
      <c r="E49" s="107"/>
      <c r="F49" s="79">
        <f>F50</f>
        <v>38384.5</v>
      </c>
      <c r="G49" s="116">
        <f t="shared" si="0"/>
        <v>124.10119624959586</v>
      </c>
      <c r="H49" s="111">
        <f>F49/D49*100</f>
        <v>110.1764970966529</v>
      </c>
      <c r="I49" s="12"/>
    </row>
    <row r="50" spans="1:9" s="11" customFormat="1" ht="94.5" hidden="1">
      <c r="A50" s="12" t="s">
        <v>50</v>
      </c>
      <c r="B50" s="15" t="s">
        <v>415</v>
      </c>
      <c r="C50" s="154">
        <v>30930</v>
      </c>
      <c r="D50" s="79">
        <v>34839.1</v>
      </c>
      <c r="E50" s="107"/>
      <c r="F50" s="79">
        <v>38384.5</v>
      </c>
      <c r="G50" s="116">
        <f t="shared" si="0"/>
        <v>124.10119624959586</v>
      </c>
      <c r="H50" s="111">
        <f>F50/D50*100</f>
        <v>110.1764970966529</v>
      </c>
      <c r="I50" s="12"/>
    </row>
    <row r="51" spans="1:9" s="11" customFormat="1" ht="28.5" customHeight="1" hidden="1">
      <c r="A51" s="12" t="s">
        <v>48</v>
      </c>
      <c r="B51" s="20" t="s">
        <v>49</v>
      </c>
      <c r="C51" s="154"/>
      <c r="D51" s="79"/>
      <c r="E51" s="107"/>
      <c r="F51" s="109"/>
      <c r="G51" s="116" t="e">
        <f t="shared" si="0"/>
        <v>#DIV/0!</v>
      </c>
      <c r="H51" s="111"/>
      <c r="I51" s="12"/>
    </row>
    <row r="52" spans="1:9" s="11" customFormat="1" ht="48" hidden="1">
      <c r="A52" s="12" t="s">
        <v>50</v>
      </c>
      <c r="B52" s="20" t="s">
        <v>49</v>
      </c>
      <c r="C52" s="154">
        <v>30930</v>
      </c>
      <c r="D52" s="79">
        <v>34839.1</v>
      </c>
      <c r="E52" s="107"/>
      <c r="F52" s="79">
        <v>38384.5</v>
      </c>
      <c r="G52" s="116">
        <f t="shared" si="0"/>
        <v>124.10119624959586</v>
      </c>
      <c r="H52" s="111">
        <v>26</v>
      </c>
      <c r="I52" s="12"/>
    </row>
    <row r="53" spans="1:9" s="11" customFormat="1" ht="63" hidden="1">
      <c r="A53" s="12" t="s">
        <v>386</v>
      </c>
      <c r="B53" s="15" t="s">
        <v>416</v>
      </c>
      <c r="C53" s="79">
        <v>7000</v>
      </c>
      <c r="D53" s="79">
        <v>7000</v>
      </c>
      <c r="E53" s="107"/>
      <c r="F53" s="79">
        <v>6619.8</v>
      </c>
      <c r="G53" s="116">
        <f t="shared" si="0"/>
        <v>94.56857142857143</v>
      </c>
      <c r="H53" s="111">
        <f>F53/D53*100</f>
        <v>94.56857142857143</v>
      </c>
      <c r="I53" s="12"/>
    </row>
    <row r="54" spans="1:9" s="11" customFormat="1" ht="126" hidden="1">
      <c r="A54" s="12" t="s">
        <v>387</v>
      </c>
      <c r="B54" s="15" t="s">
        <v>388</v>
      </c>
      <c r="C54" s="154"/>
      <c r="D54" s="79"/>
      <c r="E54" s="107"/>
      <c r="F54" s="79"/>
      <c r="G54" s="116" t="e">
        <f t="shared" si="0"/>
        <v>#DIV/0!</v>
      </c>
      <c r="H54" s="111"/>
      <c r="I54" s="12"/>
    </row>
    <row r="55" spans="1:9" s="11" customFormat="1" ht="126" hidden="1">
      <c r="A55" s="12" t="s">
        <v>301</v>
      </c>
      <c r="B55" s="23" t="s">
        <v>302</v>
      </c>
      <c r="C55" s="154">
        <f>C56</f>
        <v>146500</v>
      </c>
      <c r="D55" s="79">
        <f>D56</f>
        <v>160500</v>
      </c>
      <c r="E55" s="107"/>
      <c r="F55" s="79">
        <v>196915.9</v>
      </c>
      <c r="G55" s="116">
        <f t="shared" si="0"/>
        <v>134.41358361774743</v>
      </c>
      <c r="H55" s="111">
        <f aca="true" t="shared" si="2" ref="H55:H61">F55/D55*100</f>
        <v>122.68903426791277</v>
      </c>
      <c r="I55" s="12"/>
    </row>
    <row r="56" spans="1:9" s="11" customFormat="1" ht="110.25" hidden="1">
      <c r="A56" s="12" t="s">
        <v>303</v>
      </c>
      <c r="B56" s="23" t="s">
        <v>402</v>
      </c>
      <c r="C56" s="154">
        <v>146500</v>
      </c>
      <c r="D56" s="79">
        <v>160500</v>
      </c>
      <c r="E56" s="107"/>
      <c r="F56" s="79">
        <v>146935.3</v>
      </c>
      <c r="G56" s="116">
        <f t="shared" si="0"/>
        <v>100.29713310580203</v>
      </c>
      <c r="H56" s="111">
        <f t="shared" si="2"/>
        <v>91.54847352024922</v>
      </c>
      <c r="I56" s="12"/>
    </row>
    <row r="57" spans="1:9" s="11" customFormat="1" ht="31.5" hidden="1">
      <c r="A57" s="8" t="s">
        <v>51</v>
      </c>
      <c r="B57" s="14" t="s">
        <v>52</v>
      </c>
      <c r="C57" s="155">
        <v>12000</v>
      </c>
      <c r="D57" s="108">
        <f>D58</f>
        <v>18000</v>
      </c>
      <c r="E57" s="28">
        <f>E58</f>
        <v>0</v>
      </c>
      <c r="F57" s="28">
        <f>F58</f>
        <v>22286.9</v>
      </c>
      <c r="G57" s="108">
        <f t="shared" si="0"/>
        <v>185.72416666666666</v>
      </c>
      <c r="H57" s="28">
        <f t="shared" si="2"/>
        <v>123.81611111111113</v>
      </c>
      <c r="I57" s="146"/>
    </row>
    <row r="58" spans="1:9" s="11" customFormat="1" ht="31.5" hidden="1">
      <c r="A58" s="12" t="s">
        <v>53</v>
      </c>
      <c r="B58" s="15" t="s">
        <v>54</v>
      </c>
      <c r="C58" s="154">
        <v>18000000</v>
      </c>
      <c r="D58" s="79">
        <v>18000</v>
      </c>
      <c r="E58" s="107"/>
      <c r="F58" s="116">
        <v>22286.9</v>
      </c>
      <c r="G58" s="108">
        <f t="shared" si="0"/>
        <v>0.12381611111111111</v>
      </c>
      <c r="H58" s="111">
        <f t="shared" si="2"/>
        <v>123.81611111111113</v>
      </c>
      <c r="I58" s="12"/>
    </row>
    <row r="59" spans="1:9" s="11" customFormat="1" ht="31.5" hidden="1">
      <c r="A59" s="8" t="s">
        <v>55</v>
      </c>
      <c r="B59" s="25" t="s">
        <v>56</v>
      </c>
      <c r="C59" s="114">
        <f>C60</f>
        <v>10000</v>
      </c>
      <c r="D59" s="114">
        <f>D60</f>
        <v>20000</v>
      </c>
      <c r="E59" s="113"/>
      <c r="F59" s="114">
        <f>F60</f>
        <v>19910.7</v>
      </c>
      <c r="G59" s="108">
        <f t="shared" si="0"/>
        <v>199.107</v>
      </c>
      <c r="H59" s="28">
        <f t="shared" si="2"/>
        <v>99.5535</v>
      </c>
      <c r="I59" s="146"/>
    </row>
    <row r="60" spans="1:9" s="11" customFormat="1" ht="63" hidden="1">
      <c r="A60" s="22" t="s">
        <v>57</v>
      </c>
      <c r="B60" s="23" t="s">
        <v>58</v>
      </c>
      <c r="C60" s="173">
        <v>10000</v>
      </c>
      <c r="D60" s="116">
        <v>20000</v>
      </c>
      <c r="E60" s="113"/>
      <c r="F60" s="116">
        <v>19910.7</v>
      </c>
      <c r="G60" s="116">
        <f t="shared" si="0"/>
        <v>199.107</v>
      </c>
      <c r="H60" s="28">
        <f t="shared" si="2"/>
        <v>99.5535</v>
      </c>
      <c r="I60" s="12"/>
    </row>
    <row r="61" spans="1:9" s="11" customFormat="1" ht="32.25" hidden="1">
      <c r="A61" s="8" t="s">
        <v>59</v>
      </c>
      <c r="B61" s="19" t="s">
        <v>60</v>
      </c>
      <c r="C61" s="155">
        <f>C62+C65+C67</f>
        <v>252870</v>
      </c>
      <c r="D61" s="108">
        <f>D62+D65+D67</f>
        <v>546252.3</v>
      </c>
      <c r="E61" s="107"/>
      <c r="F61" s="108">
        <f>F64+F67+F62</f>
        <v>563358</v>
      </c>
      <c r="G61" s="108">
        <f t="shared" si="0"/>
        <v>222.78562107011507</v>
      </c>
      <c r="H61" s="111">
        <f t="shared" si="2"/>
        <v>103.13146507575345</v>
      </c>
      <c r="I61" s="146"/>
    </row>
    <row r="62" spans="1:9" s="11" customFormat="1" ht="18.75" hidden="1">
      <c r="A62" s="22" t="s">
        <v>355</v>
      </c>
      <c r="B62" s="21" t="s">
        <v>354</v>
      </c>
      <c r="C62" s="116">
        <f>C63</f>
        <v>970</v>
      </c>
      <c r="D62" s="116">
        <f>D63</f>
        <v>970</v>
      </c>
      <c r="E62" s="117"/>
      <c r="F62" s="116">
        <f>F63</f>
        <v>909.7</v>
      </c>
      <c r="G62" s="116">
        <f t="shared" si="0"/>
        <v>93.78350515463919</v>
      </c>
      <c r="H62" s="28"/>
      <c r="I62" s="12"/>
    </row>
    <row r="63" spans="1:9" s="11" customFormat="1" ht="32.25" hidden="1">
      <c r="A63" s="22" t="s">
        <v>357</v>
      </c>
      <c r="B63" s="21" t="s">
        <v>358</v>
      </c>
      <c r="C63" s="173">
        <v>970</v>
      </c>
      <c r="D63" s="116">
        <v>970</v>
      </c>
      <c r="E63" s="117"/>
      <c r="F63" s="116">
        <v>909.7</v>
      </c>
      <c r="G63" s="116">
        <f t="shared" si="0"/>
        <v>93.78350515463919</v>
      </c>
      <c r="H63" s="28"/>
      <c r="I63" s="12"/>
    </row>
    <row r="64" spans="1:9" s="11" customFormat="1" ht="126" hidden="1">
      <c r="A64" s="22" t="s">
        <v>403</v>
      </c>
      <c r="B64" s="150" t="s">
        <v>356</v>
      </c>
      <c r="C64" s="116">
        <f>C65</f>
        <v>206900</v>
      </c>
      <c r="D64" s="116">
        <f>D65</f>
        <v>350282.3</v>
      </c>
      <c r="E64" s="117"/>
      <c r="F64" s="118">
        <f>F65+F66</f>
        <v>407682.2</v>
      </c>
      <c r="G64" s="116">
        <f t="shared" si="0"/>
        <v>197.04311261478975</v>
      </c>
      <c r="H64" s="111">
        <f>F64/D64*100</f>
        <v>116.3867543407132</v>
      </c>
      <c r="I64" s="12"/>
    </row>
    <row r="65" spans="1:9" s="11" customFormat="1" ht="126.75" hidden="1">
      <c r="A65" s="22" t="s">
        <v>353</v>
      </c>
      <c r="B65" s="21" t="s">
        <v>404</v>
      </c>
      <c r="C65" s="173">
        <v>206900</v>
      </c>
      <c r="D65" s="116">
        <v>350282.3</v>
      </c>
      <c r="E65" s="107"/>
      <c r="F65" s="116">
        <v>407499</v>
      </c>
      <c r="G65" s="116">
        <f t="shared" si="0"/>
        <v>196.95456742387626</v>
      </c>
      <c r="H65" s="111">
        <f>F65/D65*100</f>
        <v>116.3344536677988</v>
      </c>
      <c r="I65" s="12"/>
    </row>
    <row r="66" spans="1:9" s="11" customFormat="1" ht="126" hidden="1">
      <c r="A66" s="22" t="s">
        <v>405</v>
      </c>
      <c r="B66" s="150" t="s">
        <v>410</v>
      </c>
      <c r="C66" s="173"/>
      <c r="D66" s="116"/>
      <c r="E66" s="107"/>
      <c r="F66" s="116">
        <v>183.2</v>
      </c>
      <c r="G66" s="108"/>
      <c r="H66" s="28"/>
      <c r="I66" s="12"/>
    </row>
    <row r="67" spans="1:9" s="11" customFormat="1" ht="79.5" hidden="1">
      <c r="A67" s="12" t="s">
        <v>417</v>
      </c>
      <c r="B67" s="20" t="s">
        <v>418</v>
      </c>
      <c r="C67" s="154">
        <v>45000</v>
      </c>
      <c r="D67" s="116">
        <v>195000</v>
      </c>
      <c r="E67" s="107"/>
      <c r="F67" s="116">
        <v>154766.1</v>
      </c>
      <c r="G67" s="116">
        <f t="shared" si="0"/>
        <v>343.9246666666667</v>
      </c>
      <c r="H67" s="111">
        <f>F67/D67*100</f>
        <v>79.36723076923077</v>
      </c>
      <c r="I67" s="12"/>
    </row>
    <row r="68" spans="1:9" s="11" customFormat="1" ht="18.75" hidden="1">
      <c r="A68" s="8" t="s">
        <v>61</v>
      </c>
      <c r="B68" s="19" t="s">
        <v>62</v>
      </c>
      <c r="C68" s="155">
        <v>10000</v>
      </c>
      <c r="D68" s="108">
        <v>10000</v>
      </c>
      <c r="E68" s="107"/>
      <c r="F68" s="108">
        <v>10581.3</v>
      </c>
      <c r="G68" s="108">
        <f t="shared" si="0"/>
        <v>105.813</v>
      </c>
      <c r="H68" s="28">
        <f>F68/D68*100</f>
        <v>105.813</v>
      </c>
      <c r="I68" s="146"/>
    </row>
    <row r="69" spans="1:9" s="11" customFormat="1" ht="18.75" hidden="1">
      <c r="A69" s="8" t="s">
        <v>63</v>
      </c>
      <c r="B69" s="19" t="s">
        <v>64</v>
      </c>
      <c r="C69" s="155">
        <v>55000</v>
      </c>
      <c r="D69" s="108">
        <v>70000</v>
      </c>
      <c r="E69" s="107"/>
      <c r="F69" s="108">
        <v>71625.6</v>
      </c>
      <c r="G69" s="108">
        <f t="shared" si="0"/>
        <v>130.22836363636367</v>
      </c>
      <c r="H69" s="28">
        <f>F69/D69*100</f>
        <v>102.32228571428573</v>
      </c>
      <c r="I69" s="146"/>
    </row>
    <row r="70" spans="1:9" s="11" customFormat="1" ht="18.75" hidden="1">
      <c r="A70" s="8" t="s">
        <v>65</v>
      </c>
      <c r="B70" s="19" t="s">
        <v>66</v>
      </c>
      <c r="C70" s="155"/>
      <c r="D70" s="108"/>
      <c r="E70" s="107"/>
      <c r="F70" s="108">
        <v>105.3</v>
      </c>
      <c r="G70" s="108"/>
      <c r="H70" s="28"/>
      <c r="I70" s="12"/>
    </row>
    <row r="71" spans="1:9" s="11" customFormat="1" ht="48" hidden="1">
      <c r="A71" s="8" t="s">
        <v>67</v>
      </c>
      <c r="B71" s="19" t="s">
        <v>68</v>
      </c>
      <c r="C71" s="155"/>
      <c r="D71" s="108"/>
      <c r="E71" s="107"/>
      <c r="F71" s="108">
        <v>3129.7</v>
      </c>
      <c r="G71" s="108"/>
      <c r="H71" s="28"/>
      <c r="I71" s="12"/>
    </row>
    <row r="72" spans="1:9" s="11" customFormat="1" ht="32.25" hidden="1">
      <c r="A72" s="8" t="s">
        <v>69</v>
      </c>
      <c r="B72" s="19" t="s">
        <v>70</v>
      </c>
      <c r="C72" s="155"/>
      <c r="D72" s="108"/>
      <c r="E72" s="107"/>
      <c r="F72" s="108">
        <v>-32211.3</v>
      </c>
      <c r="G72" s="108"/>
      <c r="H72" s="28"/>
      <c r="I72" s="12"/>
    </row>
    <row r="73" spans="1:9" s="11" customFormat="1" ht="34.5" customHeight="1" hidden="1">
      <c r="A73" s="8" t="s">
        <v>69</v>
      </c>
      <c r="B73" s="19" t="s">
        <v>70</v>
      </c>
      <c r="C73" s="155"/>
      <c r="D73" s="108"/>
      <c r="E73" s="107"/>
      <c r="F73" s="28"/>
      <c r="G73" s="108" t="e">
        <f t="shared" si="0"/>
        <v>#DIV/0!</v>
      </c>
      <c r="H73" s="28"/>
      <c r="I73" s="12"/>
    </row>
    <row r="74" spans="1:9" s="11" customFormat="1" ht="18.75" hidden="1">
      <c r="A74" s="12"/>
      <c r="B74" s="26" t="s">
        <v>71</v>
      </c>
      <c r="C74" s="155">
        <f>C38+C13</f>
        <v>5130700</v>
      </c>
      <c r="D74" s="108">
        <f>D38+D13</f>
        <v>5696043.699999999</v>
      </c>
      <c r="E74" s="107"/>
      <c r="F74" s="108">
        <f>F38+F13+F71+F72</f>
        <v>5582789.700000001</v>
      </c>
      <c r="G74" s="108">
        <f t="shared" si="0"/>
        <v>108.81146237355527</v>
      </c>
      <c r="H74" s="28">
        <f>F74/D74*100</f>
        <v>98.01170767000966</v>
      </c>
      <c r="I74" s="146"/>
    </row>
    <row r="75" spans="1:9" s="11" customFormat="1" ht="18.75" hidden="1">
      <c r="A75" s="8" t="s">
        <v>72</v>
      </c>
      <c r="B75" s="19" t="s">
        <v>361</v>
      </c>
      <c r="C75" s="155">
        <f>C76+C77+C78+C79+C80+C81</f>
        <v>1632866.2</v>
      </c>
      <c r="D75" s="108">
        <f>D76+D77+D78+D79+D80+D81</f>
        <v>3791739.5999999996</v>
      </c>
      <c r="E75" s="107"/>
      <c r="F75" s="108">
        <f>F76+F77+F78+F79+F80+F81</f>
        <v>3350835.8</v>
      </c>
      <c r="G75" s="108">
        <f t="shared" si="0"/>
        <v>205.2119028491128</v>
      </c>
      <c r="H75" s="112">
        <f>F75/D75*100</f>
        <v>88.3719915787466</v>
      </c>
      <c r="I75" s="146"/>
    </row>
    <row r="76" spans="1:9" s="11" customFormat="1" ht="32.25" hidden="1">
      <c r="A76" s="8" t="s">
        <v>73</v>
      </c>
      <c r="B76" s="21" t="s">
        <v>409</v>
      </c>
      <c r="C76" s="173"/>
      <c r="D76" s="116">
        <v>119692.5</v>
      </c>
      <c r="E76" s="117"/>
      <c r="F76" s="116">
        <v>119692.5</v>
      </c>
      <c r="G76" s="108"/>
      <c r="H76" s="111">
        <v>100</v>
      </c>
      <c r="I76" s="12"/>
    </row>
    <row r="77" spans="1:9" s="11" customFormat="1" ht="48" hidden="1">
      <c r="A77" s="8" t="s">
        <v>362</v>
      </c>
      <c r="B77" s="21" t="s">
        <v>411</v>
      </c>
      <c r="C77" s="173">
        <v>1632866.2</v>
      </c>
      <c r="D77" s="116">
        <v>1958979</v>
      </c>
      <c r="E77" s="148"/>
      <c r="F77" s="116">
        <v>1946894.8</v>
      </c>
      <c r="G77" s="116">
        <f t="shared" si="0"/>
        <v>119.2317410942795</v>
      </c>
      <c r="H77" s="111">
        <f aca="true" t="shared" si="3" ref="H77:H88">F77/D77*100</f>
        <v>99.38313784884882</v>
      </c>
      <c r="I77" s="12"/>
    </row>
    <row r="78" spans="1:9" s="11" customFormat="1" ht="48.75" customHeight="1" hidden="1">
      <c r="A78" s="8" t="s">
        <v>74</v>
      </c>
      <c r="B78" s="21" t="s">
        <v>412</v>
      </c>
      <c r="C78" s="173"/>
      <c r="D78" s="116">
        <v>1677905.8</v>
      </c>
      <c r="E78" s="148"/>
      <c r="F78" s="116">
        <v>1250674.5</v>
      </c>
      <c r="G78" s="108"/>
      <c r="H78" s="111">
        <f t="shared" si="3"/>
        <v>74.53782566339541</v>
      </c>
      <c r="I78" s="12"/>
    </row>
    <row r="79" spans="1:9" s="11" customFormat="1" ht="114" customHeight="1" hidden="1">
      <c r="A79" s="8" t="s">
        <v>390</v>
      </c>
      <c r="B79" s="21" t="s">
        <v>391</v>
      </c>
      <c r="C79" s="173"/>
      <c r="D79" s="116">
        <v>20289.4</v>
      </c>
      <c r="E79" s="117"/>
      <c r="F79" s="116">
        <v>20289.4</v>
      </c>
      <c r="G79" s="108"/>
      <c r="H79" s="111">
        <f t="shared" si="3"/>
        <v>100</v>
      </c>
      <c r="I79" s="12"/>
    </row>
    <row r="80" spans="1:9" s="11" customFormat="1" ht="65.25" customHeight="1" hidden="1">
      <c r="A80" s="8" t="s">
        <v>389</v>
      </c>
      <c r="B80" s="21" t="s">
        <v>406</v>
      </c>
      <c r="C80" s="173"/>
      <c r="D80" s="116">
        <v>12923.4</v>
      </c>
      <c r="E80" s="117"/>
      <c r="F80" s="116">
        <v>11335.1</v>
      </c>
      <c r="G80" s="108"/>
      <c r="H80" s="111">
        <f t="shared" si="3"/>
        <v>87.70989058606868</v>
      </c>
      <c r="I80" s="12"/>
    </row>
    <row r="81" spans="1:9" s="11" customFormat="1" ht="32.25" hidden="1">
      <c r="A81" s="8" t="s">
        <v>395</v>
      </c>
      <c r="B81" s="21" t="s">
        <v>394</v>
      </c>
      <c r="C81" s="173"/>
      <c r="D81" s="116">
        <v>1949.5</v>
      </c>
      <c r="E81" s="117"/>
      <c r="F81" s="116">
        <v>1949.5</v>
      </c>
      <c r="G81" s="108"/>
      <c r="H81" s="111">
        <f t="shared" si="3"/>
        <v>100</v>
      </c>
      <c r="I81" s="12"/>
    </row>
    <row r="82" spans="1:9" s="11" customFormat="1" ht="18.75" hidden="1">
      <c r="A82" s="8" t="s">
        <v>363</v>
      </c>
      <c r="B82" s="21" t="s">
        <v>364</v>
      </c>
      <c r="C82" s="173"/>
      <c r="D82" s="116">
        <v>3587.6</v>
      </c>
      <c r="E82" s="117"/>
      <c r="F82" s="116">
        <v>6578.9</v>
      </c>
      <c r="G82" s="108"/>
      <c r="H82" s="111">
        <f t="shared" si="3"/>
        <v>183.3788605195674</v>
      </c>
      <c r="I82" s="12"/>
    </row>
    <row r="83" spans="1:9" s="11" customFormat="1" ht="48" hidden="1">
      <c r="A83" s="8" t="s">
        <v>407</v>
      </c>
      <c r="B83" s="21" t="s">
        <v>408</v>
      </c>
      <c r="C83" s="173"/>
      <c r="D83" s="116">
        <v>10518.5</v>
      </c>
      <c r="E83" s="117"/>
      <c r="F83" s="116">
        <v>10518.5</v>
      </c>
      <c r="G83" s="108"/>
      <c r="H83" s="111">
        <f t="shared" si="3"/>
        <v>100</v>
      </c>
      <c r="I83" s="12"/>
    </row>
    <row r="84" spans="1:9" s="11" customFormat="1" ht="32.25" customHeight="1" hidden="1">
      <c r="A84" s="8" t="s">
        <v>75</v>
      </c>
      <c r="B84" s="21" t="s">
        <v>76</v>
      </c>
      <c r="C84" s="155"/>
      <c r="D84" s="108"/>
      <c r="E84" s="107"/>
      <c r="F84" s="28"/>
      <c r="G84" s="108" t="e">
        <f aca="true" t="shared" si="4" ref="G84:G147">F84/C84*100</f>
        <v>#DIV/0!</v>
      </c>
      <c r="H84" s="28" t="e">
        <f t="shared" si="3"/>
        <v>#DIV/0!</v>
      </c>
      <c r="I84" s="12"/>
    </row>
    <row r="85" spans="1:9" s="11" customFormat="1" ht="36" customHeight="1" hidden="1">
      <c r="A85" s="8" t="s">
        <v>73</v>
      </c>
      <c r="B85" s="21" t="s">
        <v>77</v>
      </c>
      <c r="C85" s="155"/>
      <c r="D85" s="108"/>
      <c r="E85" s="107"/>
      <c r="F85" s="28"/>
      <c r="G85" s="108" t="e">
        <f t="shared" si="4"/>
        <v>#DIV/0!</v>
      </c>
      <c r="H85" s="28" t="e">
        <f t="shared" si="3"/>
        <v>#DIV/0!</v>
      </c>
      <c r="I85" s="12"/>
    </row>
    <row r="86" spans="1:9" s="11" customFormat="1" ht="18.75" customHeight="1" hidden="1">
      <c r="A86" s="8" t="s">
        <v>78</v>
      </c>
      <c r="B86" s="21" t="s">
        <v>79</v>
      </c>
      <c r="C86" s="155"/>
      <c r="D86" s="108"/>
      <c r="E86" s="107"/>
      <c r="F86" s="28"/>
      <c r="G86" s="108" t="e">
        <f t="shared" si="4"/>
        <v>#DIV/0!</v>
      </c>
      <c r="H86" s="28" t="e">
        <f t="shared" si="3"/>
        <v>#DIV/0!</v>
      </c>
      <c r="I86" s="12"/>
    </row>
    <row r="87" spans="1:9" s="11" customFormat="1" ht="0.75" customHeight="1" hidden="1">
      <c r="A87" s="8" t="s">
        <v>80</v>
      </c>
      <c r="B87" s="21" t="s">
        <v>81</v>
      </c>
      <c r="C87" s="155"/>
      <c r="D87" s="108"/>
      <c r="E87" s="107"/>
      <c r="F87" s="28"/>
      <c r="G87" s="108" t="e">
        <f t="shared" si="4"/>
        <v>#DIV/0!</v>
      </c>
      <c r="H87" s="28" t="e">
        <f t="shared" si="3"/>
        <v>#DIV/0!</v>
      </c>
      <c r="I87" s="12"/>
    </row>
    <row r="88" spans="1:9" s="11" customFormat="1" ht="32.25" hidden="1">
      <c r="A88" s="8" t="s">
        <v>82</v>
      </c>
      <c r="B88" s="21" t="s">
        <v>393</v>
      </c>
      <c r="C88" s="155">
        <v>1180746</v>
      </c>
      <c r="D88" s="116">
        <v>1334397.5</v>
      </c>
      <c r="E88" s="117"/>
      <c r="F88" s="116">
        <v>1320233.6</v>
      </c>
      <c r="G88" s="108">
        <f t="shared" si="4"/>
        <v>111.81351450693037</v>
      </c>
      <c r="H88" s="111">
        <f t="shared" si="3"/>
        <v>98.93855466605716</v>
      </c>
      <c r="I88" s="12"/>
    </row>
    <row r="89" spans="1:9" s="11" customFormat="1" ht="29.25" customHeight="1" hidden="1">
      <c r="A89" s="8" t="s">
        <v>82</v>
      </c>
      <c r="B89" s="19" t="s">
        <v>83</v>
      </c>
      <c r="C89" s="155"/>
      <c r="D89" s="108"/>
      <c r="E89" s="107"/>
      <c r="F89" s="28"/>
      <c r="G89" s="108" t="e">
        <f t="shared" si="4"/>
        <v>#DIV/0!</v>
      </c>
      <c r="H89" s="28"/>
      <c r="I89" s="12"/>
    </row>
    <row r="90" spans="1:9" s="11" customFormat="1" ht="18.75" hidden="1">
      <c r="A90" s="8"/>
      <c r="B90" s="19"/>
      <c r="C90" s="155"/>
      <c r="D90" s="108"/>
      <c r="E90" s="107"/>
      <c r="F90" s="28"/>
      <c r="G90" s="108" t="e">
        <f t="shared" si="4"/>
        <v>#DIV/0!</v>
      </c>
      <c r="H90" s="28"/>
      <c r="I90" s="12"/>
    </row>
    <row r="91" spans="1:9" s="11" customFormat="1" ht="0.75" customHeight="1" hidden="1">
      <c r="A91" s="8"/>
      <c r="B91" s="19"/>
      <c r="C91" s="155"/>
      <c r="D91" s="108"/>
      <c r="E91" s="107"/>
      <c r="F91" s="28"/>
      <c r="G91" s="108" t="e">
        <f t="shared" si="4"/>
        <v>#DIV/0!</v>
      </c>
      <c r="H91" s="28"/>
      <c r="I91" s="12"/>
    </row>
    <row r="92" spans="1:9" s="11" customFormat="1" ht="21" customHeight="1" hidden="1">
      <c r="A92" s="12"/>
      <c r="B92" s="29" t="s">
        <v>84</v>
      </c>
      <c r="C92" s="155">
        <f>C74+C89+C75+C82+C88+C83+C87+C84</f>
        <v>7944312.2</v>
      </c>
      <c r="D92" s="99">
        <f>D74+D89+D75+D82+D88+D83+D87+D84</f>
        <v>10836286.899999999</v>
      </c>
      <c r="E92" s="28">
        <f>E74+E89+E75+E76+E77+E78+E82+E86+E88</f>
        <v>0</v>
      </c>
      <c r="F92" s="108">
        <f>F74+F75+F88+F83+F82</f>
        <v>10270956.5</v>
      </c>
      <c r="G92" s="108">
        <f t="shared" si="4"/>
        <v>129.28691926281547</v>
      </c>
      <c r="H92" s="28">
        <f aca="true" t="shared" si="5" ref="H92:H119">F92/D92*100</f>
        <v>94.78298788859126</v>
      </c>
      <c r="I92" s="146"/>
    </row>
    <row r="93" spans="1:9" s="11" customFormat="1" ht="18.75" hidden="1">
      <c r="A93" s="30" t="s">
        <v>65</v>
      </c>
      <c r="B93" s="19" t="s">
        <v>66</v>
      </c>
      <c r="C93" s="155"/>
      <c r="D93" s="108"/>
      <c r="E93" s="107"/>
      <c r="F93" s="28"/>
      <c r="G93" s="108" t="e">
        <f t="shared" si="4"/>
        <v>#DIV/0!</v>
      </c>
      <c r="H93" s="28" t="e">
        <f t="shared" si="5"/>
        <v>#DIV/0!</v>
      </c>
      <c r="I93" s="12"/>
    </row>
    <row r="94" spans="1:9" s="11" customFormat="1" ht="18.75" hidden="1">
      <c r="A94" s="9"/>
      <c r="B94" s="31"/>
      <c r="C94" s="174"/>
      <c r="D94" s="181"/>
      <c r="E94" s="107"/>
      <c r="F94" s="119"/>
      <c r="G94" s="108" t="e">
        <f t="shared" si="4"/>
        <v>#DIV/0!</v>
      </c>
      <c r="H94" s="28" t="e">
        <f t="shared" si="5"/>
        <v>#DIV/0!</v>
      </c>
      <c r="I94" s="12"/>
    </row>
    <row r="95" spans="1:9" s="11" customFormat="1" ht="47.25" hidden="1">
      <c r="A95" s="9"/>
      <c r="B95" s="32" t="s">
        <v>85</v>
      </c>
      <c r="C95" s="154">
        <v>116550</v>
      </c>
      <c r="D95" s="79">
        <v>116550</v>
      </c>
      <c r="E95" s="107"/>
      <c r="F95" s="109">
        <v>116550</v>
      </c>
      <c r="G95" s="108">
        <f t="shared" si="4"/>
        <v>100</v>
      </c>
      <c r="H95" s="28">
        <f t="shared" si="5"/>
        <v>100</v>
      </c>
      <c r="I95" s="12"/>
    </row>
    <row r="96" spans="1:9" s="11" customFormat="1" ht="69" customHeight="1" hidden="1">
      <c r="A96" s="30"/>
      <c r="B96" s="32" t="s">
        <v>86</v>
      </c>
      <c r="C96" s="154">
        <v>412354</v>
      </c>
      <c r="D96" s="79">
        <v>412354</v>
      </c>
      <c r="E96" s="107"/>
      <c r="F96" s="109">
        <v>412354</v>
      </c>
      <c r="G96" s="108">
        <f t="shared" si="4"/>
        <v>100</v>
      </c>
      <c r="H96" s="28">
        <f t="shared" si="5"/>
        <v>100</v>
      </c>
      <c r="I96" s="12"/>
    </row>
    <row r="97" spans="1:9" s="11" customFormat="1" ht="61.5" customHeight="1" hidden="1">
      <c r="A97" s="33"/>
      <c r="B97" s="32" t="s">
        <v>87</v>
      </c>
      <c r="C97" s="154">
        <v>17000</v>
      </c>
      <c r="D97" s="79">
        <v>17000</v>
      </c>
      <c r="E97" s="107"/>
      <c r="F97" s="109">
        <v>17000</v>
      </c>
      <c r="G97" s="108">
        <f t="shared" si="4"/>
        <v>100</v>
      </c>
      <c r="H97" s="28">
        <f t="shared" si="5"/>
        <v>100</v>
      </c>
      <c r="I97" s="12"/>
    </row>
    <row r="98" spans="1:9" s="11" customFormat="1" ht="45" customHeight="1" hidden="1">
      <c r="A98" s="33"/>
      <c r="B98" s="32" t="s">
        <v>88</v>
      </c>
      <c r="C98" s="154">
        <v>2766</v>
      </c>
      <c r="D98" s="79">
        <v>2766</v>
      </c>
      <c r="E98" s="107"/>
      <c r="F98" s="109">
        <v>2766</v>
      </c>
      <c r="G98" s="108">
        <f t="shared" si="4"/>
        <v>100</v>
      </c>
      <c r="H98" s="28">
        <f t="shared" si="5"/>
        <v>100</v>
      </c>
      <c r="I98" s="12"/>
    </row>
    <row r="99" spans="1:9" s="11" customFormat="1" ht="41.25" customHeight="1" hidden="1">
      <c r="A99" s="33"/>
      <c r="B99" s="32" t="s">
        <v>89</v>
      </c>
      <c r="C99" s="154">
        <v>133973</v>
      </c>
      <c r="D99" s="79">
        <v>133973</v>
      </c>
      <c r="E99" s="107"/>
      <c r="F99" s="109">
        <v>133973</v>
      </c>
      <c r="G99" s="108">
        <f t="shared" si="4"/>
        <v>100</v>
      </c>
      <c r="H99" s="28">
        <f t="shared" si="5"/>
        <v>100</v>
      </c>
      <c r="I99" s="12"/>
    </row>
    <row r="100" spans="1:9" s="11" customFormat="1" ht="41.25" customHeight="1" hidden="1">
      <c r="A100" s="33"/>
      <c r="B100" s="32" t="s">
        <v>90</v>
      </c>
      <c r="C100" s="154">
        <v>130884</v>
      </c>
      <c r="D100" s="79">
        <v>130884</v>
      </c>
      <c r="E100" s="107"/>
      <c r="F100" s="109">
        <v>130884</v>
      </c>
      <c r="G100" s="108">
        <f t="shared" si="4"/>
        <v>100</v>
      </c>
      <c r="H100" s="28">
        <f t="shared" si="5"/>
        <v>100</v>
      </c>
      <c r="I100" s="12"/>
    </row>
    <row r="101" spans="1:9" s="11" customFormat="1" ht="16.5" customHeight="1" hidden="1">
      <c r="A101" s="33"/>
      <c r="B101" s="34" t="s">
        <v>91</v>
      </c>
      <c r="C101" s="154"/>
      <c r="D101" s="79"/>
      <c r="E101" s="107"/>
      <c r="F101" s="109"/>
      <c r="G101" s="108" t="e">
        <f t="shared" si="4"/>
        <v>#DIV/0!</v>
      </c>
      <c r="H101" s="28" t="e">
        <f t="shared" si="5"/>
        <v>#DIV/0!</v>
      </c>
      <c r="I101" s="12"/>
    </row>
    <row r="102" spans="1:9" s="11" customFormat="1" ht="17.25" customHeight="1" hidden="1">
      <c r="A102" s="33"/>
      <c r="B102" s="35" t="s">
        <v>92</v>
      </c>
      <c r="C102" s="154"/>
      <c r="D102" s="79"/>
      <c r="E102" s="107"/>
      <c r="F102" s="109"/>
      <c r="G102" s="108" t="e">
        <f t="shared" si="4"/>
        <v>#DIV/0!</v>
      </c>
      <c r="H102" s="28" t="e">
        <f t="shared" si="5"/>
        <v>#DIV/0!</v>
      </c>
      <c r="I102" s="12"/>
    </row>
    <row r="103" spans="1:9" s="11" customFormat="1" ht="33.75" customHeight="1" hidden="1">
      <c r="A103" s="33"/>
      <c r="B103" s="32" t="s">
        <v>93</v>
      </c>
      <c r="C103" s="154">
        <v>18305</v>
      </c>
      <c r="D103" s="79">
        <v>18305</v>
      </c>
      <c r="E103" s="107"/>
      <c r="F103" s="109">
        <v>18305</v>
      </c>
      <c r="G103" s="108">
        <f t="shared" si="4"/>
        <v>100</v>
      </c>
      <c r="H103" s="28">
        <f t="shared" si="5"/>
        <v>100</v>
      </c>
      <c r="I103" s="12"/>
    </row>
    <row r="104" spans="1:9" s="11" customFormat="1" ht="41.25" customHeight="1" hidden="1">
      <c r="A104" s="33"/>
      <c r="B104" s="32" t="s">
        <v>94</v>
      </c>
      <c r="C104" s="154">
        <v>155166</v>
      </c>
      <c r="D104" s="79">
        <v>155166</v>
      </c>
      <c r="E104" s="107"/>
      <c r="F104" s="109">
        <v>155166</v>
      </c>
      <c r="G104" s="108">
        <f t="shared" si="4"/>
        <v>100</v>
      </c>
      <c r="H104" s="28">
        <f t="shared" si="5"/>
        <v>100</v>
      </c>
      <c r="I104" s="12"/>
    </row>
    <row r="105" spans="1:9" s="11" customFormat="1" ht="25.5" customHeight="1" hidden="1">
      <c r="A105" s="33"/>
      <c r="B105" s="34" t="s">
        <v>95</v>
      </c>
      <c r="C105" s="154"/>
      <c r="D105" s="79"/>
      <c r="E105" s="107"/>
      <c r="F105" s="109"/>
      <c r="G105" s="108" t="e">
        <f t="shared" si="4"/>
        <v>#DIV/0!</v>
      </c>
      <c r="H105" s="28" t="e">
        <f t="shared" si="5"/>
        <v>#DIV/0!</v>
      </c>
      <c r="I105" s="12"/>
    </row>
    <row r="106" spans="1:9" s="11" customFormat="1" ht="15" customHeight="1" hidden="1">
      <c r="A106" s="33"/>
      <c r="B106" s="34" t="s">
        <v>96</v>
      </c>
      <c r="C106" s="154"/>
      <c r="D106" s="79"/>
      <c r="E106" s="107"/>
      <c r="F106" s="109"/>
      <c r="G106" s="108" t="e">
        <f t="shared" si="4"/>
        <v>#DIV/0!</v>
      </c>
      <c r="H106" s="28" t="e">
        <f t="shared" si="5"/>
        <v>#DIV/0!</v>
      </c>
      <c r="I106" s="12"/>
    </row>
    <row r="107" spans="1:9" s="11" customFormat="1" ht="15.75" customHeight="1" hidden="1">
      <c r="A107" s="33"/>
      <c r="B107" s="34" t="s">
        <v>97</v>
      </c>
      <c r="C107" s="154"/>
      <c r="D107" s="79"/>
      <c r="E107" s="107"/>
      <c r="F107" s="109"/>
      <c r="G107" s="108" t="e">
        <f t="shared" si="4"/>
        <v>#DIV/0!</v>
      </c>
      <c r="H107" s="28" t="e">
        <f t="shared" si="5"/>
        <v>#DIV/0!</v>
      </c>
      <c r="I107" s="12"/>
    </row>
    <row r="108" spans="1:9" s="11" customFormat="1" ht="15.75" customHeight="1" hidden="1">
      <c r="A108" s="33"/>
      <c r="B108" s="34" t="s">
        <v>98</v>
      </c>
      <c r="C108" s="154"/>
      <c r="D108" s="79"/>
      <c r="E108" s="107"/>
      <c r="F108" s="109"/>
      <c r="G108" s="108" t="e">
        <f t="shared" si="4"/>
        <v>#DIV/0!</v>
      </c>
      <c r="H108" s="28" t="e">
        <f t="shared" si="5"/>
        <v>#DIV/0!</v>
      </c>
      <c r="I108" s="12"/>
    </row>
    <row r="109" spans="1:9" s="11" customFormat="1" ht="31.5" customHeight="1" hidden="1">
      <c r="A109" s="33"/>
      <c r="B109" s="32" t="s">
        <v>99</v>
      </c>
      <c r="C109" s="154">
        <v>21776</v>
      </c>
      <c r="D109" s="79">
        <v>21776</v>
      </c>
      <c r="E109" s="107"/>
      <c r="F109" s="109">
        <v>21776</v>
      </c>
      <c r="G109" s="108">
        <f t="shared" si="4"/>
        <v>100</v>
      </c>
      <c r="H109" s="28">
        <f t="shared" si="5"/>
        <v>100</v>
      </c>
      <c r="I109" s="12"/>
    </row>
    <row r="110" spans="1:9" s="11" customFormat="1" ht="31.5" customHeight="1" hidden="1">
      <c r="A110" s="33"/>
      <c r="B110" s="32" t="s">
        <v>100</v>
      </c>
      <c r="C110" s="154">
        <v>7082</v>
      </c>
      <c r="D110" s="79">
        <v>7082</v>
      </c>
      <c r="E110" s="107"/>
      <c r="F110" s="109">
        <v>7082</v>
      </c>
      <c r="G110" s="108">
        <f t="shared" si="4"/>
        <v>100</v>
      </c>
      <c r="H110" s="28">
        <f t="shared" si="5"/>
        <v>100</v>
      </c>
      <c r="I110" s="12"/>
    </row>
    <row r="111" spans="1:9" s="11" customFormat="1" ht="18.75" customHeight="1" hidden="1">
      <c r="A111" s="33"/>
      <c r="B111" s="34" t="s">
        <v>91</v>
      </c>
      <c r="C111" s="154"/>
      <c r="D111" s="79"/>
      <c r="E111" s="107"/>
      <c r="F111" s="109"/>
      <c r="G111" s="108" t="e">
        <f t="shared" si="4"/>
        <v>#DIV/0!</v>
      </c>
      <c r="H111" s="28" t="e">
        <f t="shared" si="5"/>
        <v>#DIV/0!</v>
      </c>
      <c r="I111" s="12"/>
    </row>
    <row r="112" spans="1:9" s="11" customFormat="1" ht="21.75" customHeight="1" hidden="1">
      <c r="A112" s="33"/>
      <c r="B112" s="34" t="s">
        <v>92</v>
      </c>
      <c r="C112" s="154"/>
      <c r="D112" s="79"/>
      <c r="E112" s="107"/>
      <c r="F112" s="109"/>
      <c r="G112" s="108" t="e">
        <f t="shared" si="4"/>
        <v>#DIV/0!</v>
      </c>
      <c r="H112" s="28" t="e">
        <f t="shared" si="5"/>
        <v>#DIV/0!</v>
      </c>
      <c r="I112" s="12"/>
    </row>
    <row r="113" spans="1:9" s="11" customFormat="1" ht="32.25" customHeight="1" hidden="1">
      <c r="A113" s="33"/>
      <c r="B113" s="34" t="s">
        <v>101</v>
      </c>
      <c r="C113" s="154">
        <v>13000</v>
      </c>
      <c r="D113" s="79">
        <v>13000</v>
      </c>
      <c r="E113" s="107"/>
      <c r="F113" s="109">
        <v>13000</v>
      </c>
      <c r="G113" s="108">
        <f t="shared" si="4"/>
        <v>100</v>
      </c>
      <c r="H113" s="28">
        <f t="shared" si="5"/>
        <v>100</v>
      </c>
      <c r="I113" s="12"/>
    </row>
    <row r="114" spans="1:9" s="11" customFormat="1" ht="45.75" customHeight="1" hidden="1">
      <c r="A114" s="33"/>
      <c r="B114" s="34" t="s">
        <v>102</v>
      </c>
      <c r="C114" s="154">
        <v>26700</v>
      </c>
      <c r="D114" s="79">
        <v>26700</v>
      </c>
      <c r="E114" s="107"/>
      <c r="F114" s="109">
        <v>26700</v>
      </c>
      <c r="G114" s="108">
        <f t="shared" si="4"/>
        <v>100</v>
      </c>
      <c r="H114" s="28">
        <f t="shared" si="5"/>
        <v>100</v>
      </c>
      <c r="I114" s="12"/>
    </row>
    <row r="115" spans="1:9" s="11" customFormat="1" ht="36" customHeight="1" hidden="1">
      <c r="A115" s="33"/>
      <c r="B115" s="32" t="s">
        <v>103</v>
      </c>
      <c r="C115" s="154">
        <v>70126</v>
      </c>
      <c r="D115" s="79">
        <v>70126</v>
      </c>
      <c r="E115" s="107"/>
      <c r="F115" s="109">
        <v>70126</v>
      </c>
      <c r="G115" s="108">
        <f t="shared" si="4"/>
        <v>100</v>
      </c>
      <c r="H115" s="28">
        <f t="shared" si="5"/>
        <v>100</v>
      </c>
      <c r="I115" s="12"/>
    </row>
    <row r="116" spans="1:9" s="11" customFormat="1" ht="47.25" customHeight="1" hidden="1">
      <c r="A116" s="33"/>
      <c r="B116" s="32" t="s">
        <v>104</v>
      </c>
      <c r="C116" s="154">
        <v>6183</v>
      </c>
      <c r="D116" s="79">
        <v>6183</v>
      </c>
      <c r="E116" s="107"/>
      <c r="F116" s="109">
        <v>6183</v>
      </c>
      <c r="G116" s="108">
        <f t="shared" si="4"/>
        <v>100</v>
      </c>
      <c r="H116" s="28">
        <f t="shared" si="5"/>
        <v>100</v>
      </c>
      <c r="I116" s="12"/>
    </row>
    <row r="117" spans="1:9" s="11" customFormat="1" ht="47.25" customHeight="1" hidden="1">
      <c r="A117" s="30"/>
      <c r="B117" s="36"/>
      <c r="C117" s="155"/>
      <c r="D117" s="108"/>
      <c r="E117" s="107"/>
      <c r="F117" s="28"/>
      <c r="G117" s="108" t="e">
        <f t="shared" si="4"/>
        <v>#DIV/0!</v>
      </c>
      <c r="H117" s="28" t="e">
        <f t="shared" si="5"/>
        <v>#DIV/0!</v>
      </c>
      <c r="I117" s="12"/>
    </row>
    <row r="118" spans="1:9" s="11" customFormat="1" ht="33" customHeight="1" hidden="1">
      <c r="A118" s="33"/>
      <c r="B118" s="37" t="s">
        <v>105</v>
      </c>
      <c r="C118" s="155"/>
      <c r="D118" s="108"/>
      <c r="E118" s="107"/>
      <c r="F118" s="28"/>
      <c r="G118" s="108" t="e">
        <f t="shared" si="4"/>
        <v>#DIV/0!</v>
      </c>
      <c r="H118" s="28" t="e">
        <f t="shared" si="5"/>
        <v>#DIV/0!</v>
      </c>
      <c r="I118" s="12"/>
    </row>
    <row r="119" spans="1:9" s="11" customFormat="1" ht="45" customHeight="1" hidden="1">
      <c r="A119" s="38" t="s">
        <v>106</v>
      </c>
      <c r="B119" s="38" t="s">
        <v>107</v>
      </c>
      <c r="C119" s="175" t="s">
        <v>108</v>
      </c>
      <c r="D119" s="182" t="s">
        <v>108</v>
      </c>
      <c r="E119" s="107"/>
      <c r="F119" s="120" t="s">
        <v>108</v>
      </c>
      <c r="G119" s="108" t="e">
        <f t="shared" si="4"/>
        <v>#VALUE!</v>
      </c>
      <c r="H119" s="28" t="e">
        <f t="shared" si="5"/>
        <v>#VALUE!</v>
      </c>
      <c r="I119" s="12"/>
    </row>
    <row r="120" spans="1:9" s="11" customFormat="1" ht="19.5" customHeight="1" hidden="1">
      <c r="A120" s="6" t="s">
        <v>109</v>
      </c>
      <c r="B120" s="7" t="s">
        <v>110</v>
      </c>
      <c r="C120" s="175"/>
      <c r="D120" s="182"/>
      <c r="E120" s="107"/>
      <c r="F120" s="120"/>
      <c r="G120" s="108"/>
      <c r="H120" s="28"/>
      <c r="I120" s="12"/>
    </row>
    <row r="121" spans="1:9" s="11" customFormat="1" ht="18.75" hidden="1">
      <c r="A121" s="39" t="s">
        <v>111</v>
      </c>
      <c r="B121" s="40" t="s">
        <v>112</v>
      </c>
      <c r="C121" s="156">
        <f>C122+C123+C124+C125+C126+C130+C133+C134+C138+C142</f>
        <v>640103.7999999999</v>
      </c>
      <c r="D121" s="139">
        <f>D122+D123+D124+D125+D126+D130+D133+D134+D138+D142</f>
        <v>782739.4999999999</v>
      </c>
      <c r="E121" s="42">
        <f>SUM(E122:E126,E127,E130,E133,E134,E137,E138+E136)</f>
        <v>21514</v>
      </c>
      <c r="F121" s="139">
        <f>F122+F123+F124+F125+F126+F130+F133+F138+F142</f>
        <v>608388.9</v>
      </c>
      <c r="G121" s="108">
        <f t="shared" si="4"/>
        <v>95.04535045722274</v>
      </c>
      <c r="H121" s="28">
        <f aca="true" t="shared" si="6" ref="H121:H133">F121/D121*100</f>
        <v>77.72559069779922</v>
      </c>
      <c r="I121" s="146"/>
    </row>
    <row r="122" spans="1:9" s="11" customFormat="1" ht="48" hidden="1">
      <c r="A122" s="43" t="s">
        <v>113</v>
      </c>
      <c r="B122" s="88" t="s">
        <v>314</v>
      </c>
      <c r="C122" s="154">
        <v>1385</v>
      </c>
      <c r="D122" s="98">
        <v>1497.9</v>
      </c>
      <c r="E122" s="107"/>
      <c r="F122" s="137">
        <v>1497.2</v>
      </c>
      <c r="G122" s="116">
        <f t="shared" si="4"/>
        <v>108.10108303249098</v>
      </c>
      <c r="H122" s="111">
        <f t="shared" si="6"/>
        <v>99.9532679084051</v>
      </c>
      <c r="I122" s="12"/>
    </row>
    <row r="123" spans="1:9" s="11" customFormat="1" ht="79.5" hidden="1">
      <c r="A123" s="43" t="s">
        <v>114</v>
      </c>
      <c r="B123" s="88" t="s">
        <v>315</v>
      </c>
      <c r="C123" s="154">
        <v>48386</v>
      </c>
      <c r="D123" s="98">
        <v>49929.1</v>
      </c>
      <c r="E123" s="107"/>
      <c r="F123" s="137">
        <v>49177.1</v>
      </c>
      <c r="G123" s="116">
        <f t="shared" si="4"/>
        <v>101.63497705948001</v>
      </c>
      <c r="H123" s="111">
        <f t="shared" si="6"/>
        <v>98.4938642995768</v>
      </c>
      <c r="I123" s="12"/>
    </row>
    <row r="124" spans="1:9" s="11" customFormat="1" ht="79.5" hidden="1">
      <c r="A124" s="43" t="s">
        <v>337</v>
      </c>
      <c r="B124" s="88" t="s">
        <v>338</v>
      </c>
      <c r="C124" s="154">
        <v>301272.7</v>
      </c>
      <c r="D124" s="98">
        <v>276359</v>
      </c>
      <c r="E124" s="107"/>
      <c r="F124" s="137">
        <v>268501.3</v>
      </c>
      <c r="G124" s="116">
        <f t="shared" si="4"/>
        <v>89.12234663147373</v>
      </c>
      <c r="H124" s="111">
        <f t="shared" si="6"/>
        <v>97.15670558946876</v>
      </c>
      <c r="I124" s="12"/>
    </row>
    <row r="125" spans="1:9" s="11" customFormat="1" ht="63.75" hidden="1">
      <c r="A125" s="43" t="s">
        <v>339</v>
      </c>
      <c r="B125" s="88" t="s">
        <v>340</v>
      </c>
      <c r="C125" s="154">
        <v>40114</v>
      </c>
      <c r="D125" s="98">
        <v>52784.8</v>
      </c>
      <c r="E125" s="107"/>
      <c r="F125" s="137">
        <v>52638.6</v>
      </c>
      <c r="G125" s="116">
        <f t="shared" si="4"/>
        <v>131.22251582988483</v>
      </c>
      <c r="H125" s="111">
        <f t="shared" si="6"/>
        <v>99.72302632576043</v>
      </c>
      <c r="I125" s="12"/>
    </row>
    <row r="126" spans="1:9" s="11" customFormat="1" ht="32.25" hidden="1">
      <c r="A126" s="46" t="s">
        <v>118</v>
      </c>
      <c r="B126" s="48" t="s">
        <v>120</v>
      </c>
      <c r="C126" s="154">
        <v>3746</v>
      </c>
      <c r="D126" s="137">
        <v>3741</v>
      </c>
      <c r="E126" s="107"/>
      <c r="F126" s="137">
        <v>3737</v>
      </c>
      <c r="G126" s="116">
        <f t="shared" si="4"/>
        <v>99.75974372664174</v>
      </c>
      <c r="H126" s="111">
        <f t="shared" si="6"/>
        <v>99.89307671745522</v>
      </c>
      <c r="I126" s="12"/>
    </row>
    <row r="127" spans="1:9" s="11" customFormat="1" ht="37.5" hidden="1">
      <c r="A127" s="89" t="s">
        <v>118</v>
      </c>
      <c r="B127" s="90" t="s">
        <v>119</v>
      </c>
      <c r="C127" s="157">
        <v>500</v>
      </c>
      <c r="D127" s="137"/>
      <c r="E127" s="107"/>
      <c r="F127" s="137"/>
      <c r="G127" s="116">
        <f t="shared" si="4"/>
        <v>0</v>
      </c>
      <c r="H127" s="111" t="e">
        <f t="shared" si="6"/>
        <v>#DIV/0!</v>
      </c>
      <c r="I127" s="12"/>
    </row>
    <row r="128" spans="1:9" s="11" customFormat="1" ht="32.25" hidden="1">
      <c r="A128" s="46" t="s">
        <v>115</v>
      </c>
      <c r="B128" s="47" t="s">
        <v>116</v>
      </c>
      <c r="C128" s="158"/>
      <c r="D128" s="137"/>
      <c r="E128" s="107"/>
      <c r="F128" s="137"/>
      <c r="G128" s="116" t="e">
        <f t="shared" si="4"/>
        <v>#DIV/0!</v>
      </c>
      <c r="H128" s="111" t="e">
        <f t="shared" si="6"/>
        <v>#DIV/0!</v>
      </c>
      <c r="I128" s="12"/>
    </row>
    <row r="129" spans="1:9" s="11" customFormat="1" ht="12" customHeight="1" hidden="1">
      <c r="A129" s="46" t="s">
        <v>115</v>
      </c>
      <c r="B129" s="47" t="s">
        <v>117</v>
      </c>
      <c r="C129" s="158"/>
      <c r="D129" s="137"/>
      <c r="E129" s="107"/>
      <c r="F129" s="137"/>
      <c r="G129" s="116" t="e">
        <f t="shared" si="4"/>
        <v>#DIV/0!</v>
      </c>
      <c r="H129" s="111" t="e">
        <f t="shared" si="6"/>
        <v>#DIV/0!</v>
      </c>
      <c r="I129" s="12"/>
    </row>
    <row r="130" spans="1:9" s="11" customFormat="1" ht="32.25" hidden="1">
      <c r="A130" s="46" t="s">
        <v>118</v>
      </c>
      <c r="B130" s="44" t="s">
        <v>119</v>
      </c>
      <c r="C130" s="159">
        <v>500</v>
      </c>
      <c r="D130" s="137">
        <v>1500.8</v>
      </c>
      <c r="E130" s="107"/>
      <c r="F130" s="137">
        <v>1500.8</v>
      </c>
      <c r="G130" s="116">
        <f t="shared" si="4"/>
        <v>300.15999999999997</v>
      </c>
      <c r="H130" s="111">
        <f t="shared" si="6"/>
        <v>100</v>
      </c>
      <c r="I130" s="12"/>
    </row>
    <row r="131" spans="1:9" s="11" customFormat="1" ht="32.25" hidden="1">
      <c r="A131" s="46" t="s">
        <v>118</v>
      </c>
      <c r="B131" s="48" t="s">
        <v>120</v>
      </c>
      <c r="C131" s="159">
        <v>3271000</v>
      </c>
      <c r="D131" s="137">
        <v>3271</v>
      </c>
      <c r="E131" s="107"/>
      <c r="F131" s="138"/>
      <c r="G131" s="116">
        <f t="shared" si="4"/>
        <v>0</v>
      </c>
      <c r="H131" s="111">
        <f t="shared" si="6"/>
        <v>0</v>
      </c>
      <c r="I131" s="12"/>
    </row>
    <row r="132" spans="1:9" s="11" customFormat="1" ht="32.25" hidden="1">
      <c r="A132" s="46" t="s">
        <v>118</v>
      </c>
      <c r="B132" s="48" t="s">
        <v>119</v>
      </c>
      <c r="C132" s="159">
        <v>8630000</v>
      </c>
      <c r="D132" s="137">
        <v>8630</v>
      </c>
      <c r="E132" s="107"/>
      <c r="F132" s="138"/>
      <c r="G132" s="116">
        <f t="shared" si="4"/>
        <v>0</v>
      </c>
      <c r="H132" s="111">
        <f t="shared" si="6"/>
        <v>0</v>
      </c>
      <c r="I132" s="12"/>
    </row>
    <row r="133" spans="1:9" s="11" customFormat="1" ht="32.25" hidden="1">
      <c r="A133" s="46" t="s">
        <v>316</v>
      </c>
      <c r="B133" s="44" t="s">
        <v>122</v>
      </c>
      <c r="C133" s="154">
        <v>60000</v>
      </c>
      <c r="D133" s="137">
        <v>113400</v>
      </c>
      <c r="E133" s="107"/>
      <c r="F133" s="137">
        <v>110880.5</v>
      </c>
      <c r="G133" s="116">
        <f t="shared" si="4"/>
        <v>184.80083333333332</v>
      </c>
      <c r="H133" s="111">
        <f t="shared" si="6"/>
        <v>97.77821869488537</v>
      </c>
      <c r="I133" s="12"/>
    </row>
    <row r="134" spans="1:9" s="11" customFormat="1" ht="18.75" hidden="1">
      <c r="A134" s="46" t="s">
        <v>121</v>
      </c>
      <c r="B134" s="44" t="s">
        <v>123</v>
      </c>
      <c r="C134" s="159">
        <f>C135+C136</f>
        <v>77850</v>
      </c>
      <c r="D134" s="137">
        <f>D135+D136</f>
        <v>158640.8</v>
      </c>
      <c r="E134" s="107"/>
      <c r="F134" s="138"/>
      <c r="G134" s="116">
        <f t="shared" si="4"/>
        <v>0</v>
      </c>
      <c r="H134" s="111"/>
      <c r="I134" s="12"/>
    </row>
    <row r="135" spans="1:9" s="11" customFormat="1" ht="48" hidden="1">
      <c r="A135" s="46" t="s">
        <v>121</v>
      </c>
      <c r="B135" s="48" t="s">
        <v>124</v>
      </c>
      <c r="C135" s="154">
        <v>20000</v>
      </c>
      <c r="D135" s="98">
        <v>17568.3</v>
      </c>
      <c r="E135" s="107"/>
      <c r="F135" s="138"/>
      <c r="G135" s="116">
        <f t="shared" si="4"/>
        <v>0</v>
      </c>
      <c r="H135" s="111"/>
      <c r="I135" s="12"/>
    </row>
    <row r="136" spans="1:9" s="11" customFormat="1" ht="32.25" hidden="1">
      <c r="A136" s="46" t="s">
        <v>121</v>
      </c>
      <c r="B136" s="48" t="s">
        <v>317</v>
      </c>
      <c r="C136" s="154">
        <v>57850</v>
      </c>
      <c r="D136" s="137">
        <v>141072.5</v>
      </c>
      <c r="E136" s="107"/>
      <c r="F136" s="138"/>
      <c r="G136" s="116">
        <f t="shared" si="4"/>
        <v>0</v>
      </c>
      <c r="H136" s="111"/>
      <c r="I136" s="12"/>
    </row>
    <row r="137" spans="1:9" s="11" customFormat="1" ht="32.25" hidden="1">
      <c r="A137" s="43" t="s">
        <v>125</v>
      </c>
      <c r="B137" s="44" t="s">
        <v>126</v>
      </c>
      <c r="C137" s="159"/>
      <c r="D137" s="137"/>
      <c r="E137" s="107"/>
      <c r="F137" s="138"/>
      <c r="G137" s="116" t="e">
        <f t="shared" si="4"/>
        <v>#DIV/0!</v>
      </c>
      <c r="H137" s="111" t="e">
        <f>F137/D137*100</f>
        <v>#DIV/0!</v>
      </c>
      <c r="I137" s="12"/>
    </row>
    <row r="138" spans="1:9" s="11" customFormat="1" ht="18.75" hidden="1">
      <c r="A138" s="46" t="s">
        <v>125</v>
      </c>
      <c r="B138" s="44" t="s">
        <v>128</v>
      </c>
      <c r="C138" s="154">
        <v>105316.1</v>
      </c>
      <c r="D138" s="137">
        <v>123444.2</v>
      </c>
      <c r="E138" s="107">
        <v>21514</v>
      </c>
      <c r="F138" s="143">
        <v>119015</v>
      </c>
      <c r="G138" s="116">
        <f t="shared" si="4"/>
        <v>113.00741292167105</v>
      </c>
      <c r="H138" s="111">
        <f>F138/D138*100</f>
        <v>96.41198209393394</v>
      </c>
      <c r="I138" s="12"/>
    </row>
    <row r="139" spans="1:9" s="11" customFormat="1" ht="17.25" customHeight="1" hidden="1">
      <c r="A139" s="46" t="s">
        <v>127</v>
      </c>
      <c r="B139" s="44" t="s">
        <v>129</v>
      </c>
      <c r="C139" s="159">
        <f>C140+C141</f>
        <v>0</v>
      </c>
      <c r="D139" s="137">
        <f>D140+D141</f>
        <v>0</v>
      </c>
      <c r="E139" s="107"/>
      <c r="F139" s="144">
        <f>F140+F141</f>
        <v>0</v>
      </c>
      <c r="G139" s="116" t="e">
        <f t="shared" si="4"/>
        <v>#DIV/0!</v>
      </c>
      <c r="H139" s="111"/>
      <c r="I139" s="12"/>
    </row>
    <row r="140" spans="1:9" s="11" customFormat="1" ht="17.25" customHeight="1" hidden="1">
      <c r="A140" s="46" t="s">
        <v>127</v>
      </c>
      <c r="B140" s="44" t="s">
        <v>130</v>
      </c>
      <c r="C140" s="159"/>
      <c r="D140" s="137"/>
      <c r="E140" s="107"/>
      <c r="F140" s="144"/>
      <c r="G140" s="116" t="e">
        <f t="shared" si="4"/>
        <v>#DIV/0!</v>
      </c>
      <c r="H140" s="111" t="e">
        <f aca="true" t="shared" si="7" ref="H140:H153">F140/D140*100</f>
        <v>#DIV/0!</v>
      </c>
      <c r="I140" s="12"/>
    </row>
    <row r="141" spans="1:9" s="11" customFormat="1" ht="16.5" customHeight="1" hidden="1">
      <c r="A141" s="46" t="s">
        <v>127</v>
      </c>
      <c r="B141" s="44" t="s">
        <v>131</v>
      </c>
      <c r="C141" s="159"/>
      <c r="D141" s="137"/>
      <c r="E141" s="107"/>
      <c r="F141" s="144"/>
      <c r="G141" s="116" t="e">
        <f t="shared" si="4"/>
        <v>#DIV/0!</v>
      </c>
      <c r="H141" s="111" t="e">
        <f t="shared" si="7"/>
        <v>#DIV/0!</v>
      </c>
      <c r="I141" s="12"/>
    </row>
    <row r="142" spans="1:9" s="11" customFormat="1" ht="32.25" hidden="1">
      <c r="A142" s="46" t="s">
        <v>125</v>
      </c>
      <c r="B142" s="48" t="s">
        <v>132</v>
      </c>
      <c r="C142" s="154">
        <v>1534</v>
      </c>
      <c r="D142" s="137">
        <v>1441.9</v>
      </c>
      <c r="E142" s="107"/>
      <c r="F142" s="137">
        <v>1441.4</v>
      </c>
      <c r="G142" s="116">
        <f t="shared" si="4"/>
        <v>93.96349413298567</v>
      </c>
      <c r="H142" s="111">
        <f t="shared" si="7"/>
        <v>99.96532353145156</v>
      </c>
      <c r="I142" s="12"/>
    </row>
    <row r="143" spans="1:9" s="11" customFormat="1" ht="21" customHeight="1" hidden="1">
      <c r="A143" s="39" t="s">
        <v>133</v>
      </c>
      <c r="B143" s="49" t="s">
        <v>134</v>
      </c>
      <c r="C143" s="156">
        <f>SUM(C144+C148)</f>
        <v>819</v>
      </c>
      <c r="D143" s="139">
        <f>SUM(D144+D148)</f>
        <v>725.1</v>
      </c>
      <c r="E143" s="107"/>
      <c r="F143" s="139">
        <f>SUM(F144+F148)</f>
        <v>640.4</v>
      </c>
      <c r="G143" s="108">
        <f t="shared" si="4"/>
        <v>78.1929181929182</v>
      </c>
      <c r="H143" s="28">
        <f t="shared" si="7"/>
        <v>88.31885257205903</v>
      </c>
      <c r="I143" s="146"/>
    </row>
    <row r="144" spans="1:9" s="11" customFormat="1" ht="18.75" hidden="1">
      <c r="A144" s="46" t="s">
        <v>318</v>
      </c>
      <c r="B144" s="44" t="s">
        <v>136</v>
      </c>
      <c r="C144" s="159">
        <v>819</v>
      </c>
      <c r="D144" s="137">
        <v>725.1</v>
      </c>
      <c r="E144" s="107"/>
      <c r="F144" s="137">
        <v>640.4</v>
      </c>
      <c r="G144" s="116">
        <f t="shared" si="4"/>
        <v>78.1929181929182</v>
      </c>
      <c r="H144" s="111">
        <f t="shared" si="7"/>
        <v>88.31885257205903</v>
      </c>
      <c r="I144" s="12"/>
    </row>
    <row r="145" spans="1:9" s="11" customFormat="1" ht="32.25" hidden="1">
      <c r="A145" s="46" t="s">
        <v>135</v>
      </c>
      <c r="B145" s="47" t="s">
        <v>137</v>
      </c>
      <c r="C145" s="160"/>
      <c r="D145" s="141"/>
      <c r="E145" s="107"/>
      <c r="F145" s="140"/>
      <c r="G145" s="108" t="e">
        <f t="shared" si="4"/>
        <v>#DIV/0!</v>
      </c>
      <c r="H145" s="111" t="e">
        <f t="shared" si="7"/>
        <v>#DIV/0!</v>
      </c>
      <c r="I145" s="12"/>
    </row>
    <row r="146" spans="1:9" s="11" customFormat="1" ht="32.25" hidden="1">
      <c r="A146" s="46" t="s">
        <v>135</v>
      </c>
      <c r="B146" s="47" t="s">
        <v>138</v>
      </c>
      <c r="C146" s="160"/>
      <c r="D146" s="141"/>
      <c r="E146" s="107"/>
      <c r="F146" s="140"/>
      <c r="G146" s="108" t="e">
        <f t="shared" si="4"/>
        <v>#DIV/0!</v>
      </c>
      <c r="H146" s="111" t="e">
        <f t="shared" si="7"/>
        <v>#DIV/0!</v>
      </c>
      <c r="I146" s="12"/>
    </row>
    <row r="147" spans="1:9" s="11" customFormat="1" ht="18.75" hidden="1">
      <c r="A147" s="46" t="s">
        <v>135</v>
      </c>
      <c r="B147" s="47" t="s">
        <v>139</v>
      </c>
      <c r="C147" s="160"/>
      <c r="D147" s="141"/>
      <c r="E147" s="107"/>
      <c r="F147" s="140"/>
      <c r="G147" s="108" t="e">
        <f t="shared" si="4"/>
        <v>#DIV/0!</v>
      </c>
      <c r="H147" s="111" t="e">
        <f t="shared" si="7"/>
        <v>#DIV/0!</v>
      </c>
      <c r="I147" s="12"/>
    </row>
    <row r="148" spans="1:9" s="11" customFormat="1" ht="32.25" hidden="1">
      <c r="A148" s="46" t="s">
        <v>140</v>
      </c>
      <c r="B148" s="44" t="s">
        <v>141</v>
      </c>
      <c r="C148" s="159">
        <f>SUM(C149:C151)</f>
        <v>0</v>
      </c>
      <c r="D148" s="137">
        <f>SUM(D149:D151)</f>
        <v>0</v>
      </c>
      <c r="E148" s="107"/>
      <c r="F148" s="138">
        <f>SUM(F149:F151)</f>
        <v>0</v>
      </c>
      <c r="G148" s="108" t="e">
        <f aca="true" t="shared" si="8" ref="G148:G211">F148/C148*100</f>
        <v>#DIV/0!</v>
      </c>
      <c r="H148" s="111" t="e">
        <f t="shared" si="7"/>
        <v>#DIV/0!</v>
      </c>
      <c r="I148" s="12"/>
    </row>
    <row r="149" spans="1:9" s="11" customFormat="1" ht="18.75" hidden="1">
      <c r="A149" s="46" t="s">
        <v>140</v>
      </c>
      <c r="B149" s="47" t="s">
        <v>142</v>
      </c>
      <c r="C149" s="159"/>
      <c r="D149" s="137"/>
      <c r="E149" s="107"/>
      <c r="F149" s="138"/>
      <c r="G149" s="108" t="e">
        <f t="shared" si="8"/>
        <v>#DIV/0!</v>
      </c>
      <c r="H149" s="111" t="e">
        <f t="shared" si="7"/>
        <v>#DIV/0!</v>
      </c>
      <c r="I149" s="12"/>
    </row>
    <row r="150" spans="1:9" s="11" customFormat="1" ht="32.25" hidden="1">
      <c r="A150" s="46" t="s">
        <v>140</v>
      </c>
      <c r="B150" s="47" t="s">
        <v>143</v>
      </c>
      <c r="C150" s="159"/>
      <c r="D150" s="137"/>
      <c r="E150" s="107"/>
      <c r="F150" s="138"/>
      <c r="G150" s="108" t="e">
        <f t="shared" si="8"/>
        <v>#DIV/0!</v>
      </c>
      <c r="H150" s="111" t="e">
        <f t="shared" si="7"/>
        <v>#DIV/0!</v>
      </c>
      <c r="I150" s="12"/>
    </row>
    <row r="151" spans="1:9" s="11" customFormat="1" ht="0.75" customHeight="1" hidden="1">
      <c r="A151" s="46" t="s">
        <v>140</v>
      </c>
      <c r="B151" s="47" t="s">
        <v>141</v>
      </c>
      <c r="C151" s="160"/>
      <c r="D151" s="141"/>
      <c r="E151" s="107"/>
      <c r="F151" s="140"/>
      <c r="G151" s="108" t="e">
        <f t="shared" si="8"/>
        <v>#DIV/0!</v>
      </c>
      <c r="H151" s="111" t="e">
        <f t="shared" si="7"/>
        <v>#DIV/0!</v>
      </c>
      <c r="I151" s="12"/>
    </row>
    <row r="152" spans="1:9" s="11" customFormat="1" ht="32.25" hidden="1">
      <c r="A152" s="39" t="s">
        <v>144</v>
      </c>
      <c r="B152" s="49" t="s">
        <v>145</v>
      </c>
      <c r="C152" s="156">
        <f>SUM(C153:C156)</f>
        <v>130635.2</v>
      </c>
      <c r="D152" s="139">
        <f>SUM(D153:D156)</f>
        <v>170943.6</v>
      </c>
      <c r="E152" s="121">
        <f>SUM(E153+E155+E156)</f>
        <v>52704</v>
      </c>
      <c r="F152" s="139">
        <f>SUM(F153:F156)</f>
        <v>169080.9</v>
      </c>
      <c r="G152" s="108">
        <f t="shared" si="8"/>
        <v>129.4298167722023</v>
      </c>
      <c r="H152" s="28">
        <f t="shared" si="7"/>
        <v>98.91034235853228</v>
      </c>
      <c r="I152" s="146"/>
    </row>
    <row r="153" spans="1:9" s="11" customFormat="1" ht="18.75" hidden="1">
      <c r="A153" s="46" t="s">
        <v>146</v>
      </c>
      <c r="B153" s="44" t="s">
        <v>147</v>
      </c>
      <c r="C153" s="159">
        <v>93338.2</v>
      </c>
      <c r="D153" s="137">
        <v>115933.5</v>
      </c>
      <c r="E153" s="107">
        <v>45160</v>
      </c>
      <c r="F153" s="137">
        <v>114675.2</v>
      </c>
      <c r="G153" s="116">
        <f t="shared" si="8"/>
        <v>122.85987944914301</v>
      </c>
      <c r="H153" s="111">
        <f t="shared" si="7"/>
        <v>98.91463640794076</v>
      </c>
      <c r="I153" s="12"/>
    </row>
    <row r="154" spans="1:9" s="11" customFormat="1" ht="19.5" customHeight="1" hidden="1">
      <c r="A154" s="46" t="s">
        <v>148</v>
      </c>
      <c r="B154" s="44" t="s">
        <v>149</v>
      </c>
      <c r="C154" s="159"/>
      <c r="D154" s="137"/>
      <c r="E154" s="107"/>
      <c r="F154" s="138"/>
      <c r="G154" s="116" t="e">
        <f t="shared" si="8"/>
        <v>#DIV/0!</v>
      </c>
      <c r="H154" s="111"/>
      <c r="I154" s="12"/>
    </row>
    <row r="155" spans="1:9" s="11" customFormat="1" ht="63" hidden="1">
      <c r="A155" s="46" t="s">
        <v>150</v>
      </c>
      <c r="B155" s="151" t="s">
        <v>319</v>
      </c>
      <c r="C155" s="159">
        <v>30821</v>
      </c>
      <c r="D155" s="141">
        <v>49094.1</v>
      </c>
      <c r="E155" s="107"/>
      <c r="F155" s="141">
        <v>48766.9</v>
      </c>
      <c r="G155" s="116">
        <f t="shared" si="8"/>
        <v>158.22620940267998</v>
      </c>
      <c r="H155" s="111">
        <f aca="true" t="shared" si="9" ref="H155:H217">F155/D155*100</f>
        <v>99.33352480236934</v>
      </c>
      <c r="I155" s="12"/>
    </row>
    <row r="156" spans="1:9" s="11" customFormat="1" ht="18.75" hidden="1">
      <c r="A156" s="46" t="s">
        <v>151</v>
      </c>
      <c r="B156" s="50" t="s">
        <v>320</v>
      </c>
      <c r="C156" s="160">
        <v>6476</v>
      </c>
      <c r="D156" s="141">
        <v>5916</v>
      </c>
      <c r="E156" s="107">
        <v>7544</v>
      </c>
      <c r="F156" s="137">
        <v>5638.8</v>
      </c>
      <c r="G156" s="108">
        <f t="shared" si="8"/>
        <v>87.0722668313774</v>
      </c>
      <c r="H156" s="111">
        <f t="shared" si="9"/>
        <v>95.31440162271807</v>
      </c>
      <c r="I156" s="12"/>
    </row>
    <row r="157" spans="1:9" s="11" customFormat="1" ht="48" hidden="1">
      <c r="A157" s="46" t="s">
        <v>152</v>
      </c>
      <c r="B157" s="44" t="s">
        <v>153</v>
      </c>
      <c r="C157" s="159">
        <v>4804000</v>
      </c>
      <c r="D157" s="137">
        <v>4804</v>
      </c>
      <c r="E157" s="107">
        <v>5065</v>
      </c>
      <c r="F157" s="138">
        <f>F158</f>
        <v>0</v>
      </c>
      <c r="G157" s="108">
        <f t="shared" si="8"/>
        <v>0</v>
      </c>
      <c r="H157" s="28">
        <f t="shared" si="9"/>
        <v>0</v>
      </c>
      <c r="I157" s="12"/>
    </row>
    <row r="158" spans="1:9" s="11" customFormat="1" ht="18.75" hidden="1">
      <c r="A158" s="46" t="s">
        <v>152</v>
      </c>
      <c r="B158" s="51"/>
      <c r="C158" s="159"/>
      <c r="D158" s="137"/>
      <c r="E158" s="107"/>
      <c r="F158" s="138"/>
      <c r="G158" s="108" t="e">
        <f t="shared" si="8"/>
        <v>#DIV/0!</v>
      </c>
      <c r="H158" s="28" t="e">
        <f t="shared" si="9"/>
        <v>#DIV/0!</v>
      </c>
      <c r="I158" s="12"/>
    </row>
    <row r="159" spans="1:9" s="11" customFormat="1" ht="18.75" hidden="1">
      <c r="A159" s="39" t="s">
        <v>154</v>
      </c>
      <c r="B159" s="49" t="s">
        <v>155</v>
      </c>
      <c r="C159" s="156">
        <f>C180+C181+C189+C190+C191</f>
        <v>277051.2</v>
      </c>
      <c r="D159" s="139">
        <f>D180+D181+D189+D190+D191</f>
        <v>900266.5</v>
      </c>
      <c r="E159" s="41">
        <f>SUM(E160,E178,E181,E189,E191,E180)</f>
        <v>278300</v>
      </c>
      <c r="F159" s="139">
        <f>F180+F181+F189+F190+F191</f>
        <v>887609.2</v>
      </c>
      <c r="G159" s="108">
        <f t="shared" si="8"/>
        <v>320.37731653932553</v>
      </c>
      <c r="H159" s="28">
        <f t="shared" si="9"/>
        <v>98.59404965085338</v>
      </c>
      <c r="I159" s="146"/>
    </row>
    <row r="160" spans="1:9" s="11" customFormat="1" ht="18.75" hidden="1">
      <c r="A160" s="46" t="s">
        <v>156</v>
      </c>
      <c r="B160" s="52" t="s">
        <v>157</v>
      </c>
      <c r="C160" s="159"/>
      <c r="D160" s="137"/>
      <c r="E160" s="107"/>
      <c r="F160" s="138"/>
      <c r="G160" s="108" t="e">
        <f t="shared" si="8"/>
        <v>#DIV/0!</v>
      </c>
      <c r="H160" s="28" t="e">
        <f t="shared" si="9"/>
        <v>#DIV/0!</v>
      </c>
      <c r="I160" s="12"/>
    </row>
    <row r="161" spans="1:9" s="11" customFormat="1" ht="18.75" hidden="1">
      <c r="A161" s="46" t="s">
        <v>156</v>
      </c>
      <c r="B161" s="51"/>
      <c r="C161" s="159"/>
      <c r="D161" s="137"/>
      <c r="E161" s="107"/>
      <c r="F161" s="138"/>
      <c r="G161" s="108" t="e">
        <f t="shared" si="8"/>
        <v>#DIV/0!</v>
      </c>
      <c r="H161" s="28" t="e">
        <f t="shared" si="9"/>
        <v>#DIV/0!</v>
      </c>
      <c r="I161" s="12"/>
    </row>
    <row r="162" spans="1:9" s="11" customFormat="1" ht="18.75" hidden="1">
      <c r="A162" s="46" t="s">
        <v>156</v>
      </c>
      <c r="B162" s="53" t="s">
        <v>158</v>
      </c>
      <c r="C162" s="159"/>
      <c r="D162" s="137"/>
      <c r="E162" s="107"/>
      <c r="F162" s="138"/>
      <c r="G162" s="108" t="e">
        <f t="shared" si="8"/>
        <v>#DIV/0!</v>
      </c>
      <c r="H162" s="28" t="e">
        <f t="shared" si="9"/>
        <v>#DIV/0!</v>
      </c>
      <c r="I162" s="12"/>
    </row>
    <row r="163" spans="1:9" s="11" customFormat="1" ht="18.75" hidden="1">
      <c r="A163" s="46" t="s">
        <v>156</v>
      </c>
      <c r="B163" s="54" t="s">
        <v>159</v>
      </c>
      <c r="C163" s="159"/>
      <c r="D163" s="137"/>
      <c r="E163" s="107"/>
      <c r="F163" s="138"/>
      <c r="G163" s="108" t="e">
        <f t="shared" si="8"/>
        <v>#DIV/0!</v>
      </c>
      <c r="H163" s="28" t="e">
        <f t="shared" si="9"/>
        <v>#DIV/0!</v>
      </c>
      <c r="I163" s="12"/>
    </row>
    <row r="164" spans="1:9" s="11" customFormat="1" ht="32.25" hidden="1">
      <c r="A164" s="46" t="s">
        <v>156</v>
      </c>
      <c r="B164" s="55" t="s">
        <v>160</v>
      </c>
      <c r="C164" s="159"/>
      <c r="D164" s="137"/>
      <c r="E164" s="107"/>
      <c r="F164" s="138"/>
      <c r="G164" s="108" t="e">
        <f t="shared" si="8"/>
        <v>#DIV/0!</v>
      </c>
      <c r="H164" s="28" t="e">
        <f t="shared" si="9"/>
        <v>#DIV/0!</v>
      </c>
      <c r="I164" s="12"/>
    </row>
    <row r="165" spans="1:9" s="11" customFormat="1" ht="48" hidden="1">
      <c r="A165" s="46" t="s">
        <v>156</v>
      </c>
      <c r="B165" s="55" t="s">
        <v>161</v>
      </c>
      <c r="C165" s="159"/>
      <c r="D165" s="137"/>
      <c r="E165" s="107"/>
      <c r="F165" s="138"/>
      <c r="G165" s="108" t="e">
        <f t="shared" si="8"/>
        <v>#DIV/0!</v>
      </c>
      <c r="H165" s="28" t="e">
        <f t="shared" si="9"/>
        <v>#DIV/0!</v>
      </c>
      <c r="I165" s="12"/>
    </row>
    <row r="166" spans="1:9" s="11" customFormat="1" ht="32.25" hidden="1">
      <c r="A166" s="46" t="s">
        <v>156</v>
      </c>
      <c r="B166" s="55" t="s">
        <v>162</v>
      </c>
      <c r="C166" s="159"/>
      <c r="D166" s="137"/>
      <c r="E166" s="107"/>
      <c r="F166" s="138"/>
      <c r="G166" s="108" t="e">
        <f t="shared" si="8"/>
        <v>#DIV/0!</v>
      </c>
      <c r="H166" s="28" t="e">
        <f t="shared" si="9"/>
        <v>#DIV/0!</v>
      </c>
      <c r="I166" s="12"/>
    </row>
    <row r="167" spans="1:9" s="11" customFormat="1" ht="32.25" hidden="1">
      <c r="A167" s="46" t="s">
        <v>156</v>
      </c>
      <c r="B167" s="55" t="s">
        <v>163</v>
      </c>
      <c r="C167" s="159"/>
      <c r="D167" s="137"/>
      <c r="E167" s="107"/>
      <c r="F167" s="138"/>
      <c r="G167" s="108" t="e">
        <f t="shared" si="8"/>
        <v>#DIV/0!</v>
      </c>
      <c r="H167" s="28" t="e">
        <f t="shared" si="9"/>
        <v>#DIV/0!</v>
      </c>
      <c r="I167" s="12"/>
    </row>
    <row r="168" spans="1:9" s="11" customFormat="1" ht="32.25" hidden="1">
      <c r="A168" s="46" t="s">
        <v>156</v>
      </c>
      <c r="B168" s="55" t="s">
        <v>164</v>
      </c>
      <c r="C168" s="159"/>
      <c r="D168" s="137"/>
      <c r="E168" s="107"/>
      <c r="F168" s="138"/>
      <c r="G168" s="108" t="e">
        <f t="shared" si="8"/>
        <v>#DIV/0!</v>
      </c>
      <c r="H168" s="28" t="e">
        <f t="shared" si="9"/>
        <v>#DIV/0!</v>
      </c>
      <c r="I168" s="12"/>
    </row>
    <row r="169" spans="1:9" s="11" customFormat="1" ht="18.75" hidden="1">
      <c r="A169" s="46" t="s">
        <v>156</v>
      </c>
      <c r="B169" s="54" t="s">
        <v>165</v>
      </c>
      <c r="C169" s="159"/>
      <c r="D169" s="137"/>
      <c r="E169" s="107"/>
      <c r="F169" s="138"/>
      <c r="G169" s="108" t="e">
        <f t="shared" si="8"/>
        <v>#DIV/0!</v>
      </c>
      <c r="H169" s="28" t="e">
        <f t="shared" si="9"/>
        <v>#DIV/0!</v>
      </c>
      <c r="I169" s="12"/>
    </row>
    <row r="170" spans="1:9" s="11" customFormat="1" ht="48" hidden="1">
      <c r="A170" s="46" t="s">
        <v>156</v>
      </c>
      <c r="B170" s="54" t="s">
        <v>166</v>
      </c>
      <c r="C170" s="159"/>
      <c r="D170" s="137"/>
      <c r="E170" s="107"/>
      <c r="F170" s="138"/>
      <c r="G170" s="108" t="e">
        <f t="shared" si="8"/>
        <v>#DIV/0!</v>
      </c>
      <c r="H170" s="28" t="e">
        <f t="shared" si="9"/>
        <v>#DIV/0!</v>
      </c>
      <c r="I170" s="12"/>
    </row>
    <row r="171" spans="1:9" s="11" customFormat="1" ht="48" hidden="1">
      <c r="A171" s="46" t="s">
        <v>156</v>
      </c>
      <c r="B171" s="54" t="s">
        <v>167</v>
      </c>
      <c r="C171" s="159"/>
      <c r="D171" s="137"/>
      <c r="E171" s="107"/>
      <c r="F171" s="138"/>
      <c r="G171" s="108" t="e">
        <f t="shared" si="8"/>
        <v>#DIV/0!</v>
      </c>
      <c r="H171" s="28" t="e">
        <f t="shared" si="9"/>
        <v>#DIV/0!</v>
      </c>
      <c r="I171" s="12"/>
    </row>
    <row r="172" spans="1:9" s="11" customFormat="1" ht="32.25" hidden="1">
      <c r="A172" s="46" t="s">
        <v>156</v>
      </c>
      <c r="B172" s="54" t="s">
        <v>168</v>
      </c>
      <c r="C172" s="159"/>
      <c r="D172" s="137"/>
      <c r="E172" s="107"/>
      <c r="F172" s="138"/>
      <c r="G172" s="108" t="e">
        <f t="shared" si="8"/>
        <v>#DIV/0!</v>
      </c>
      <c r="H172" s="28" t="e">
        <f t="shared" si="9"/>
        <v>#DIV/0!</v>
      </c>
      <c r="I172" s="12"/>
    </row>
    <row r="173" spans="1:9" s="11" customFormat="1" ht="95.25" hidden="1">
      <c r="A173" s="46" t="s">
        <v>156</v>
      </c>
      <c r="B173" s="53" t="s">
        <v>169</v>
      </c>
      <c r="C173" s="159"/>
      <c r="D173" s="137"/>
      <c r="E173" s="107"/>
      <c r="F173" s="138"/>
      <c r="G173" s="108" t="e">
        <f t="shared" si="8"/>
        <v>#DIV/0!</v>
      </c>
      <c r="H173" s="28" t="e">
        <f t="shared" si="9"/>
        <v>#DIV/0!</v>
      </c>
      <c r="I173" s="12"/>
    </row>
    <row r="174" spans="1:9" s="11" customFormat="1" ht="48" hidden="1">
      <c r="A174" s="46" t="s">
        <v>156</v>
      </c>
      <c r="B174" s="53" t="s">
        <v>170</v>
      </c>
      <c r="C174" s="159">
        <f>SUM(C175:C176)</f>
        <v>0</v>
      </c>
      <c r="D174" s="137">
        <f>SUM(D175:D176)</f>
        <v>0</v>
      </c>
      <c r="E174" s="107"/>
      <c r="F174" s="138">
        <f>SUM(F175:F176)</f>
        <v>0</v>
      </c>
      <c r="G174" s="108" t="e">
        <f t="shared" si="8"/>
        <v>#DIV/0!</v>
      </c>
      <c r="H174" s="28" t="e">
        <f t="shared" si="9"/>
        <v>#DIV/0!</v>
      </c>
      <c r="I174" s="12"/>
    </row>
    <row r="175" spans="1:9" s="11" customFormat="1" ht="18.75" hidden="1">
      <c r="A175" s="46" t="s">
        <v>156</v>
      </c>
      <c r="B175" s="54" t="s">
        <v>171</v>
      </c>
      <c r="C175" s="159"/>
      <c r="D175" s="137"/>
      <c r="E175" s="107"/>
      <c r="F175" s="138"/>
      <c r="G175" s="108" t="e">
        <f t="shared" si="8"/>
        <v>#DIV/0!</v>
      </c>
      <c r="H175" s="28" t="e">
        <f t="shared" si="9"/>
        <v>#DIV/0!</v>
      </c>
      <c r="I175" s="12"/>
    </row>
    <row r="176" spans="1:9" s="11" customFormat="1" ht="18.75" hidden="1">
      <c r="A176" s="46" t="s">
        <v>156</v>
      </c>
      <c r="B176" s="54" t="s">
        <v>172</v>
      </c>
      <c r="C176" s="159"/>
      <c r="D176" s="137"/>
      <c r="E176" s="107"/>
      <c r="F176" s="138"/>
      <c r="G176" s="108" t="e">
        <f t="shared" si="8"/>
        <v>#DIV/0!</v>
      </c>
      <c r="H176" s="28" t="e">
        <f t="shared" si="9"/>
        <v>#DIV/0!</v>
      </c>
      <c r="I176" s="12"/>
    </row>
    <row r="177" spans="1:9" s="11" customFormat="1" ht="32.25" hidden="1">
      <c r="A177" s="46" t="s">
        <v>156</v>
      </c>
      <c r="B177" s="47" t="s">
        <v>173</v>
      </c>
      <c r="C177" s="159"/>
      <c r="D177" s="137"/>
      <c r="E177" s="107"/>
      <c r="F177" s="138"/>
      <c r="G177" s="108" t="e">
        <f t="shared" si="8"/>
        <v>#DIV/0!</v>
      </c>
      <c r="H177" s="28" t="e">
        <f t="shared" si="9"/>
        <v>#DIV/0!</v>
      </c>
      <c r="I177" s="12"/>
    </row>
    <row r="178" spans="1:9" s="11" customFormat="1" ht="18.75" hidden="1">
      <c r="A178" s="46" t="s">
        <v>174</v>
      </c>
      <c r="B178" s="52" t="s">
        <v>175</v>
      </c>
      <c r="C178" s="159">
        <f>C179</f>
        <v>0</v>
      </c>
      <c r="D178" s="137">
        <f>D179</f>
        <v>0</v>
      </c>
      <c r="E178" s="107"/>
      <c r="F178" s="138">
        <f>F179</f>
        <v>0</v>
      </c>
      <c r="G178" s="108" t="e">
        <f t="shared" si="8"/>
        <v>#DIV/0!</v>
      </c>
      <c r="H178" s="28" t="e">
        <f t="shared" si="9"/>
        <v>#DIV/0!</v>
      </c>
      <c r="I178" s="12"/>
    </row>
    <row r="179" spans="1:9" s="11" customFormat="1" ht="32.25" hidden="1">
      <c r="A179" s="46" t="s">
        <v>174</v>
      </c>
      <c r="B179" s="47" t="s">
        <v>176</v>
      </c>
      <c r="C179" s="159"/>
      <c r="D179" s="137"/>
      <c r="E179" s="107"/>
      <c r="F179" s="138"/>
      <c r="G179" s="108" t="e">
        <f t="shared" si="8"/>
        <v>#DIV/0!</v>
      </c>
      <c r="H179" s="28" t="e">
        <f t="shared" si="9"/>
        <v>#DIV/0!</v>
      </c>
      <c r="I179" s="12"/>
    </row>
    <row r="180" spans="1:9" s="11" customFormat="1" ht="18.75" hidden="1">
      <c r="A180" s="46" t="s">
        <v>156</v>
      </c>
      <c r="B180" s="48" t="s">
        <v>177</v>
      </c>
      <c r="C180" s="159">
        <v>14782.5</v>
      </c>
      <c r="D180" s="137">
        <v>269079</v>
      </c>
      <c r="E180" s="121"/>
      <c r="F180" s="137">
        <v>261431</v>
      </c>
      <c r="G180" s="116">
        <f t="shared" si="8"/>
        <v>1768.5168273296129</v>
      </c>
      <c r="H180" s="111">
        <f t="shared" si="9"/>
        <v>97.15771204739129</v>
      </c>
      <c r="I180" s="12"/>
    </row>
    <row r="181" spans="1:9" s="11" customFormat="1" ht="18.75" hidden="1">
      <c r="A181" s="46" t="s">
        <v>178</v>
      </c>
      <c r="B181" s="52" t="s">
        <v>179</v>
      </c>
      <c r="C181" s="159">
        <v>97100</v>
      </c>
      <c r="D181" s="137">
        <v>160055.9</v>
      </c>
      <c r="E181" s="121">
        <v>273700</v>
      </c>
      <c r="F181" s="137">
        <v>160009.6</v>
      </c>
      <c r="G181" s="116">
        <f t="shared" si="8"/>
        <v>164.78846549948508</v>
      </c>
      <c r="H181" s="111">
        <f t="shared" si="9"/>
        <v>99.9710726065081</v>
      </c>
      <c r="I181" s="12"/>
    </row>
    <row r="182" spans="1:9" s="11" customFormat="1" ht="32.25" hidden="1">
      <c r="A182" s="46" t="s">
        <v>178</v>
      </c>
      <c r="B182" s="53" t="s">
        <v>180</v>
      </c>
      <c r="C182" s="159"/>
      <c r="D182" s="137"/>
      <c r="E182" s="121"/>
      <c r="F182" s="137"/>
      <c r="G182" s="116" t="e">
        <f t="shared" si="8"/>
        <v>#DIV/0!</v>
      </c>
      <c r="H182" s="111" t="e">
        <f t="shared" si="9"/>
        <v>#DIV/0!</v>
      </c>
      <c r="I182" s="12"/>
    </row>
    <row r="183" spans="1:9" s="11" customFormat="1" ht="32.25" hidden="1">
      <c r="A183" s="46" t="s">
        <v>178</v>
      </c>
      <c r="B183" s="47" t="s">
        <v>181</v>
      </c>
      <c r="C183" s="159"/>
      <c r="D183" s="137"/>
      <c r="E183" s="121"/>
      <c r="F183" s="137"/>
      <c r="G183" s="116" t="e">
        <f t="shared" si="8"/>
        <v>#DIV/0!</v>
      </c>
      <c r="H183" s="111" t="e">
        <f t="shared" si="9"/>
        <v>#DIV/0!</v>
      </c>
      <c r="I183" s="12"/>
    </row>
    <row r="184" spans="1:9" s="11" customFormat="1" ht="48" hidden="1">
      <c r="A184" s="46" t="s">
        <v>178</v>
      </c>
      <c r="B184" s="47" t="s">
        <v>182</v>
      </c>
      <c r="C184" s="159"/>
      <c r="D184" s="137"/>
      <c r="E184" s="121"/>
      <c r="F184" s="137"/>
      <c r="G184" s="116" t="e">
        <f t="shared" si="8"/>
        <v>#DIV/0!</v>
      </c>
      <c r="H184" s="111" t="e">
        <f t="shared" si="9"/>
        <v>#DIV/0!</v>
      </c>
      <c r="I184" s="12"/>
    </row>
    <row r="185" spans="1:9" s="11" customFormat="1" ht="18.75" hidden="1">
      <c r="A185" s="46" t="s">
        <v>178</v>
      </c>
      <c r="B185" s="47" t="s">
        <v>183</v>
      </c>
      <c r="C185" s="159">
        <f>SUM(C186:C188)</f>
        <v>0</v>
      </c>
      <c r="D185" s="137">
        <f>SUM(D186:D188)</f>
        <v>0</v>
      </c>
      <c r="E185" s="121"/>
      <c r="F185" s="137"/>
      <c r="G185" s="116" t="e">
        <f t="shared" si="8"/>
        <v>#DIV/0!</v>
      </c>
      <c r="H185" s="111" t="e">
        <f t="shared" si="9"/>
        <v>#DIV/0!</v>
      </c>
      <c r="I185" s="12"/>
    </row>
    <row r="186" spans="1:9" s="11" customFormat="1" ht="95.25" hidden="1">
      <c r="A186" s="46" t="s">
        <v>178</v>
      </c>
      <c r="B186" s="56" t="s">
        <v>184</v>
      </c>
      <c r="C186" s="159"/>
      <c r="D186" s="137"/>
      <c r="E186" s="121"/>
      <c r="F186" s="137"/>
      <c r="G186" s="116" t="e">
        <f t="shared" si="8"/>
        <v>#DIV/0!</v>
      </c>
      <c r="H186" s="111" t="e">
        <f t="shared" si="9"/>
        <v>#DIV/0!</v>
      </c>
      <c r="I186" s="12"/>
    </row>
    <row r="187" spans="1:9" s="11" customFormat="1" ht="18.75" hidden="1">
      <c r="A187" s="46" t="s">
        <v>178</v>
      </c>
      <c r="B187" s="56" t="s">
        <v>185</v>
      </c>
      <c r="C187" s="159"/>
      <c r="D187" s="137"/>
      <c r="E187" s="121"/>
      <c r="F187" s="137"/>
      <c r="G187" s="116" t="e">
        <f t="shared" si="8"/>
        <v>#DIV/0!</v>
      </c>
      <c r="H187" s="111" t="e">
        <f t="shared" si="9"/>
        <v>#DIV/0!</v>
      </c>
      <c r="I187" s="12"/>
    </row>
    <row r="188" spans="1:9" s="11" customFormat="1" ht="79.5" hidden="1">
      <c r="A188" s="46" t="s">
        <v>178</v>
      </c>
      <c r="B188" s="56" t="s">
        <v>186</v>
      </c>
      <c r="C188" s="159"/>
      <c r="D188" s="137"/>
      <c r="E188" s="121"/>
      <c r="F188" s="137"/>
      <c r="G188" s="116" t="e">
        <f t="shared" si="8"/>
        <v>#DIV/0!</v>
      </c>
      <c r="H188" s="111" t="e">
        <f t="shared" si="9"/>
        <v>#DIV/0!</v>
      </c>
      <c r="I188" s="12"/>
    </row>
    <row r="189" spans="1:9" s="11" customFormat="1" ht="18.75" hidden="1">
      <c r="A189" s="46" t="s">
        <v>187</v>
      </c>
      <c r="B189" s="91" t="s">
        <v>183</v>
      </c>
      <c r="C189" s="159">
        <v>30326.7</v>
      </c>
      <c r="D189" s="137">
        <v>349432.8</v>
      </c>
      <c r="E189" s="121">
        <v>4600</v>
      </c>
      <c r="F189" s="137">
        <v>349432.8</v>
      </c>
      <c r="G189" s="116">
        <f t="shared" si="8"/>
        <v>1152.2282345260116</v>
      </c>
      <c r="H189" s="111">
        <f t="shared" si="9"/>
        <v>100</v>
      </c>
      <c r="I189" s="12"/>
    </row>
    <row r="190" spans="1:9" s="11" customFormat="1" ht="18.75" hidden="1">
      <c r="A190" s="46" t="s">
        <v>321</v>
      </c>
      <c r="B190" s="44" t="s">
        <v>188</v>
      </c>
      <c r="C190" s="154">
        <v>17116</v>
      </c>
      <c r="D190" s="137">
        <v>17552.4</v>
      </c>
      <c r="E190" s="121"/>
      <c r="F190" s="137">
        <v>17314.4</v>
      </c>
      <c r="G190" s="116">
        <f t="shared" si="8"/>
        <v>101.15914933395653</v>
      </c>
      <c r="H190" s="111">
        <f t="shared" si="9"/>
        <v>98.64406007155718</v>
      </c>
      <c r="I190" s="12"/>
    </row>
    <row r="191" spans="1:9" s="11" customFormat="1" ht="32.25" hidden="1">
      <c r="A191" s="46" t="s">
        <v>322</v>
      </c>
      <c r="B191" s="44" t="s">
        <v>190</v>
      </c>
      <c r="C191" s="154">
        <v>117726</v>
      </c>
      <c r="D191" s="137">
        <v>104146.4</v>
      </c>
      <c r="E191" s="107"/>
      <c r="F191" s="137">
        <v>99421.4</v>
      </c>
      <c r="G191" s="116">
        <f t="shared" si="8"/>
        <v>84.45152302804817</v>
      </c>
      <c r="H191" s="111">
        <f t="shared" si="9"/>
        <v>95.46311730410268</v>
      </c>
      <c r="I191" s="12"/>
    </row>
    <row r="192" spans="1:9" s="11" customFormat="1" ht="32.25" hidden="1">
      <c r="A192" s="46" t="s">
        <v>189</v>
      </c>
      <c r="B192" s="47" t="s">
        <v>180</v>
      </c>
      <c r="C192" s="158"/>
      <c r="D192" s="137"/>
      <c r="E192" s="107"/>
      <c r="F192" s="138"/>
      <c r="G192" s="108" t="e">
        <f t="shared" si="8"/>
        <v>#DIV/0!</v>
      </c>
      <c r="H192" s="28" t="e">
        <f t="shared" si="9"/>
        <v>#DIV/0!</v>
      </c>
      <c r="I192" s="12"/>
    </row>
    <row r="193" spans="1:9" s="11" customFormat="1" ht="32.25" hidden="1">
      <c r="A193" s="46" t="s">
        <v>189</v>
      </c>
      <c r="B193" s="47" t="s">
        <v>191</v>
      </c>
      <c r="C193" s="158"/>
      <c r="D193" s="137"/>
      <c r="E193" s="107"/>
      <c r="F193" s="138"/>
      <c r="G193" s="108" t="e">
        <f t="shared" si="8"/>
        <v>#DIV/0!</v>
      </c>
      <c r="H193" s="28" t="e">
        <f t="shared" si="9"/>
        <v>#DIV/0!</v>
      </c>
      <c r="I193" s="12"/>
    </row>
    <row r="194" spans="1:9" s="11" customFormat="1" ht="48" hidden="1">
      <c r="A194" s="46" t="s">
        <v>189</v>
      </c>
      <c r="B194" s="47" t="s">
        <v>192</v>
      </c>
      <c r="C194" s="158"/>
      <c r="D194" s="137"/>
      <c r="E194" s="107"/>
      <c r="F194" s="138"/>
      <c r="G194" s="108" t="e">
        <f t="shared" si="8"/>
        <v>#DIV/0!</v>
      </c>
      <c r="H194" s="28" t="e">
        <f t="shared" si="9"/>
        <v>#DIV/0!</v>
      </c>
      <c r="I194" s="12"/>
    </row>
    <row r="195" spans="1:9" s="11" customFormat="1" ht="48" hidden="1">
      <c r="A195" s="46" t="s">
        <v>189</v>
      </c>
      <c r="B195" s="47" t="s">
        <v>193</v>
      </c>
      <c r="C195" s="158"/>
      <c r="D195" s="137"/>
      <c r="E195" s="107"/>
      <c r="F195" s="138"/>
      <c r="G195" s="108" t="e">
        <f t="shared" si="8"/>
        <v>#DIV/0!</v>
      </c>
      <c r="H195" s="28" t="e">
        <f t="shared" si="9"/>
        <v>#DIV/0!</v>
      </c>
      <c r="I195" s="12"/>
    </row>
    <row r="196" spans="1:9" s="11" customFormat="1" ht="48" hidden="1">
      <c r="A196" s="46" t="s">
        <v>189</v>
      </c>
      <c r="B196" s="47" t="s">
        <v>194</v>
      </c>
      <c r="C196" s="158"/>
      <c r="D196" s="137"/>
      <c r="E196" s="107"/>
      <c r="F196" s="138"/>
      <c r="G196" s="108" t="e">
        <f t="shared" si="8"/>
        <v>#DIV/0!</v>
      </c>
      <c r="H196" s="28" t="e">
        <f t="shared" si="9"/>
        <v>#DIV/0!</v>
      </c>
      <c r="I196" s="12"/>
    </row>
    <row r="197" spans="1:9" s="11" customFormat="1" ht="79.5" hidden="1">
      <c r="A197" s="46" t="s">
        <v>189</v>
      </c>
      <c r="B197" s="47" t="s">
        <v>195</v>
      </c>
      <c r="C197" s="158"/>
      <c r="D197" s="137"/>
      <c r="E197" s="107"/>
      <c r="F197" s="138"/>
      <c r="G197" s="108" t="e">
        <f t="shared" si="8"/>
        <v>#DIV/0!</v>
      </c>
      <c r="H197" s="28" t="e">
        <f t="shared" si="9"/>
        <v>#DIV/0!</v>
      </c>
      <c r="I197" s="12"/>
    </row>
    <row r="198" spans="1:9" s="11" customFormat="1" ht="111" hidden="1">
      <c r="A198" s="46" t="s">
        <v>189</v>
      </c>
      <c r="B198" s="53" t="s">
        <v>196</v>
      </c>
      <c r="C198" s="158"/>
      <c r="D198" s="137"/>
      <c r="E198" s="107"/>
      <c r="F198" s="138"/>
      <c r="G198" s="108" t="e">
        <f t="shared" si="8"/>
        <v>#DIV/0!</v>
      </c>
      <c r="H198" s="28" t="e">
        <f t="shared" si="9"/>
        <v>#DIV/0!</v>
      </c>
      <c r="I198" s="12"/>
    </row>
    <row r="199" spans="1:9" s="11" customFormat="1" ht="79.5" hidden="1">
      <c r="A199" s="46" t="s">
        <v>189</v>
      </c>
      <c r="B199" s="47" t="s">
        <v>197</v>
      </c>
      <c r="C199" s="158"/>
      <c r="D199" s="137"/>
      <c r="E199" s="107"/>
      <c r="F199" s="138"/>
      <c r="G199" s="108" t="e">
        <f t="shared" si="8"/>
        <v>#DIV/0!</v>
      </c>
      <c r="H199" s="28" t="e">
        <f t="shared" si="9"/>
        <v>#DIV/0!</v>
      </c>
      <c r="I199" s="12"/>
    </row>
    <row r="200" spans="1:9" s="11" customFormat="1" ht="63.75" hidden="1">
      <c r="A200" s="46"/>
      <c r="B200" s="56" t="s">
        <v>198</v>
      </c>
      <c r="C200" s="158"/>
      <c r="D200" s="137"/>
      <c r="E200" s="107"/>
      <c r="F200" s="138"/>
      <c r="G200" s="108" t="e">
        <f t="shared" si="8"/>
        <v>#DIV/0!</v>
      </c>
      <c r="H200" s="28" t="e">
        <f t="shared" si="9"/>
        <v>#DIV/0!</v>
      </c>
      <c r="I200" s="12"/>
    </row>
    <row r="201" spans="1:9" s="11" customFormat="1" ht="32.25" hidden="1">
      <c r="A201" s="46" t="s">
        <v>189</v>
      </c>
      <c r="B201" s="47" t="s">
        <v>199</v>
      </c>
      <c r="C201" s="158"/>
      <c r="D201" s="137"/>
      <c r="E201" s="107"/>
      <c r="F201" s="138"/>
      <c r="G201" s="108" t="e">
        <f t="shared" si="8"/>
        <v>#DIV/0!</v>
      </c>
      <c r="H201" s="28" t="e">
        <f t="shared" si="9"/>
        <v>#DIV/0!</v>
      </c>
      <c r="I201" s="12"/>
    </row>
    <row r="202" spans="1:9" s="11" customFormat="1" ht="32.25" hidden="1">
      <c r="A202" s="46" t="s">
        <v>189</v>
      </c>
      <c r="B202" s="47" t="s">
        <v>200</v>
      </c>
      <c r="C202" s="158"/>
      <c r="D202" s="137"/>
      <c r="E202" s="107"/>
      <c r="F202" s="138"/>
      <c r="G202" s="108" t="e">
        <f t="shared" si="8"/>
        <v>#DIV/0!</v>
      </c>
      <c r="H202" s="28" t="e">
        <f t="shared" si="9"/>
        <v>#DIV/0!</v>
      </c>
      <c r="I202" s="12"/>
    </row>
    <row r="203" spans="1:9" s="11" customFormat="1" ht="63.75" hidden="1">
      <c r="A203" s="46" t="s">
        <v>189</v>
      </c>
      <c r="B203" s="47" t="s">
        <v>201</v>
      </c>
      <c r="C203" s="158"/>
      <c r="D203" s="137"/>
      <c r="E203" s="107"/>
      <c r="F203" s="138"/>
      <c r="G203" s="108" t="e">
        <f t="shared" si="8"/>
        <v>#DIV/0!</v>
      </c>
      <c r="H203" s="28" t="e">
        <f t="shared" si="9"/>
        <v>#DIV/0!</v>
      </c>
      <c r="I203" s="12"/>
    </row>
    <row r="204" spans="1:9" s="11" customFormat="1" ht="18.75" hidden="1">
      <c r="A204" s="39" t="s">
        <v>202</v>
      </c>
      <c r="B204" s="40" t="s">
        <v>203</v>
      </c>
      <c r="C204" s="156">
        <f>SUM(C205+C206+C208+C207)</f>
        <v>1799073</v>
      </c>
      <c r="D204" s="139">
        <f>SUM(D205+D206+D208+D207)</f>
        <v>3531225</v>
      </c>
      <c r="E204" s="121">
        <f>SUM(E205+E206+E208)</f>
        <v>785999</v>
      </c>
      <c r="F204" s="139">
        <f>SUM(F205+F206+F208+F207)</f>
        <v>3028289.5</v>
      </c>
      <c r="G204" s="108">
        <f t="shared" si="8"/>
        <v>168.32499292691293</v>
      </c>
      <c r="H204" s="28">
        <f t="shared" si="9"/>
        <v>85.75747792904728</v>
      </c>
      <c r="I204" s="146"/>
    </row>
    <row r="205" spans="1:9" s="11" customFormat="1" ht="18.75" hidden="1">
      <c r="A205" s="46" t="s">
        <v>204</v>
      </c>
      <c r="B205" s="50" t="s">
        <v>205</v>
      </c>
      <c r="C205" s="159">
        <v>575779.5</v>
      </c>
      <c r="D205" s="137">
        <v>740514.5</v>
      </c>
      <c r="E205" s="107">
        <v>237355</v>
      </c>
      <c r="F205" s="137">
        <v>486606.1</v>
      </c>
      <c r="G205" s="116">
        <f t="shared" si="8"/>
        <v>84.51257816577352</v>
      </c>
      <c r="H205" s="111">
        <f t="shared" si="9"/>
        <v>65.71189355508906</v>
      </c>
      <c r="I205" s="12"/>
    </row>
    <row r="206" spans="1:9" s="11" customFormat="1" ht="18.75" hidden="1">
      <c r="A206" s="46" t="s">
        <v>206</v>
      </c>
      <c r="B206" s="50" t="s">
        <v>207</v>
      </c>
      <c r="C206" s="159">
        <v>186794</v>
      </c>
      <c r="D206" s="137">
        <v>694355.1</v>
      </c>
      <c r="E206" s="107">
        <v>376087</v>
      </c>
      <c r="F206" s="137">
        <v>671618</v>
      </c>
      <c r="G206" s="116">
        <f t="shared" si="8"/>
        <v>359.5500926153945</v>
      </c>
      <c r="H206" s="111">
        <f t="shared" si="9"/>
        <v>96.72543630773362</v>
      </c>
      <c r="I206" s="12"/>
    </row>
    <row r="207" spans="1:9" s="11" customFormat="1" ht="18.75" hidden="1">
      <c r="A207" s="46" t="s">
        <v>323</v>
      </c>
      <c r="B207" s="48" t="s">
        <v>324</v>
      </c>
      <c r="C207" s="159">
        <v>979249</v>
      </c>
      <c r="D207" s="137">
        <v>1963222</v>
      </c>
      <c r="E207" s="107"/>
      <c r="F207" s="137">
        <v>1738996.2</v>
      </c>
      <c r="G207" s="116">
        <f t="shared" si="8"/>
        <v>177.58467968821003</v>
      </c>
      <c r="H207" s="111">
        <f t="shared" si="9"/>
        <v>88.578683409212</v>
      </c>
      <c r="I207" s="12"/>
    </row>
    <row r="208" spans="1:9" s="11" customFormat="1" ht="32.25" hidden="1">
      <c r="A208" s="46" t="s">
        <v>325</v>
      </c>
      <c r="B208" s="44" t="s">
        <v>209</v>
      </c>
      <c r="C208" s="159">
        <v>57250.5</v>
      </c>
      <c r="D208" s="137">
        <v>133133.4</v>
      </c>
      <c r="E208" s="107">
        <v>172557</v>
      </c>
      <c r="F208" s="137">
        <v>131069.2</v>
      </c>
      <c r="G208" s="116">
        <f t="shared" si="8"/>
        <v>228.93983458659747</v>
      </c>
      <c r="H208" s="111">
        <f t="shared" si="9"/>
        <v>98.44952506283173</v>
      </c>
      <c r="I208" s="12"/>
    </row>
    <row r="209" spans="1:9" s="11" customFormat="1" ht="32.25" hidden="1">
      <c r="A209" s="46" t="s">
        <v>208</v>
      </c>
      <c r="B209" s="47" t="s">
        <v>180</v>
      </c>
      <c r="C209" s="159"/>
      <c r="D209" s="137"/>
      <c r="E209" s="107"/>
      <c r="F209" s="138"/>
      <c r="G209" s="108" t="e">
        <f t="shared" si="8"/>
        <v>#DIV/0!</v>
      </c>
      <c r="H209" s="111" t="e">
        <f t="shared" si="9"/>
        <v>#DIV/0!</v>
      </c>
      <c r="I209" s="12"/>
    </row>
    <row r="210" spans="1:9" s="11" customFormat="1" ht="32.25" hidden="1">
      <c r="A210" s="46" t="s">
        <v>208</v>
      </c>
      <c r="B210" s="47" t="s">
        <v>210</v>
      </c>
      <c r="C210" s="159"/>
      <c r="D210" s="137"/>
      <c r="E210" s="107"/>
      <c r="F210" s="138"/>
      <c r="G210" s="108" t="e">
        <f t="shared" si="8"/>
        <v>#DIV/0!</v>
      </c>
      <c r="H210" s="111" t="e">
        <f t="shared" si="9"/>
        <v>#DIV/0!</v>
      </c>
      <c r="I210" s="12"/>
    </row>
    <row r="211" spans="1:9" s="11" customFormat="1" ht="18.75" hidden="1">
      <c r="A211" s="57" t="s">
        <v>211</v>
      </c>
      <c r="B211" s="49" t="s">
        <v>212</v>
      </c>
      <c r="C211" s="156">
        <f>C213+C212+C214</f>
        <v>15983</v>
      </c>
      <c r="D211" s="139">
        <f>D213+D212+D214</f>
        <v>21263.6</v>
      </c>
      <c r="E211" s="107"/>
      <c r="F211" s="139">
        <f>F213+F212+F214</f>
        <v>14690.099999999999</v>
      </c>
      <c r="G211" s="108">
        <f t="shared" si="8"/>
        <v>91.91078020396671</v>
      </c>
      <c r="H211" s="112">
        <f t="shared" si="9"/>
        <v>69.08566752572472</v>
      </c>
      <c r="I211" s="146"/>
    </row>
    <row r="212" spans="1:9" s="11" customFormat="1" ht="32.25" hidden="1">
      <c r="A212" s="46" t="s">
        <v>213</v>
      </c>
      <c r="B212" s="44" t="s">
        <v>214</v>
      </c>
      <c r="C212" s="159"/>
      <c r="D212" s="137"/>
      <c r="E212" s="107"/>
      <c r="F212" s="138"/>
      <c r="G212" s="108" t="e">
        <f aca="true" t="shared" si="10" ref="G212:G275">F212/C212*100</f>
        <v>#DIV/0!</v>
      </c>
      <c r="H212" s="111" t="e">
        <f t="shared" si="9"/>
        <v>#DIV/0!</v>
      </c>
      <c r="I212" s="12"/>
    </row>
    <row r="213" spans="1:9" s="11" customFormat="1" ht="32.25" hidden="1">
      <c r="A213" s="46" t="s">
        <v>326</v>
      </c>
      <c r="B213" s="48" t="s">
        <v>327</v>
      </c>
      <c r="C213" s="154">
        <v>6413</v>
      </c>
      <c r="D213" s="137">
        <v>16024</v>
      </c>
      <c r="E213" s="107"/>
      <c r="F213" s="137">
        <v>9616.3</v>
      </c>
      <c r="G213" s="116">
        <f t="shared" si="10"/>
        <v>149.95010135661934</v>
      </c>
      <c r="H213" s="111">
        <f t="shared" si="9"/>
        <v>60.01185721417873</v>
      </c>
      <c r="I213" s="12"/>
    </row>
    <row r="214" spans="1:9" s="11" customFormat="1" ht="32.25" hidden="1">
      <c r="A214" s="46" t="s">
        <v>328</v>
      </c>
      <c r="B214" s="48" t="s">
        <v>215</v>
      </c>
      <c r="C214" s="154">
        <v>9570</v>
      </c>
      <c r="D214" s="137">
        <v>5239.6</v>
      </c>
      <c r="E214" s="107"/>
      <c r="F214" s="137">
        <v>5073.8</v>
      </c>
      <c r="G214" s="116">
        <f t="shared" si="10"/>
        <v>53.01776384535005</v>
      </c>
      <c r="H214" s="111">
        <f t="shared" si="9"/>
        <v>96.83563630811513</v>
      </c>
      <c r="I214" s="12"/>
    </row>
    <row r="215" spans="1:9" s="11" customFormat="1" ht="18.75" hidden="1">
      <c r="A215" s="57" t="s">
        <v>216</v>
      </c>
      <c r="B215" s="49" t="s">
        <v>217</v>
      </c>
      <c r="C215" s="156">
        <f>SUM(C216+C217+C218+C219+C221)</f>
        <v>3222646.3000000003</v>
      </c>
      <c r="D215" s="139">
        <f>SUM(D216+D217+D218+D219+D221)</f>
        <v>3544570.7</v>
      </c>
      <c r="E215" s="107">
        <f>SUM(E216+E217+E218+E219+E223+E221)</f>
        <v>1203936</v>
      </c>
      <c r="F215" s="139">
        <f>SUM(F216+F217+F218+F219+F221)</f>
        <v>3455125.9000000004</v>
      </c>
      <c r="G215" s="108">
        <f t="shared" si="10"/>
        <v>107.21393470949636</v>
      </c>
      <c r="H215" s="28">
        <f t="shared" si="9"/>
        <v>97.47656888322189</v>
      </c>
      <c r="I215" s="146"/>
    </row>
    <row r="216" spans="1:9" s="11" customFormat="1" ht="15.75" customHeight="1" hidden="1">
      <c r="A216" s="43" t="s">
        <v>218</v>
      </c>
      <c r="B216" s="44" t="s">
        <v>219</v>
      </c>
      <c r="C216" s="159">
        <v>910966</v>
      </c>
      <c r="D216" s="137">
        <v>1022940.1</v>
      </c>
      <c r="E216" s="121">
        <v>332874</v>
      </c>
      <c r="F216" s="137">
        <v>994899.3</v>
      </c>
      <c r="G216" s="116">
        <f t="shared" si="10"/>
        <v>109.21365890713814</v>
      </c>
      <c r="H216" s="111">
        <f t="shared" si="9"/>
        <v>97.25880332582524</v>
      </c>
      <c r="I216" s="12"/>
    </row>
    <row r="217" spans="1:9" s="11" customFormat="1" ht="16.5" customHeight="1" hidden="1">
      <c r="A217" s="46" t="s">
        <v>220</v>
      </c>
      <c r="B217" s="50" t="s">
        <v>221</v>
      </c>
      <c r="C217" s="159">
        <v>1864373.7</v>
      </c>
      <c r="D217" s="100">
        <v>2025802.2</v>
      </c>
      <c r="E217" s="121">
        <v>831647</v>
      </c>
      <c r="F217" s="137">
        <v>1975613.6</v>
      </c>
      <c r="G217" s="116">
        <f t="shared" si="10"/>
        <v>105.96660959119946</v>
      </c>
      <c r="H217" s="111">
        <f t="shared" si="9"/>
        <v>97.52253206161984</v>
      </c>
      <c r="I217" s="12"/>
    </row>
    <row r="218" spans="1:9" s="11" customFormat="1" ht="18.75" hidden="1">
      <c r="A218" s="46" t="s">
        <v>222</v>
      </c>
      <c r="B218" s="50" t="s">
        <v>223</v>
      </c>
      <c r="C218" s="159"/>
      <c r="D218" s="137"/>
      <c r="E218" s="121">
        <v>781</v>
      </c>
      <c r="F218" s="137"/>
      <c r="G218" s="116" t="e">
        <f t="shared" si="10"/>
        <v>#DIV/0!</v>
      </c>
      <c r="H218" s="111"/>
      <c r="I218" s="12"/>
    </row>
    <row r="219" spans="1:9" s="11" customFormat="1" ht="32.25" hidden="1">
      <c r="A219" s="46" t="s">
        <v>224</v>
      </c>
      <c r="B219" s="48" t="s">
        <v>225</v>
      </c>
      <c r="C219" s="159">
        <v>195462.6</v>
      </c>
      <c r="D219" s="137">
        <v>219049.2</v>
      </c>
      <c r="E219" s="121">
        <v>12378</v>
      </c>
      <c r="F219" s="137">
        <v>212781.8</v>
      </c>
      <c r="G219" s="116">
        <f t="shared" si="10"/>
        <v>108.8606209065059</v>
      </c>
      <c r="H219" s="111">
        <f aca="true" t="shared" si="11" ref="H219:H231">F219/D219*100</f>
        <v>97.13881630245625</v>
      </c>
      <c r="I219" s="12"/>
    </row>
    <row r="220" spans="1:9" s="11" customFormat="1" ht="63.75" hidden="1">
      <c r="A220" s="46" t="s">
        <v>224</v>
      </c>
      <c r="B220" s="53" t="s">
        <v>226</v>
      </c>
      <c r="C220" s="159"/>
      <c r="D220" s="137"/>
      <c r="E220" s="121"/>
      <c r="F220" s="137"/>
      <c r="G220" s="116" t="e">
        <f t="shared" si="10"/>
        <v>#DIV/0!</v>
      </c>
      <c r="H220" s="111" t="e">
        <f t="shared" si="11"/>
        <v>#DIV/0!</v>
      </c>
      <c r="I220" s="12"/>
    </row>
    <row r="221" spans="1:9" s="11" customFormat="1" ht="18.75" customHeight="1" hidden="1">
      <c r="A221" s="46" t="s">
        <v>227</v>
      </c>
      <c r="B221" s="52" t="s">
        <v>228</v>
      </c>
      <c r="C221" s="159">
        <v>251844</v>
      </c>
      <c r="D221" s="137">
        <v>276779.2</v>
      </c>
      <c r="E221" s="121">
        <v>26256</v>
      </c>
      <c r="F221" s="137">
        <v>271831.2</v>
      </c>
      <c r="G221" s="116">
        <f t="shared" si="10"/>
        <v>107.93634154476581</v>
      </c>
      <c r="H221" s="111">
        <f t="shared" si="11"/>
        <v>98.21229340933134</v>
      </c>
      <c r="I221" s="12"/>
    </row>
    <row r="222" spans="1:9" s="11" customFormat="1" ht="32.25" hidden="1">
      <c r="A222" s="46" t="s">
        <v>227</v>
      </c>
      <c r="B222" s="47" t="s">
        <v>180</v>
      </c>
      <c r="C222" s="159"/>
      <c r="D222" s="137"/>
      <c r="E222" s="107"/>
      <c r="F222" s="138"/>
      <c r="G222" s="108" t="e">
        <f t="shared" si="10"/>
        <v>#DIV/0!</v>
      </c>
      <c r="H222" s="28" t="e">
        <f t="shared" si="11"/>
        <v>#DIV/0!</v>
      </c>
      <c r="I222" s="12"/>
    </row>
    <row r="223" spans="1:9" s="11" customFormat="1" ht="18.75" hidden="1">
      <c r="A223" s="46" t="s">
        <v>229</v>
      </c>
      <c r="B223" s="47" t="s">
        <v>230</v>
      </c>
      <c r="C223" s="159"/>
      <c r="D223" s="137"/>
      <c r="E223" s="107"/>
      <c r="F223" s="138"/>
      <c r="G223" s="108" t="e">
        <f t="shared" si="10"/>
        <v>#DIV/0!</v>
      </c>
      <c r="H223" s="28" t="e">
        <f t="shared" si="11"/>
        <v>#DIV/0!</v>
      </c>
      <c r="I223" s="12"/>
    </row>
    <row r="224" spans="1:9" s="11" customFormat="1" ht="48" hidden="1">
      <c r="A224" s="46" t="s">
        <v>227</v>
      </c>
      <c r="B224" s="53" t="s">
        <v>231</v>
      </c>
      <c r="C224" s="159"/>
      <c r="D224" s="137"/>
      <c r="E224" s="107"/>
      <c r="F224" s="138"/>
      <c r="G224" s="108" t="e">
        <f t="shared" si="10"/>
        <v>#DIV/0!</v>
      </c>
      <c r="H224" s="28" t="e">
        <f t="shared" si="11"/>
        <v>#DIV/0!</v>
      </c>
      <c r="I224" s="12"/>
    </row>
    <row r="225" spans="1:9" s="11" customFormat="1" ht="48" hidden="1">
      <c r="A225" s="46" t="s">
        <v>227</v>
      </c>
      <c r="B225" s="47" t="s">
        <v>232</v>
      </c>
      <c r="C225" s="159"/>
      <c r="D225" s="137"/>
      <c r="E225" s="107"/>
      <c r="F225" s="138"/>
      <c r="G225" s="108" t="e">
        <f t="shared" si="10"/>
        <v>#DIV/0!</v>
      </c>
      <c r="H225" s="28" t="e">
        <f t="shared" si="11"/>
        <v>#DIV/0!</v>
      </c>
      <c r="I225" s="12"/>
    </row>
    <row r="226" spans="1:9" s="11" customFormat="1" ht="32.25" hidden="1">
      <c r="A226" s="46" t="s">
        <v>227</v>
      </c>
      <c r="B226" s="47" t="s">
        <v>191</v>
      </c>
      <c r="C226" s="159"/>
      <c r="D226" s="137"/>
      <c r="E226" s="107"/>
      <c r="F226" s="138"/>
      <c r="G226" s="108" t="e">
        <f t="shared" si="10"/>
        <v>#DIV/0!</v>
      </c>
      <c r="H226" s="28" t="e">
        <f t="shared" si="11"/>
        <v>#DIV/0!</v>
      </c>
      <c r="I226" s="12"/>
    </row>
    <row r="227" spans="1:9" s="11" customFormat="1" ht="32.25" hidden="1">
      <c r="A227" s="57" t="s">
        <v>233</v>
      </c>
      <c r="B227" s="49" t="s">
        <v>234</v>
      </c>
      <c r="C227" s="156">
        <f>SUM(C228:C233,C235)</f>
        <v>231821.5</v>
      </c>
      <c r="D227" s="139">
        <f>SUM(D228:D233,D235)</f>
        <v>288373</v>
      </c>
      <c r="E227" s="107">
        <f>SUM(E228+E236)</f>
        <v>96552</v>
      </c>
      <c r="F227" s="139">
        <f>SUM(F228:F233,F235)</f>
        <v>279529</v>
      </c>
      <c r="G227" s="108">
        <f t="shared" si="10"/>
        <v>120.57941131430864</v>
      </c>
      <c r="H227" s="28">
        <f t="shared" si="11"/>
        <v>96.93313867803157</v>
      </c>
      <c r="I227" s="146"/>
    </row>
    <row r="228" spans="1:9" s="11" customFormat="1" ht="16.5" customHeight="1" hidden="1">
      <c r="A228" s="46" t="s">
        <v>235</v>
      </c>
      <c r="B228" s="44" t="s">
        <v>236</v>
      </c>
      <c r="C228" s="159">
        <v>176226</v>
      </c>
      <c r="D228" s="137">
        <v>241147.4</v>
      </c>
      <c r="E228" s="121">
        <v>96552</v>
      </c>
      <c r="F228" s="137">
        <v>233524</v>
      </c>
      <c r="G228" s="116">
        <f t="shared" si="10"/>
        <v>132.513930974998</v>
      </c>
      <c r="H228" s="111">
        <f t="shared" si="11"/>
        <v>96.8386969961111</v>
      </c>
      <c r="I228" s="12"/>
    </row>
    <row r="229" spans="1:9" s="11" customFormat="1" ht="32.25" hidden="1">
      <c r="A229" s="46" t="s">
        <v>235</v>
      </c>
      <c r="B229" s="44" t="s">
        <v>237</v>
      </c>
      <c r="C229" s="159"/>
      <c r="D229" s="137"/>
      <c r="E229" s="121"/>
      <c r="F229" s="137"/>
      <c r="G229" s="108" t="e">
        <f t="shared" si="10"/>
        <v>#DIV/0!</v>
      </c>
      <c r="H229" s="111" t="e">
        <f t="shared" si="11"/>
        <v>#DIV/0!</v>
      </c>
      <c r="I229" s="12"/>
    </row>
    <row r="230" spans="1:9" s="11" customFormat="1" ht="18.75" hidden="1">
      <c r="A230" s="46" t="s">
        <v>238</v>
      </c>
      <c r="B230" s="44" t="s">
        <v>239</v>
      </c>
      <c r="C230" s="159"/>
      <c r="D230" s="137"/>
      <c r="E230" s="121"/>
      <c r="F230" s="137"/>
      <c r="G230" s="108" t="e">
        <f t="shared" si="10"/>
        <v>#DIV/0!</v>
      </c>
      <c r="H230" s="111" t="e">
        <f t="shared" si="11"/>
        <v>#DIV/0!</v>
      </c>
      <c r="I230" s="12"/>
    </row>
    <row r="231" spans="1:9" s="11" customFormat="1" ht="32.25" hidden="1">
      <c r="A231" s="46" t="s">
        <v>238</v>
      </c>
      <c r="B231" s="44" t="s">
        <v>237</v>
      </c>
      <c r="C231" s="159"/>
      <c r="D231" s="137"/>
      <c r="E231" s="121"/>
      <c r="F231" s="137"/>
      <c r="G231" s="108" t="e">
        <f t="shared" si="10"/>
        <v>#DIV/0!</v>
      </c>
      <c r="H231" s="111" t="e">
        <f t="shared" si="11"/>
        <v>#DIV/0!</v>
      </c>
      <c r="I231" s="12"/>
    </row>
    <row r="232" spans="1:9" s="11" customFormat="1" ht="0.75" customHeight="1" hidden="1">
      <c r="A232" s="46" t="s">
        <v>240</v>
      </c>
      <c r="B232" s="44" t="s">
        <v>241</v>
      </c>
      <c r="C232" s="159"/>
      <c r="D232" s="137"/>
      <c r="E232" s="121"/>
      <c r="F232" s="137"/>
      <c r="G232" s="108" t="e">
        <f t="shared" si="10"/>
        <v>#DIV/0!</v>
      </c>
      <c r="H232" s="111"/>
      <c r="I232" s="12"/>
    </row>
    <row r="233" spans="1:9" s="11" customFormat="1" ht="16.5" customHeight="1" hidden="1">
      <c r="A233" s="46" t="s">
        <v>242</v>
      </c>
      <c r="B233" s="44" t="s">
        <v>243</v>
      </c>
      <c r="C233" s="159">
        <v>10186</v>
      </c>
      <c r="D233" s="137">
        <v>8989.5</v>
      </c>
      <c r="E233" s="121">
        <v>6722</v>
      </c>
      <c r="F233" s="137">
        <v>8319.3</v>
      </c>
      <c r="G233" s="116">
        <f t="shared" si="10"/>
        <v>81.67386609071274</v>
      </c>
      <c r="H233" s="111">
        <f aca="true" t="shared" si="12" ref="H233:H278">F233/D233*100</f>
        <v>92.54463540797596</v>
      </c>
      <c r="I233" s="12"/>
    </row>
    <row r="234" spans="1:9" s="11" customFormat="1" ht="18.75" hidden="1">
      <c r="A234" s="46" t="s">
        <v>242</v>
      </c>
      <c r="B234" s="47" t="s">
        <v>244</v>
      </c>
      <c r="C234" s="159"/>
      <c r="D234" s="137"/>
      <c r="E234" s="121"/>
      <c r="F234" s="137"/>
      <c r="G234" s="116" t="e">
        <f t="shared" si="10"/>
        <v>#DIV/0!</v>
      </c>
      <c r="H234" s="111" t="e">
        <f t="shared" si="12"/>
        <v>#DIV/0!</v>
      </c>
      <c r="I234" s="12"/>
    </row>
    <row r="235" spans="1:9" s="11" customFormat="1" ht="48" hidden="1">
      <c r="A235" s="46" t="s">
        <v>245</v>
      </c>
      <c r="B235" s="44" t="s">
        <v>246</v>
      </c>
      <c r="C235" s="159">
        <v>45409.5</v>
      </c>
      <c r="D235" s="137">
        <v>38236.1</v>
      </c>
      <c r="E235" s="121">
        <v>6500</v>
      </c>
      <c r="F235" s="137">
        <v>37685.7</v>
      </c>
      <c r="G235" s="116">
        <f t="shared" si="10"/>
        <v>82.990783866812</v>
      </c>
      <c r="H235" s="111">
        <f t="shared" si="12"/>
        <v>98.56052264744574</v>
      </c>
      <c r="I235" s="12"/>
    </row>
    <row r="236" spans="1:9" s="11" customFormat="1" ht="48" hidden="1">
      <c r="A236" s="46" t="s">
        <v>245</v>
      </c>
      <c r="B236" s="47" t="s">
        <v>247</v>
      </c>
      <c r="C236" s="159"/>
      <c r="D236" s="137"/>
      <c r="E236" s="107"/>
      <c r="F236" s="138"/>
      <c r="G236" s="108" t="e">
        <f t="shared" si="10"/>
        <v>#DIV/0!</v>
      </c>
      <c r="H236" s="28" t="e">
        <f t="shared" si="12"/>
        <v>#DIV/0!</v>
      </c>
      <c r="I236" s="12"/>
    </row>
    <row r="237" spans="1:9" s="11" customFormat="1" ht="79.5" hidden="1">
      <c r="A237" s="46" t="s">
        <v>245</v>
      </c>
      <c r="B237" s="47" t="s">
        <v>248</v>
      </c>
      <c r="C237" s="159"/>
      <c r="D237" s="137"/>
      <c r="E237" s="107"/>
      <c r="F237" s="138"/>
      <c r="G237" s="108" t="e">
        <f t="shared" si="10"/>
        <v>#DIV/0!</v>
      </c>
      <c r="H237" s="28" t="e">
        <f t="shared" si="12"/>
        <v>#DIV/0!</v>
      </c>
      <c r="I237" s="12"/>
    </row>
    <row r="238" spans="1:9" s="11" customFormat="1" ht="48" hidden="1">
      <c r="A238" s="46" t="s">
        <v>245</v>
      </c>
      <c r="B238" s="47" t="s">
        <v>249</v>
      </c>
      <c r="C238" s="159"/>
      <c r="D238" s="137"/>
      <c r="E238" s="107"/>
      <c r="F238" s="138"/>
      <c r="G238" s="108" t="e">
        <f t="shared" si="10"/>
        <v>#DIV/0!</v>
      </c>
      <c r="H238" s="28" t="e">
        <f t="shared" si="12"/>
        <v>#DIV/0!</v>
      </c>
      <c r="I238" s="12"/>
    </row>
    <row r="239" spans="1:9" s="11" customFormat="1" ht="32.25" hidden="1">
      <c r="A239" s="46" t="s">
        <v>245</v>
      </c>
      <c r="B239" s="47" t="s">
        <v>250</v>
      </c>
      <c r="C239" s="159"/>
      <c r="D239" s="137"/>
      <c r="E239" s="107"/>
      <c r="F239" s="138"/>
      <c r="G239" s="108" t="e">
        <f t="shared" si="10"/>
        <v>#DIV/0!</v>
      </c>
      <c r="H239" s="28" t="e">
        <f t="shared" si="12"/>
        <v>#DIV/0!</v>
      </c>
      <c r="I239" s="12"/>
    </row>
    <row r="240" spans="1:9" s="11" customFormat="1" ht="32.25" hidden="1">
      <c r="A240" s="46" t="s">
        <v>245</v>
      </c>
      <c r="B240" s="47" t="s">
        <v>180</v>
      </c>
      <c r="C240" s="159"/>
      <c r="D240" s="137"/>
      <c r="E240" s="107"/>
      <c r="F240" s="138"/>
      <c r="G240" s="108" t="e">
        <f t="shared" si="10"/>
        <v>#DIV/0!</v>
      </c>
      <c r="H240" s="28" t="e">
        <f t="shared" si="12"/>
        <v>#DIV/0!</v>
      </c>
      <c r="I240" s="12"/>
    </row>
    <row r="241" spans="1:9" s="11" customFormat="1" ht="32.25" hidden="1">
      <c r="A241" s="39" t="s">
        <v>251</v>
      </c>
      <c r="B241" s="92" t="s">
        <v>335</v>
      </c>
      <c r="C241" s="161">
        <f>C242+C244+C245+C246+C247</f>
        <v>1366283.8</v>
      </c>
      <c r="D241" s="147">
        <f>D242+D244+D245+D246+D247</f>
        <v>1733384</v>
      </c>
      <c r="E241" s="107">
        <f>SUM(E242+E244+E245)</f>
        <v>412872</v>
      </c>
      <c r="F241" s="147">
        <f>F242+F244+F245+F246+F247</f>
        <v>1613965.5000000002</v>
      </c>
      <c r="G241" s="108">
        <f t="shared" si="10"/>
        <v>118.1281297487389</v>
      </c>
      <c r="H241" s="28">
        <f t="shared" si="12"/>
        <v>93.11067253418747</v>
      </c>
      <c r="I241" s="146"/>
    </row>
    <row r="242" spans="1:9" s="11" customFormat="1" ht="18.75" hidden="1">
      <c r="A242" s="46" t="s">
        <v>252</v>
      </c>
      <c r="B242" s="88" t="s">
        <v>329</v>
      </c>
      <c r="C242" s="154">
        <v>551863</v>
      </c>
      <c r="D242" s="137">
        <v>739663.2</v>
      </c>
      <c r="E242" s="121">
        <v>349663</v>
      </c>
      <c r="F242" s="137">
        <v>670229.9</v>
      </c>
      <c r="G242" s="116">
        <f t="shared" si="10"/>
        <v>121.44860227991367</v>
      </c>
      <c r="H242" s="111">
        <f t="shared" si="12"/>
        <v>90.6128491994735</v>
      </c>
      <c r="I242" s="12"/>
    </row>
    <row r="243" spans="1:9" s="11" customFormat="1" ht="32.25" hidden="1">
      <c r="A243" s="46" t="s">
        <v>252</v>
      </c>
      <c r="B243" s="44" t="s">
        <v>253</v>
      </c>
      <c r="C243" s="159"/>
      <c r="D243" s="137"/>
      <c r="E243" s="121"/>
      <c r="F243" s="137"/>
      <c r="G243" s="116" t="e">
        <f t="shared" si="10"/>
        <v>#DIV/0!</v>
      </c>
      <c r="H243" s="111" t="e">
        <f t="shared" si="12"/>
        <v>#DIV/0!</v>
      </c>
      <c r="I243" s="12"/>
    </row>
    <row r="244" spans="1:9" s="11" customFormat="1" ht="18" customHeight="1" hidden="1">
      <c r="A244" s="46" t="s">
        <v>254</v>
      </c>
      <c r="B244" s="88" t="s">
        <v>330</v>
      </c>
      <c r="C244" s="154">
        <v>441343</v>
      </c>
      <c r="D244" s="137">
        <v>527164.4</v>
      </c>
      <c r="E244" s="121">
        <v>33359</v>
      </c>
      <c r="F244" s="137">
        <v>490874.6</v>
      </c>
      <c r="G244" s="116">
        <f t="shared" si="10"/>
        <v>111.22292638605347</v>
      </c>
      <c r="H244" s="111">
        <f t="shared" si="12"/>
        <v>93.11603742589597</v>
      </c>
      <c r="I244" s="12"/>
    </row>
    <row r="245" spans="1:9" s="11" customFormat="1" ht="18.75" hidden="1">
      <c r="A245" s="46" t="s">
        <v>255</v>
      </c>
      <c r="B245" s="88" t="s">
        <v>331</v>
      </c>
      <c r="C245" s="154">
        <v>159568.8</v>
      </c>
      <c r="D245" s="137">
        <v>195828</v>
      </c>
      <c r="E245" s="121">
        <v>29850</v>
      </c>
      <c r="F245" s="137">
        <v>190974.3</v>
      </c>
      <c r="G245" s="116">
        <f t="shared" si="10"/>
        <v>119.68147908613713</v>
      </c>
      <c r="H245" s="111">
        <f t="shared" si="12"/>
        <v>97.52144739260984</v>
      </c>
      <c r="I245" s="12"/>
    </row>
    <row r="246" spans="1:9" s="11" customFormat="1" ht="18.75" hidden="1">
      <c r="A246" s="46" t="s">
        <v>332</v>
      </c>
      <c r="B246" s="88" t="s">
        <v>333</v>
      </c>
      <c r="C246" s="154">
        <v>43421</v>
      </c>
      <c r="D246" s="137">
        <v>101242.7</v>
      </c>
      <c r="E246" s="121"/>
      <c r="F246" s="137">
        <v>99195.1</v>
      </c>
      <c r="G246" s="116">
        <f t="shared" si="10"/>
        <v>228.44959812072503</v>
      </c>
      <c r="H246" s="111">
        <f t="shared" si="12"/>
        <v>97.97753319498592</v>
      </c>
      <c r="I246" s="12"/>
    </row>
    <row r="247" spans="1:9" s="11" customFormat="1" ht="32.25" hidden="1">
      <c r="A247" s="46" t="s">
        <v>334</v>
      </c>
      <c r="B247" s="44" t="s">
        <v>256</v>
      </c>
      <c r="C247" s="154">
        <v>170088</v>
      </c>
      <c r="D247" s="137">
        <v>169485.7</v>
      </c>
      <c r="E247" s="121"/>
      <c r="F247" s="137">
        <v>162691.6</v>
      </c>
      <c r="G247" s="116">
        <f t="shared" si="10"/>
        <v>95.65142749635484</v>
      </c>
      <c r="H247" s="111">
        <f t="shared" si="12"/>
        <v>95.99134322246655</v>
      </c>
      <c r="I247" s="12"/>
    </row>
    <row r="248" spans="1:9" s="11" customFormat="1" ht="18.75" hidden="1">
      <c r="A248" s="39" t="s">
        <v>257</v>
      </c>
      <c r="B248" s="40" t="s">
        <v>258</v>
      </c>
      <c r="C248" s="156">
        <f>C249+C250+C251+C259+C271+C258</f>
        <v>758989.3999999999</v>
      </c>
      <c r="D248" s="139">
        <f>D249+D250+D251+D259+D271+D258</f>
        <v>1043750.2</v>
      </c>
      <c r="E248" s="58">
        <f>E249+E250+E251+E259+E271+E258</f>
        <v>487742</v>
      </c>
      <c r="F248" s="139">
        <f>F249+F250+F251+F259+F271+F258</f>
        <v>997410.4</v>
      </c>
      <c r="G248" s="108">
        <f t="shared" si="10"/>
        <v>131.41295517434105</v>
      </c>
      <c r="H248" s="28">
        <f t="shared" si="12"/>
        <v>95.56025953336345</v>
      </c>
      <c r="I248" s="146"/>
    </row>
    <row r="249" spans="1:9" s="11" customFormat="1" ht="18.75" hidden="1">
      <c r="A249" s="46" t="s">
        <v>259</v>
      </c>
      <c r="B249" s="44" t="s">
        <v>260</v>
      </c>
      <c r="C249" s="159">
        <v>15430</v>
      </c>
      <c r="D249" s="137">
        <v>14514</v>
      </c>
      <c r="E249" s="121">
        <v>10493</v>
      </c>
      <c r="F249" s="137">
        <v>14444.2</v>
      </c>
      <c r="G249" s="116">
        <f t="shared" si="10"/>
        <v>93.61114711600779</v>
      </c>
      <c r="H249" s="111">
        <f t="shared" si="12"/>
        <v>99.51908502135869</v>
      </c>
      <c r="I249" s="12"/>
    </row>
    <row r="250" spans="1:9" s="11" customFormat="1" ht="18.75" hidden="1">
      <c r="A250" s="46" t="s">
        <v>261</v>
      </c>
      <c r="B250" s="50" t="s">
        <v>262</v>
      </c>
      <c r="C250" s="159">
        <v>110534</v>
      </c>
      <c r="D250" s="137">
        <v>123866.1</v>
      </c>
      <c r="E250" s="121">
        <v>57890</v>
      </c>
      <c r="F250" s="137">
        <v>120762.7</v>
      </c>
      <c r="G250" s="116">
        <f t="shared" si="10"/>
        <v>109.25389472922357</v>
      </c>
      <c r="H250" s="111">
        <f t="shared" si="12"/>
        <v>97.49455258541279</v>
      </c>
      <c r="I250" s="12"/>
    </row>
    <row r="251" spans="1:9" s="11" customFormat="1" ht="18.75" customHeight="1" hidden="1">
      <c r="A251" s="46" t="s">
        <v>263</v>
      </c>
      <c r="B251" s="44" t="s">
        <v>264</v>
      </c>
      <c r="C251" s="159">
        <v>563674.1</v>
      </c>
      <c r="D251" s="137">
        <v>776270.8</v>
      </c>
      <c r="E251" s="101">
        <v>365248</v>
      </c>
      <c r="F251" s="137">
        <v>740939.9</v>
      </c>
      <c r="G251" s="116">
        <f t="shared" si="10"/>
        <v>131.44827835800865</v>
      </c>
      <c r="H251" s="111">
        <f t="shared" si="12"/>
        <v>95.44863725390675</v>
      </c>
      <c r="I251" s="12"/>
    </row>
    <row r="252" spans="1:9" s="11" customFormat="1" ht="63.75" hidden="1">
      <c r="A252" s="46" t="s">
        <v>263</v>
      </c>
      <c r="B252" s="47" t="s">
        <v>265</v>
      </c>
      <c r="C252" s="159"/>
      <c r="D252" s="137"/>
      <c r="E252" s="121"/>
      <c r="F252" s="137"/>
      <c r="G252" s="116" t="e">
        <f t="shared" si="10"/>
        <v>#DIV/0!</v>
      </c>
      <c r="H252" s="111" t="e">
        <f t="shared" si="12"/>
        <v>#DIV/0!</v>
      </c>
      <c r="I252" s="12"/>
    </row>
    <row r="253" spans="1:9" s="11" customFormat="1" ht="63.75" hidden="1">
      <c r="A253" s="46" t="s">
        <v>263</v>
      </c>
      <c r="B253" s="47" t="s">
        <v>266</v>
      </c>
      <c r="C253" s="159"/>
      <c r="D253" s="137"/>
      <c r="E253" s="121"/>
      <c r="F253" s="137"/>
      <c r="G253" s="116" t="e">
        <f t="shared" si="10"/>
        <v>#DIV/0!</v>
      </c>
      <c r="H253" s="111" t="e">
        <f t="shared" si="12"/>
        <v>#DIV/0!</v>
      </c>
      <c r="I253" s="12"/>
    </row>
    <row r="254" spans="1:9" s="11" customFormat="1" ht="63.75" hidden="1">
      <c r="A254" s="46" t="s">
        <v>263</v>
      </c>
      <c r="B254" s="47" t="s">
        <v>267</v>
      </c>
      <c r="C254" s="159"/>
      <c r="D254" s="137"/>
      <c r="E254" s="121"/>
      <c r="F254" s="137"/>
      <c r="G254" s="116" t="e">
        <f t="shared" si="10"/>
        <v>#DIV/0!</v>
      </c>
      <c r="H254" s="111" t="e">
        <f t="shared" si="12"/>
        <v>#DIV/0!</v>
      </c>
      <c r="I254" s="12"/>
    </row>
    <row r="255" spans="1:9" s="11" customFormat="1" ht="32.25" hidden="1">
      <c r="A255" s="46" t="s">
        <v>263</v>
      </c>
      <c r="B255" s="47" t="s">
        <v>268</v>
      </c>
      <c r="C255" s="159"/>
      <c r="D255" s="137"/>
      <c r="E255" s="121"/>
      <c r="F255" s="137"/>
      <c r="G255" s="116" t="e">
        <f t="shared" si="10"/>
        <v>#DIV/0!</v>
      </c>
      <c r="H255" s="111" t="e">
        <f t="shared" si="12"/>
        <v>#DIV/0!</v>
      </c>
      <c r="I255" s="12"/>
    </row>
    <row r="256" spans="1:9" s="11" customFormat="1" ht="63.75" hidden="1">
      <c r="A256" s="46" t="s">
        <v>263</v>
      </c>
      <c r="B256" s="47" t="s">
        <v>269</v>
      </c>
      <c r="C256" s="159"/>
      <c r="D256" s="137"/>
      <c r="E256" s="121"/>
      <c r="F256" s="137"/>
      <c r="G256" s="116" t="e">
        <f t="shared" si="10"/>
        <v>#DIV/0!</v>
      </c>
      <c r="H256" s="111" t="e">
        <f t="shared" si="12"/>
        <v>#DIV/0!</v>
      </c>
      <c r="I256" s="12"/>
    </row>
    <row r="257" spans="1:9" s="11" customFormat="1" ht="18.75" hidden="1">
      <c r="A257" s="46"/>
      <c r="B257" s="47"/>
      <c r="C257" s="159"/>
      <c r="D257" s="137"/>
      <c r="E257" s="121"/>
      <c r="F257" s="137"/>
      <c r="G257" s="116" t="e">
        <f t="shared" si="10"/>
        <v>#DIV/0!</v>
      </c>
      <c r="H257" s="111" t="e">
        <f t="shared" si="12"/>
        <v>#DIV/0!</v>
      </c>
      <c r="I257" s="12"/>
    </row>
    <row r="258" spans="1:9" s="11" customFormat="1" ht="18.75" hidden="1">
      <c r="A258" s="59" t="s">
        <v>270</v>
      </c>
      <c r="B258" s="91" t="s">
        <v>336</v>
      </c>
      <c r="C258" s="162">
        <v>52427.1</v>
      </c>
      <c r="D258" s="142">
        <v>106080.2</v>
      </c>
      <c r="E258" s="121">
        <v>31668</v>
      </c>
      <c r="F258" s="142">
        <v>98532.4</v>
      </c>
      <c r="G258" s="116">
        <f t="shared" si="10"/>
        <v>187.941732424643</v>
      </c>
      <c r="H258" s="122">
        <f t="shared" si="12"/>
        <v>92.88481733631724</v>
      </c>
      <c r="I258" s="12"/>
    </row>
    <row r="259" spans="1:9" s="11" customFormat="1" ht="32.25" hidden="1">
      <c r="A259" s="46" t="s">
        <v>271</v>
      </c>
      <c r="B259" s="44" t="s">
        <v>272</v>
      </c>
      <c r="C259" s="159">
        <v>16924.2</v>
      </c>
      <c r="D259" s="137">
        <v>23019.1</v>
      </c>
      <c r="E259" s="79">
        <v>22443</v>
      </c>
      <c r="F259" s="137">
        <v>22731.2</v>
      </c>
      <c r="G259" s="116">
        <f t="shared" si="10"/>
        <v>134.31181385235342</v>
      </c>
      <c r="H259" s="111">
        <f t="shared" si="12"/>
        <v>98.7492994947674</v>
      </c>
      <c r="I259" s="12"/>
    </row>
    <row r="260" spans="1:9" s="11" customFormat="1" ht="32.25" hidden="1">
      <c r="A260" s="46" t="s">
        <v>271</v>
      </c>
      <c r="B260" s="47" t="s">
        <v>180</v>
      </c>
      <c r="C260" s="158"/>
      <c r="D260" s="100"/>
      <c r="E260" s="123"/>
      <c r="F260" s="45"/>
      <c r="G260" s="108" t="e">
        <f t="shared" si="10"/>
        <v>#DIV/0!</v>
      </c>
      <c r="H260" s="28" t="e">
        <f t="shared" si="12"/>
        <v>#DIV/0!</v>
      </c>
      <c r="I260" s="12"/>
    </row>
    <row r="261" spans="1:9" s="11" customFormat="1" ht="48" hidden="1">
      <c r="A261" s="46" t="s">
        <v>263</v>
      </c>
      <c r="B261" s="47" t="s">
        <v>273</v>
      </c>
      <c r="C261" s="158"/>
      <c r="D261" s="100"/>
      <c r="E261" s="123"/>
      <c r="F261" s="45"/>
      <c r="G261" s="108" t="e">
        <f t="shared" si="10"/>
        <v>#DIV/0!</v>
      </c>
      <c r="H261" s="28" t="e">
        <f t="shared" si="12"/>
        <v>#DIV/0!</v>
      </c>
      <c r="I261" s="12"/>
    </row>
    <row r="262" spans="1:9" s="11" customFormat="1" ht="79.5" hidden="1">
      <c r="A262" s="46" t="s">
        <v>263</v>
      </c>
      <c r="B262" s="47" t="s">
        <v>274</v>
      </c>
      <c r="C262" s="158"/>
      <c r="D262" s="100"/>
      <c r="E262" s="123"/>
      <c r="F262" s="45"/>
      <c r="G262" s="108" t="e">
        <f t="shared" si="10"/>
        <v>#DIV/0!</v>
      </c>
      <c r="H262" s="28" t="e">
        <f t="shared" si="12"/>
        <v>#DIV/0!</v>
      </c>
      <c r="I262" s="12"/>
    </row>
    <row r="263" spans="1:9" s="11" customFormat="1" ht="63.75" hidden="1">
      <c r="A263" s="46" t="s">
        <v>263</v>
      </c>
      <c r="B263" s="47" t="s">
        <v>275</v>
      </c>
      <c r="C263" s="158"/>
      <c r="D263" s="100"/>
      <c r="E263" s="123"/>
      <c r="F263" s="45"/>
      <c r="G263" s="108" t="e">
        <f t="shared" si="10"/>
        <v>#DIV/0!</v>
      </c>
      <c r="H263" s="28" t="e">
        <f t="shared" si="12"/>
        <v>#DIV/0!</v>
      </c>
      <c r="I263" s="12"/>
    </row>
    <row r="264" spans="1:9" s="11" customFormat="1" ht="48" hidden="1">
      <c r="A264" s="46" t="s">
        <v>263</v>
      </c>
      <c r="B264" s="47" t="s">
        <v>276</v>
      </c>
      <c r="C264" s="158"/>
      <c r="D264" s="100"/>
      <c r="E264" s="123"/>
      <c r="F264" s="45"/>
      <c r="G264" s="108" t="e">
        <f t="shared" si="10"/>
        <v>#DIV/0!</v>
      </c>
      <c r="H264" s="28" t="e">
        <f t="shared" si="12"/>
        <v>#DIV/0!</v>
      </c>
      <c r="I264" s="12"/>
    </row>
    <row r="265" spans="1:9" s="11" customFormat="1" ht="0.75" customHeight="1" hidden="1">
      <c r="A265" s="12"/>
      <c r="B265" s="12"/>
      <c r="C265" s="154">
        <v>58070</v>
      </c>
      <c r="D265" s="79">
        <v>58070</v>
      </c>
      <c r="E265" s="123"/>
      <c r="F265" s="123"/>
      <c r="G265" s="108">
        <f t="shared" si="10"/>
        <v>0</v>
      </c>
      <c r="H265" s="28">
        <f t="shared" si="12"/>
        <v>0</v>
      </c>
      <c r="I265" s="12"/>
    </row>
    <row r="266" spans="1:9" s="11" customFormat="1" ht="18.75" hidden="1">
      <c r="A266" s="46" t="s">
        <v>271</v>
      </c>
      <c r="B266" s="47"/>
      <c r="C266" s="158"/>
      <c r="D266" s="100"/>
      <c r="E266" s="123"/>
      <c r="F266" s="45"/>
      <c r="G266" s="108" t="e">
        <f t="shared" si="10"/>
        <v>#DIV/0!</v>
      </c>
      <c r="H266" s="28" t="e">
        <f t="shared" si="12"/>
        <v>#DIV/0!</v>
      </c>
      <c r="I266" s="12"/>
    </row>
    <row r="267" spans="1:9" s="11" customFormat="1" ht="48" hidden="1">
      <c r="A267" s="46" t="s">
        <v>263</v>
      </c>
      <c r="B267" s="47" t="s">
        <v>277</v>
      </c>
      <c r="C267" s="158"/>
      <c r="D267" s="100"/>
      <c r="E267" s="123"/>
      <c r="F267" s="45"/>
      <c r="G267" s="108" t="e">
        <f t="shared" si="10"/>
        <v>#DIV/0!</v>
      </c>
      <c r="H267" s="28" t="e">
        <f t="shared" si="12"/>
        <v>#DIV/0!</v>
      </c>
      <c r="I267" s="12"/>
    </row>
    <row r="268" spans="1:9" s="11" customFormat="1" ht="48" hidden="1">
      <c r="A268" s="46" t="s">
        <v>271</v>
      </c>
      <c r="B268" s="47" t="s">
        <v>278</v>
      </c>
      <c r="C268" s="158"/>
      <c r="D268" s="100"/>
      <c r="E268" s="123"/>
      <c r="F268" s="45"/>
      <c r="G268" s="108" t="e">
        <f t="shared" si="10"/>
        <v>#DIV/0!</v>
      </c>
      <c r="H268" s="28" t="e">
        <f t="shared" si="12"/>
        <v>#DIV/0!</v>
      </c>
      <c r="I268" s="12"/>
    </row>
    <row r="269" spans="1:9" s="11" customFormat="1" ht="48" hidden="1">
      <c r="A269" s="46" t="s">
        <v>271</v>
      </c>
      <c r="B269" s="47" t="s">
        <v>249</v>
      </c>
      <c r="C269" s="158"/>
      <c r="D269" s="100"/>
      <c r="E269" s="123"/>
      <c r="F269" s="45"/>
      <c r="G269" s="108" t="e">
        <f t="shared" si="10"/>
        <v>#DIV/0!</v>
      </c>
      <c r="H269" s="28" t="e">
        <f t="shared" si="12"/>
        <v>#DIV/0!</v>
      </c>
      <c r="I269" s="12"/>
    </row>
    <row r="270" spans="1:9" s="11" customFormat="1" ht="18.75" hidden="1">
      <c r="A270" s="46" t="s">
        <v>271</v>
      </c>
      <c r="B270" s="47" t="s">
        <v>279</v>
      </c>
      <c r="C270" s="158"/>
      <c r="D270" s="100"/>
      <c r="E270" s="123"/>
      <c r="F270" s="45"/>
      <c r="G270" s="108" t="e">
        <f t="shared" si="10"/>
        <v>#DIV/0!</v>
      </c>
      <c r="H270" s="28" t="e">
        <f t="shared" si="12"/>
        <v>#DIV/0!</v>
      </c>
      <c r="I270" s="12"/>
    </row>
    <row r="271" spans="1:9" s="11" customFormat="1" ht="32.25" hidden="1">
      <c r="A271" s="46" t="s">
        <v>271</v>
      </c>
      <c r="B271" s="47" t="s">
        <v>280</v>
      </c>
      <c r="C271" s="158"/>
      <c r="D271" s="100"/>
      <c r="E271" s="123"/>
      <c r="F271" s="45"/>
      <c r="G271" s="108" t="e">
        <f t="shared" si="10"/>
        <v>#DIV/0!</v>
      </c>
      <c r="H271" s="28" t="e">
        <f t="shared" si="12"/>
        <v>#DIV/0!</v>
      </c>
      <c r="I271" s="12"/>
    </row>
    <row r="272" spans="1:9" s="11" customFormat="1" ht="32.25" hidden="1">
      <c r="A272" s="46" t="s">
        <v>271</v>
      </c>
      <c r="B272" s="47" t="s">
        <v>281</v>
      </c>
      <c r="C272" s="158"/>
      <c r="D272" s="100"/>
      <c r="E272" s="123"/>
      <c r="F272" s="45"/>
      <c r="G272" s="108" t="e">
        <f t="shared" si="10"/>
        <v>#DIV/0!</v>
      </c>
      <c r="H272" s="28" t="e">
        <f t="shared" si="12"/>
        <v>#DIV/0!</v>
      </c>
      <c r="I272" s="12"/>
    </row>
    <row r="273" spans="1:9" s="11" customFormat="1" ht="48" hidden="1">
      <c r="A273" s="46" t="s">
        <v>271</v>
      </c>
      <c r="B273" s="47" t="s">
        <v>282</v>
      </c>
      <c r="C273" s="158"/>
      <c r="D273" s="100"/>
      <c r="E273" s="123"/>
      <c r="F273" s="45"/>
      <c r="G273" s="108" t="e">
        <f t="shared" si="10"/>
        <v>#DIV/0!</v>
      </c>
      <c r="H273" s="28" t="e">
        <f t="shared" si="12"/>
        <v>#DIV/0!</v>
      </c>
      <c r="I273" s="12"/>
    </row>
    <row r="274" spans="1:9" s="11" customFormat="1" ht="32.25" hidden="1">
      <c r="A274" s="46" t="s">
        <v>271</v>
      </c>
      <c r="B274" s="47" t="s">
        <v>191</v>
      </c>
      <c r="C274" s="158"/>
      <c r="D274" s="100"/>
      <c r="E274" s="123"/>
      <c r="F274" s="45"/>
      <c r="G274" s="108" t="e">
        <f t="shared" si="10"/>
        <v>#DIV/0!</v>
      </c>
      <c r="H274" s="28" t="e">
        <f t="shared" si="12"/>
        <v>#DIV/0!</v>
      </c>
      <c r="I274" s="12"/>
    </row>
    <row r="275" spans="1:9" s="11" customFormat="1" ht="21" customHeight="1" hidden="1">
      <c r="A275" s="60" t="s">
        <v>283</v>
      </c>
      <c r="B275" s="61" t="s">
        <v>284</v>
      </c>
      <c r="C275" s="163"/>
      <c r="D275" s="183"/>
      <c r="E275" s="125"/>
      <c r="F275" s="124"/>
      <c r="G275" s="108" t="e">
        <f t="shared" si="10"/>
        <v>#DIV/0!</v>
      </c>
      <c r="H275" s="122" t="e">
        <f t="shared" si="12"/>
        <v>#DIV/0!</v>
      </c>
      <c r="I275" s="12"/>
    </row>
    <row r="276" spans="1:9" s="11" customFormat="1" ht="21" customHeight="1" hidden="1">
      <c r="A276" s="62" t="s">
        <v>283</v>
      </c>
      <c r="B276" s="63" t="s">
        <v>284</v>
      </c>
      <c r="C276" s="164">
        <f>C277</f>
        <v>5755</v>
      </c>
      <c r="D276" s="102">
        <f>D277</f>
        <v>5755</v>
      </c>
      <c r="E276" s="126"/>
      <c r="F276" s="102">
        <f>F277</f>
        <v>5755</v>
      </c>
      <c r="G276" s="108">
        <f>F276/C276*100</f>
        <v>100</v>
      </c>
      <c r="H276" s="112">
        <f t="shared" si="12"/>
        <v>100</v>
      </c>
      <c r="I276" s="146"/>
    </row>
    <row r="277" spans="1:9" s="11" customFormat="1" ht="32.25" hidden="1">
      <c r="A277" s="106" t="s">
        <v>383</v>
      </c>
      <c r="B277" s="64" t="s">
        <v>392</v>
      </c>
      <c r="C277" s="165">
        <v>5755</v>
      </c>
      <c r="D277" s="127">
        <v>5755</v>
      </c>
      <c r="E277" s="116"/>
      <c r="F277" s="127">
        <v>5755</v>
      </c>
      <c r="G277" s="116">
        <f>F277/C277*100</f>
        <v>100</v>
      </c>
      <c r="H277" s="111">
        <f t="shared" si="12"/>
        <v>100</v>
      </c>
      <c r="I277" s="12"/>
    </row>
    <row r="278" spans="1:9" s="11" customFormat="1" ht="19.5" hidden="1" thickBot="1">
      <c r="A278" s="66"/>
      <c r="B278" s="67" t="s">
        <v>285</v>
      </c>
      <c r="C278" s="176">
        <f>SUM(C121+C143+C152+C159+C204+C211+C215+C227+C241+C248+C275+C276)</f>
        <v>8449161.2</v>
      </c>
      <c r="D278" s="135">
        <f>SUM(D121+D143+D152+D159+D204+D211+D215+D227+D241+D248+D275+D276)</f>
        <v>12022996.2</v>
      </c>
      <c r="E278" s="136">
        <f>SUM(E121+E143+E152+E159+E204+E211+E215+E227+E241+E248)</f>
        <v>3339619</v>
      </c>
      <c r="F278" s="135">
        <f>SUM(F121+F143+F152+F159+F204+F211+F215+F227+F241+F248+F275+F276)</f>
        <v>11060484.8</v>
      </c>
      <c r="G278" s="108">
        <f>F278/C278*100</f>
        <v>130.90630582358875</v>
      </c>
      <c r="H278" s="128">
        <f t="shared" si="12"/>
        <v>91.99441317298263</v>
      </c>
      <c r="I278" s="146"/>
    </row>
    <row r="279" spans="1:9" s="11" customFormat="1" ht="18.75" hidden="1">
      <c r="A279" s="68"/>
      <c r="B279" s="69" t="s">
        <v>286</v>
      </c>
      <c r="C279" s="177">
        <f>C92-C278</f>
        <v>-504848.99999999907</v>
      </c>
      <c r="D279" s="129">
        <f>D92-D278</f>
        <v>-1186709.3000000007</v>
      </c>
      <c r="E279" s="70"/>
      <c r="F279" s="129">
        <f>F92-F278</f>
        <v>-789528.3000000007</v>
      </c>
      <c r="G279" s="108"/>
      <c r="H279" s="130"/>
      <c r="I279" s="10"/>
    </row>
    <row r="280" spans="1:8" s="11" customFormat="1" ht="31.5">
      <c r="A280" s="6" t="s">
        <v>287</v>
      </c>
      <c r="B280" s="71" t="s">
        <v>426</v>
      </c>
      <c r="C280" s="178"/>
      <c r="D280" s="184"/>
      <c r="E280" s="107"/>
      <c r="F280" s="131"/>
      <c r="G280" s="108"/>
      <c r="H280" s="28"/>
    </row>
    <row r="281" spans="1:8" s="11" customFormat="1" ht="66.75" customHeight="1" hidden="1">
      <c r="A281" s="65" t="s">
        <v>288</v>
      </c>
      <c r="B281" s="72" t="s">
        <v>289</v>
      </c>
      <c r="C281" s="166">
        <f>C282-C294</f>
        <v>1204849</v>
      </c>
      <c r="D281" s="103">
        <f>D282-D294</f>
        <v>933247</v>
      </c>
      <c r="E281" s="73">
        <f>E282-E294</f>
        <v>0</v>
      </c>
      <c r="F281" s="73">
        <f>F282-F294</f>
        <v>933247</v>
      </c>
      <c r="G281" s="108"/>
      <c r="H281" s="28"/>
    </row>
    <row r="282" spans="1:8" s="11" customFormat="1" ht="66" customHeight="1" hidden="1">
      <c r="A282" s="65" t="s">
        <v>290</v>
      </c>
      <c r="B282" s="72" t="s">
        <v>291</v>
      </c>
      <c r="C282" s="166">
        <f>C288+C283</f>
        <v>1284849</v>
      </c>
      <c r="D282" s="103">
        <f>D288+D283</f>
        <v>1013247</v>
      </c>
      <c r="E282" s="73">
        <f>E288</f>
        <v>0</v>
      </c>
      <c r="F282" s="73">
        <f>F288</f>
        <v>933247</v>
      </c>
      <c r="G282" s="108"/>
      <c r="H282" s="28"/>
    </row>
    <row r="283" spans="1:8" s="11" customFormat="1" ht="50.25" customHeight="1" hidden="1">
      <c r="A283" s="65" t="s">
        <v>292</v>
      </c>
      <c r="B283" s="72" t="s">
        <v>293</v>
      </c>
      <c r="C283" s="166"/>
      <c r="D283" s="103">
        <v>80000</v>
      </c>
      <c r="E283" s="74"/>
      <c r="F283" s="73"/>
      <c r="G283" s="108"/>
      <c r="H283" s="28"/>
    </row>
    <row r="284" spans="1:8" s="11" customFormat="1" ht="50.25" customHeight="1" hidden="1">
      <c r="A284" s="65"/>
      <c r="B284" s="72"/>
      <c r="C284" s="166"/>
      <c r="D284" s="103"/>
      <c r="E284" s="74"/>
      <c r="F284" s="73"/>
      <c r="G284" s="108"/>
      <c r="H284" s="28"/>
    </row>
    <row r="285" spans="1:8" s="11" customFormat="1" ht="32.25">
      <c r="A285" s="80" t="s">
        <v>425</v>
      </c>
      <c r="B285" s="81" t="s">
        <v>427</v>
      </c>
      <c r="C285" s="167">
        <f>C287-C291</f>
        <v>504849</v>
      </c>
      <c r="D285" s="86">
        <f>D287-D291</f>
        <v>303247</v>
      </c>
      <c r="E285" s="74"/>
      <c r="F285" s="86">
        <f>F287-F291</f>
        <v>353247</v>
      </c>
      <c r="G285" s="116">
        <f aca="true" t="shared" si="13" ref="G285:G307">F285/C285*100</f>
        <v>69.97082295894415</v>
      </c>
      <c r="H285" s="116">
        <f aca="true" t="shared" si="14" ref="H285:H307">F285/D285*100</f>
        <v>116.48820928154278</v>
      </c>
    </row>
    <row r="286" spans="1:8" s="11" customFormat="1" ht="32.25">
      <c r="A286" s="80" t="s">
        <v>365</v>
      </c>
      <c r="B286" s="81" t="s">
        <v>428</v>
      </c>
      <c r="C286" s="167">
        <f>C288-C292</f>
        <v>504849</v>
      </c>
      <c r="D286" s="86">
        <f>D288-D292</f>
        <v>303247</v>
      </c>
      <c r="E286" s="74"/>
      <c r="F286" s="86">
        <f>F288-F292</f>
        <v>303247</v>
      </c>
      <c r="G286" s="116">
        <f t="shared" si="13"/>
        <v>60.06687148038324</v>
      </c>
      <c r="H286" s="116">
        <f t="shared" si="14"/>
        <v>100</v>
      </c>
    </row>
    <row r="287" spans="1:8" s="11" customFormat="1" ht="18.75">
      <c r="A287" s="80"/>
      <c r="B287" s="97" t="s">
        <v>342</v>
      </c>
      <c r="C287" s="168">
        <f>C288+C289</f>
        <v>1364849</v>
      </c>
      <c r="D287" s="96">
        <f>D288+D289</f>
        <v>1013247</v>
      </c>
      <c r="E287" s="74"/>
      <c r="F287" s="96">
        <f>F288+F289</f>
        <v>983247</v>
      </c>
      <c r="G287" s="116">
        <f t="shared" si="13"/>
        <v>72.04071659209187</v>
      </c>
      <c r="H287" s="116">
        <f t="shared" si="14"/>
        <v>97.0392214336682</v>
      </c>
    </row>
    <row r="288" spans="1:8" s="11" customFormat="1" ht="30.75">
      <c r="A288" s="80" t="s">
        <v>366</v>
      </c>
      <c r="B288" s="84" t="s">
        <v>312</v>
      </c>
      <c r="C288" s="169">
        <v>1284849</v>
      </c>
      <c r="D288" s="82">
        <v>933247</v>
      </c>
      <c r="E288" s="107"/>
      <c r="F288" s="132">
        <v>933247</v>
      </c>
      <c r="G288" s="116">
        <f t="shared" si="13"/>
        <v>72.63476097191187</v>
      </c>
      <c r="H288" s="116">
        <f t="shared" si="14"/>
        <v>100</v>
      </c>
    </row>
    <row r="289" spans="1:8" s="11" customFormat="1" ht="45.75">
      <c r="A289" s="80" t="s">
        <v>368</v>
      </c>
      <c r="B289" s="84" t="s">
        <v>369</v>
      </c>
      <c r="C289" s="82">
        <v>80000</v>
      </c>
      <c r="D289" s="82">
        <v>80000</v>
      </c>
      <c r="E289" s="107"/>
      <c r="F289" s="82">
        <v>50000</v>
      </c>
      <c r="G289" s="116">
        <f t="shared" si="13"/>
        <v>62.5</v>
      </c>
      <c r="H289" s="116">
        <f t="shared" si="14"/>
        <v>62.5</v>
      </c>
    </row>
    <row r="290" spans="1:8" s="11" customFormat="1" ht="32.25" hidden="1">
      <c r="A290" s="80" t="s">
        <v>367</v>
      </c>
      <c r="B290" s="81" t="s">
        <v>310</v>
      </c>
      <c r="C290" s="169">
        <v>80000000</v>
      </c>
      <c r="D290" s="82">
        <v>80000</v>
      </c>
      <c r="E290" s="107"/>
      <c r="F290" s="82">
        <v>50000</v>
      </c>
      <c r="G290" s="116">
        <f t="shared" si="13"/>
        <v>0.0625</v>
      </c>
      <c r="H290" s="116">
        <f t="shared" si="14"/>
        <v>62.5</v>
      </c>
    </row>
    <row r="291" spans="1:8" s="11" customFormat="1" ht="18.75">
      <c r="A291" s="83"/>
      <c r="B291" s="94" t="s">
        <v>341</v>
      </c>
      <c r="C291" s="170">
        <f>C292+C294</f>
        <v>860000</v>
      </c>
      <c r="D291" s="95">
        <f>D292+D294</f>
        <v>710000</v>
      </c>
      <c r="E291" s="107"/>
      <c r="F291" s="95">
        <f>F292+F294</f>
        <v>630000</v>
      </c>
      <c r="G291" s="116">
        <f t="shared" si="13"/>
        <v>73.25581395348837</v>
      </c>
      <c r="H291" s="116">
        <f t="shared" si="14"/>
        <v>88.73239436619718</v>
      </c>
    </row>
    <row r="292" spans="1:8" s="11" customFormat="1" ht="30.75" customHeight="1">
      <c r="A292" s="149" t="s">
        <v>370</v>
      </c>
      <c r="B292" s="84" t="s">
        <v>313</v>
      </c>
      <c r="C292" s="169">
        <v>780000</v>
      </c>
      <c r="D292" s="82">
        <v>630000</v>
      </c>
      <c r="E292" s="107"/>
      <c r="F292" s="82">
        <v>630000</v>
      </c>
      <c r="G292" s="116">
        <f t="shared" si="13"/>
        <v>80.76923076923077</v>
      </c>
      <c r="H292" s="116">
        <f t="shared" si="14"/>
        <v>100</v>
      </c>
    </row>
    <row r="293" spans="1:8" s="11" customFormat="1" ht="18.75" hidden="1">
      <c r="A293" s="80"/>
      <c r="B293" s="81"/>
      <c r="C293" s="82">
        <v>80000</v>
      </c>
      <c r="D293" s="82"/>
      <c r="E293" s="107"/>
      <c r="F293" s="73"/>
      <c r="G293" s="108">
        <f t="shared" si="13"/>
        <v>0</v>
      </c>
      <c r="H293" s="116" t="e">
        <f t="shared" si="14"/>
        <v>#DIV/0!</v>
      </c>
    </row>
    <row r="294" spans="1:8" s="11" customFormat="1" ht="48">
      <c r="A294" s="80" t="s">
        <v>371</v>
      </c>
      <c r="B294" s="81" t="s">
        <v>424</v>
      </c>
      <c r="C294" s="82">
        <v>80000</v>
      </c>
      <c r="D294" s="82">
        <v>80000</v>
      </c>
      <c r="E294" s="73">
        <f>E299</f>
        <v>0</v>
      </c>
      <c r="F294" s="73"/>
      <c r="G294" s="108">
        <f t="shared" si="13"/>
        <v>0</v>
      </c>
      <c r="H294" s="116">
        <f t="shared" si="14"/>
        <v>0</v>
      </c>
    </row>
    <row r="295" spans="1:8" s="11" customFormat="1" ht="48" hidden="1">
      <c r="A295" s="80" t="s">
        <v>372</v>
      </c>
      <c r="B295" s="81" t="s">
        <v>311</v>
      </c>
      <c r="C295" s="169">
        <v>80000000</v>
      </c>
      <c r="D295" s="82">
        <v>80000</v>
      </c>
      <c r="E295" s="73"/>
      <c r="F295" s="73"/>
      <c r="G295" s="108">
        <f t="shared" si="13"/>
        <v>0</v>
      </c>
      <c r="H295" s="116">
        <f t="shared" si="14"/>
        <v>0</v>
      </c>
    </row>
    <row r="296" spans="1:8" s="11" customFormat="1" ht="32.25">
      <c r="A296" s="80" t="s">
        <v>419</v>
      </c>
      <c r="B296" s="81" t="s">
        <v>380</v>
      </c>
      <c r="C296" s="169">
        <f>C298+C299</f>
        <v>362650</v>
      </c>
      <c r="D296" s="82">
        <f>D298+D299</f>
        <v>340499</v>
      </c>
      <c r="E296" s="73"/>
      <c r="F296" s="73"/>
      <c r="G296" s="108">
        <f t="shared" si="13"/>
        <v>0</v>
      </c>
      <c r="H296" s="116">
        <f t="shared" si="14"/>
        <v>0</v>
      </c>
    </row>
    <row r="297" spans="1:8" s="11" customFormat="1" ht="105.75" hidden="1">
      <c r="A297" s="80" t="s">
        <v>381</v>
      </c>
      <c r="B297" s="84" t="s">
        <v>309</v>
      </c>
      <c r="C297" s="171">
        <f>C298+C299</f>
        <v>362650</v>
      </c>
      <c r="D297" s="85">
        <f>D298+D299</f>
        <v>340499</v>
      </c>
      <c r="E297" s="73"/>
      <c r="F297" s="73"/>
      <c r="G297" s="108">
        <f t="shared" si="13"/>
        <v>0</v>
      </c>
      <c r="H297" s="116">
        <f t="shared" si="14"/>
        <v>0</v>
      </c>
    </row>
    <row r="298" spans="1:8" s="11" customFormat="1" ht="126">
      <c r="A298" s="83" t="s">
        <v>373</v>
      </c>
      <c r="B298" s="153" t="s">
        <v>309</v>
      </c>
      <c r="C298" s="171">
        <v>329581</v>
      </c>
      <c r="D298" s="85">
        <v>326043</v>
      </c>
      <c r="E298" s="73"/>
      <c r="F298" s="73"/>
      <c r="G298" s="108">
        <f t="shared" si="13"/>
        <v>0</v>
      </c>
      <c r="H298" s="116">
        <f t="shared" si="14"/>
        <v>0</v>
      </c>
    </row>
    <row r="299" spans="1:8" s="11" customFormat="1" ht="114" customHeight="1">
      <c r="A299" s="80" t="s">
        <v>373</v>
      </c>
      <c r="B299" s="81" t="s">
        <v>308</v>
      </c>
      <c r="C299" s="169">
        <v>33069</v>
      </c>
      <c r="D299" s="82">
        <v>14456</v>
      </c>
      <c r="E299" s="107"/>
      <c r="F299" s="73"/>
      <c r="G299" s="108">
        <f t="shared" si="13"/>
        <v>0</v>
      </c>
      <c r="H299" s="116">
        <f t="shared" si="14"/>
        <v>0</v>
      </c>
    </row>
    <row r="300" spans="1:8" s="11" customFormat="1" ht="32.25">
      <c r="A300" s="80" t="s">
        <v>379</v>
      </c>
      <c r="B300" s="81" t="s">
        <v>307</v>
      </c>
      <c r="C300" s="169">
        <f>C301</f>
        <v>362650</v>
      </c>
      <c r="D300" s="82">
        <f>D301</f>
        <v>340499</v>
      </c>
      <c r="E300" s="107"/>
      <c r="F300" s="73"/>
      <c r="G300" s="108">
        <f t="shared" si="13"/>
        <v>0</v>
      </c>
      <c r="H300" s="116">
        <f t="shared" si="14"/>
        <v>0</v>
      </c>
    </row>
    <row r="301" spans="1:8" s="11" customFormat="1" ht="126.75">
      <c r="A301" s="80" t="s">
        <v>382</v>
      </c>
      <c r="B301" s="81" t="s">
        <v>306</v>
      </c>
      <c r="C301" s="169">
        <v>362650</v>
      </c>
      <c r="D301" s="82">
        <v>340499</v>
      </c>
      <c r="E301" s="107"/>
      <c r="F301" s="73"/>
      <c r="G301" s="108">
        <f t="shared" si="13"/>
        <v>0</v>
      </c>
      <c r="H301" s="116">
        <f t="shared" si="14"/>
        <v>0</v>
      </c>
    </row>
    <row r="302" spans="1:8" s="11" customFormat="1" ht="48" hidden="1">
      <c r="A302" s="65" t="s">
        <v>294</v>
      </c>
      <c r="B302" s="75" t="s">
        <v>295</v>
      </c>
      <c r="C302" s="166"/>
      <c r="D302" s="103"/>
      <c r="E302" s="107"/>
      <c r="F302" s="73"/>
      <c r="G302" s="108" t="e">
        <f t="shared" si="13"/>
        <v>#DIV/0!</v>
      </c>
      <c r="H302" s="116" t="e">
        <f t="shared" si="14"/>
        <v>#DIV/0!</v>
      </c>
    </row>
    <row r="303" spans="1:8" s="11" customFormat="1" ht="32.25" customHeight="1" hidden="1">
      <c r="A303" s="65" t="s">
        <v>296</v>
      </c>
      <c r="B303" s="75" t="s">
        <v>297</v>
      </c>
      <c r="C303" s="166"/>
      <c r="D303" s="103"/>
      <c r="E303" s="107"/>
      <c r="F303" s="73"/>
      <c r="G303" s="108" t="e">
        <f t="shared" si="13"/>
        <v>#DIV/0!</v>
      </c>
      <c r="H303" s="116" t="e">
        <f t="shared" si="14"/>
        <v>#DIV/0!</v>
      </c>
    </row>
    <row r="304" spans="1:8" s="11" customFormat="1" ht="18.75">
      <c r="A304" s="65" t="s">
        <v>374</v>
      </c>
      <c r="B304" s="75" t="s">
        <v>298</v>
      </c>
      <c r="C304" s="179">
        <f>C306-C305</f>
        <v>0</v>
      </c>
      <c r="D304" s="134">
        <f>D306-D305</f>
        <v>883462.3000000007</v>
      </c>
      <c r="E304" s="73"/>
      <c r="F304" s="134">
        <f>F306-F305</f>
        <v>436281.30000000075</v>
      </c>
      <c r="G304" s="108"/>
      <c r="H304" s="116">
        <f t="shared" si="14"/>
        <v>49.3831259126734</v>
      </c>
    </row>
    <row r="305" spans="1:8" s="11" customFormat="1" ht="32.25">
      <c r="A305" s="65" t="s">
        <v>378</v>
      </c>
      <c r="B305" s="75" t="s">
        <v>375</v>
      </c>
      <c r="C305" s="179">
        <f>C92+C288+C302+C303-C301</f>
        <v>8866511.2</v>
      </c>
      <c r="D305" s="134">
        <f>D92+D287+D296</f>
        <v>12190032.899999999</v>
      </c>
      <c r="E305" s="73">
        <f>E92+E288+E302+E303-E141</f>
        <v>0</v>
      </c>
      <c r="F305" s="134">
        <v>11440626.5</v>
      </c>
      <c r="G305" s="116">
        <f t="shared" si="13"/>
        <v>129.03188460417218</v>
      </c>
      <c r="H305" s="116">
        <f t="shared" si="14"/>
        <v>93.85230207212977</v>
      </c>
    </row>
    <row r="306" spans="1:8" s="11" customFormat="1" ht="32.25">
      <c r="A306" s="65" t="s">
        <v>377</v>
      </c>
      <c r="B306" s="75" t="s">
        <v>376</v>
      </c>
      <c r="C306" s="179">
        <f>C278+C292+C140-C296</f>
        <v>8866511.2</v>
      </c>
      <c r="D306" s="134">
        <f>D278+D291+D300</f>
        <v>13073495.2</v>
      </c>
      <c r="E306" s="73">
        <f>E278+E299+E140-E139</f>
        <v>3339619</v>
      </c>
      <c r="F306" s="134">
        <v>11876907.8</v>
      </c>
      <c r="G306" s="116">
        <f t="shared" si="13"/>
        <v>133.95243666979187</v>
      </c>
      <c r="H306" s="116">
        <f t="shared" si="14"/>
        <v>90.84722653204479</v>
      </c>
    </row>
    <row r="307" spans="1:8" s="11" customFormat="1" ht="18.75">
      <c r="A307" s="237" t="s">
        <v>299</v>
      </c>
      <c r="B307" s="237"/>
      <c r="C307" s="180">
        <f>C304+C287-C291</f>
        <v>504849</v>
      </c>
      <c r="D307" s="133">
        <f>D304+D287-D291</f>
        <v>1186709.3000000007</v>
      </c>
      <c r="E307" s="133">
        <f>E302+E300+E288-E299+E304+E303</f>
        <v>0</v>
      </c>
      <c r="F307" s="133">
        <f>F304+F287-F291</f>
        <v>789528.3000000007</v>
      </c>
      <c r="G307" s="116">
        <f t="shared" si="13"/>
        <v>156.3889994830139</v>
      </c>
      <c r="H307" s="116">
        <f t="shared" si="14"/>
        <v>66.53089345469866</v>
      </c>
    </row>
    <row r="308" s="11" customFormat="1" ht="18.75"/>
    <row r="309" spans="1:8" s="11" customFormat="1" ht="18.75">
      <c r="A309" s="76"/>
      <c r="B309" s="77"/>
      <c r="C309" s="77"/>
      <c r="D309" s="77"/>
      <c r="E309" s="77"/>
      <c r="H309" s="78"/>
    </row>
    <row r="310" s="11" customFormat="1" ht="18.75"/>
    <row r="311" s="11" customFormat="1" ht="18.75"/>
    <row r="321" spans="3:4" ht="12.75">
      <c r="C321" s="104"/>
      <c r="D321" s="104"/>
    </row>
    <row r="322" spans="3:4" ht="12.75">
      <c r="C322" s="104"/>
      <c r="D322" s="104"/>
    </row>
    <row r="323" spans="3:4" ht="12.75">
      <c r="C323" s="104"/>
      <c r="D323" s="104"/>
    </row>
    <row r="324" spans="3:4" ht="12.75">
      <c r="C324" s="104"/>
      <c r="D324" s="104"/>
    </row>
    <row r="325" spans="3:4" ht="12.75">
      <c r="C325" s="104"/>
      <c r="D325" s="104"/>
    </row>
    <row r="326" spans="3:4" ht="12.75">
      <c r="C326" s="104"/>
      <c r="D326" s="104"/>
    </row>
    <row r="327" spans="3:4" ht="12.75">
      <c r="C327" s="104"/>
      <c r="D327" s="104"/>
    </row>
    <row r="328" spans="3:4" ht="12.75">
      <c r="C328" s="104"/>
      <c r="D328" s="104"/>
    </row>
    <row r="329" spans="3:4" ht="12.75">
      <c r="C329" s="104"/>
      <c r="D329" s="104"/>
    </row>
    <row r="330" spans="3:4" ht="12.75">
      <c r="C330" s="105"/>
      <c r="D330" s="105"/>
    </row>
    <row r="331" spans="3:4" ht="12.75">
      <c r="C331" s="104"/>
      <c r="D331" s="104"/>
    </row>
    <row r="332" spans="3:4" ht="12.75">
      <c r="C332" s="104"/>
      <c r="D332" s="104"/>
    </row>
    <row r="333" spans="3:4" ht="12.75">
      <c r="C333" s="104"/>
      <c r="D333" s="104"/>
    </row>
    <row r="334" spans="3:4" ht="12.75">
      <c r="C334" s="104"/>
      <c r="D334" s="104"/>
    </row>
    <row r="335" spans="3:4" ht="12.75">
      <c r="C335" s="104"/>
      <c r="D335" s="104"/>
    </row>
    <row r="336" spans="3:4" ht="12.75">
      <c r="C336" s="104"/>
      <c r="D336" s="104"/>
    </row>
  </sheetData>
  <sheetProtection/>
  <mergeCells count="5">
    <mergeCell ref="A307:B307"/>
    <mergeCell ref="B6:I9"/>
    <mergeCell ref="D1:H1"/>
    <mergeCell ref="D2:H2"/>
    <mergeCell ref="A10:H10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stasevich</cp:lastModifiedBy>
  <cp:lastPrinted>2009-04-23T07:22:58Z</cp:lastPrinted>
  <dcterms:created xsi:type="dcterms:W3CDTF">1996-10-08T23:32:33Z</dcterms:created>
  <dcterms:modified xsi:type="dcterms:W3CDTF">2009-04-29T14:35:05Z</dcterms:modified>
  <cp:category/>
  <cp:version/>
  <cp:contentType/>
  <cp:contentStatus/>
</cp:coreProperties>
</file>