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60" windowWidth="23250" windowHeight="10875"/>
  </bookViews>
  <sheets>
    <sheet name="!2023-2025 " sheetId="1" r:id="rId1"/>
  </sheets>
  <definedNames>
    <definedName name="_xlnm._FilterDatabase" localSheetId="0" hidden="1">'!2023-2025 '!$A$10:$P$259</definedName>
    <definedName name="_xlnm.Print_Titles" localSheetId="0">'!2023-2025 '!$10:$10</definedName>
    <definedName name="_xlnm.Print_Area" localSheetId="0">'!2023-2025 '!$A$1:$M$260</definedName>
  </definedNames>
  <calcPr calcId="145621"/>
</workbook>
</file>

<file path=xl/calcChain.xml><?xml version="1.0" encoding="utf-8"?>
<calcChain xmlns="http://schemas.openxmlformats.org/spreadsheetml/2006/main">
  <c r="M64" i="1" l="1"/>
  <c r="H55" i="1"/>
  <c r="H52" i="1"/>
  <c r="H49" i="1"/>
  <c r="L241" i="1"/>
  <c r="M241" i="1"/>
  <c r="K241" i="1"/>
  <c r="H257" i="1"/>
  <c r="M257" i="1"/>
  <c r="L257" i="1"/>
  <c r="K257" i="1"/>
  <c r="M255" i="1" l="1"/>
  <c r="L255" i="1"/>
  <c r="K255" i="1"/>
  <c r="H255" i="1" s="1"/>
  <c r="K166" i="1" l="1"/>
  <c r="K128" i="1"/>
  <c r="K119" i="1"/>
  <c r="M204" i="1"/>
  <c r="L204" i="1"/>
  <c r="K204" i="1"/>
  <c r="L202" i="1"/>
  <c r="M202" i="1"/>
  <c r="L203" i="1"/>
  <c r="M203" i="1"/>
  <c r="K202" i="1"/>
  <c r="K203" i="1"/>
  <c r="H204" i="1"/>
  <c r="L114" i="1" l="1"/>
  <c r="M114" i="1"/>
  <c r="M174" i="1"/>
  <c r="L174" i="1"/>
  <c r="K174" i="1"/>
  <c r="H174" i="1" s="1"/>
  <c r="L113" i="1"/>
  <c r="M113" i="1"/>
  <c r="K113" i="1"/>
  <c r="M138" i="1"/>
  <c r="L138" i="1"/>
  <c r="K138" i="1"/>
  <c r="M147" i="1"/>
  <c r="L147" i="1"/>
  <c r="K147" i="1"/>
  <c r="M144" i="1"/>
  <c r="L144" i="1"/>
  <c r="K144" i="1"/>
  <c r="I133" i="1"/>
  <c r="M133" i="1"/>
  <c r="L133" i="1"/>
  <c r="K133" i="1"/>
  <c r="I169" i="1"/>
  <c r="I166" i="1"/>
  <c r="M166" i="1"/>
  <c r="L166" i="1"/>
  <c r="K163" i="1"/>
  <c r="I161" i="1"/>
  <c r="M161" i="1"/>
  <c r="L161" i="1"/>
  <c r="K161" i="1"/>
  <c r="K156" i="1"/>
  <c r="M156" i="1"/>
  <c r="L156" i="1"/>
  <c r="I150" i="1"/>
  <c r="M150" i="1"/>
  <c r="L150" i="1"/>
  <c r="K150" i="1"/>
  <c r="I127" i="1"/>
  <c r="M124" i="1"/>
  <c r="L124" i="1"/>
  <c r="K124" i="1"/>
  <c r="I118" i="1"/>
  <c r="I115" i="1"/>
  <c r="M55" i="1"/>
  <c r="H124" i="1" l="1"/>
  <c r="H144" i="1"/>
  <c r="H147" i="1"/>
  <c r="H138" i="1"/>
  <c r="H156" i="1"/>
  <c r="H150" i="1"/>
  <c r="H133" i="1"/>
  <c r="H166" i="1"/>
  <c r="H161" i="1"/>
  <c r="K183" i="1" l="1"/>
  <c r="K114" i="1" s="1"/>
  <c r="M52" i="1" l="1"/>
  <c r="L242" i="1" l="1"/>
  <c r="M242" i="1"/>
  <c r="K242" i="1"/>
  <c r="M237" i="1"/>
  <c r="L237" i="1"/>
  <c r="K237" i="1"/>
  <c r="M235" i="1"/>
  <c r="L235" i="1"/>
  <c r="K235" i="1"/>
  <c r="M233" i="1"/>
  <c r="L233" i="1"/>
  <c r="K233" i="1"/>
  <c r="M231" i="1"/>
  <c r="L231" i="1"/>
  <c r="K231" i="1"/>
  <c r="M229" i="1"/>
  <c r="L229" i="1"/>
  <c r="K229" i="1"/>
  <c r="M227" i="1"/>
  <c r="L227" i="1"/>
  <c r="K227" i="1"/>
  <c r="L215" i="1"/>
  <c r="M215" i="1"/>
  <c r="K215" i="1"/>
  <c r="M213" i="1"/>
  <c r="L213" i="1"/>
  <c r="K213" i="1"/>
  <c r="M211" i="1"/>
  <c r="L211" i="1"/>
  <c r="K211" i="1"/>
  <c r="I209" i="1"/>
  <c r="K169" i="1"/>
  <c r="M198" i="1"/>
  <c r="L198" i="1"/>
  <c r="K198" i="1"/>
  <c r="M195" i="1"/>
  <c r="L195" i="1"/>
  <c r="K195" i="1"/>
  <c r="M192" i="1"/>
  <c r="L192" i="1"/>
  <c r="K192" i="1"/>
  <c r="M140" i="1"/>
  <c r="L140" i="1"/>
  <c r="K140" i="1"/>
  <c r="L115" i="1"/>
  <c r="M115" i="1"/>
  <c r="K115" i="1"/>
  <c r="H242" i="1" l="1"/>
  <c r="H140" i="1"/>
  <c r="H115" i="1"/>
  <c r="M201" i="1"/>
  <c r="L201" i="1"/>
  <c r="H231" i="1"/>
  <c r="K201" i="1"/>
  <c r="H237" i="1"/>
  <c r="H235" i="1"/>
  <c r="H215" i="1"/>
  <c r="H233" i="1"/>
  <c r="H229" i="1"/>
  <c r="H227" i="1"/>
  <c r="H211" i="1"/>
  <c r="H213" i="1"/>
  <c r="H198" i="1"/>
  <c r="H195" i="1"/>
  <c r="H192" i="1"/>
  <c r="M130" i="1"/>
  <c r="L130" i="1"/>
  <c r="K130" i="1"/>
  <c r="L97" i="1"/>
  <c r="L96" i="1"/>
  <c r="M96" i="1"/>
  <c r="K96" i="1"/>
  <c r="M97" i="1"/>
  <c r="K97" i="1"/>
  <c r="K101" i="1"/>
  <c r="L98" i="1"/>
  <c r="M98" i="1"/>
  <c r="K98" i="1"/>
  <c r="M108" i="1"/>
  <c r="L108" i="1"/>
  <c r="K108" i="1"/>
  <c r="L84" i="1"/>
  <c r="M84" i="1"/>
  <c r="K84" i="1"/>
  <c r="M90" i="1"/>
  <c r="L90" i="1"/>
  <c r="K90" i="1"/>
  <c r="I85" i="1"/>
  <c r="I78" i="1"/>
  <c r="L48" i="1"/>
  <c r="M48" i="1"/>
  <c r="K48" i="1"/>
  <c r="L47" i="1"/>
  <c r="M47" i="1"/>
  <c r="K47" i="1"/>
  <c r="L64" i="1"/>
  <c r="K64" i="1"/>
  <c r="M62" i="1"/>
  <c r="L62" i="1"/>
  <c r="K62" i="1"/>
  <c r="I58" i="1"/>
  <c r="K55" i="1"/>
  <c r="I49" i="1"/>
  <c r="L16" i="1"/>
  <c r="L15" i="1"/>
  <c r="M15" i="1"/>
  <c r="K15" i="1"/>
  <c r="M16" i="1"/>
  <c r="K16" i="1"/>
  <c r="M39" i="1"/>
  <c r="L39" i="1"/>
  <c r="K39" i="1"/>
  <c r="M37" i="1"/>
  <c r="L37" i="1"/>
  <c r="K37" i="1"/>
  <c r="M34" i="1"/>
  <c r="L34" i="1"/>
  <c r="K34" i="1"/>
  <c r="M32" i="1"/>
  <c r="L32" i="1"/>
  <c r="K32" i="1"/>
  <c r="H98" i="1" l="1"/>
  <c r="H130" i="1"/>
  <c r="H90" i="1"/>
  <c r="H108" i="1"/>
  <c r="H64" i="1"/>
  <c r="H62" i="1"/>
  <c r="H34" i="1"/>
  <c r="H39" i="1"/>
  <c r="H37" i="1"/>
  <c r="H32" i="1"/>
  <c r="L23" i="1" l="1"/>
  <c r="M23" i="1"/>
  <c r="I20" i="1"/>
  <c r="L240" i="1" l="1"/>
  <c r="L55" i="1" l="1"/>
  <c r="L163" i="1" l="1"/>
  <c r="M163" i="1"/>
  <c r="L207" i="1"/>
  <c r="M207" i="1"/>
  <c r="K207" i="1"/>
  <c r="M223" i="1"/>
  <c r="L223" i="1"/>
  <c r="K223" i="1"/>
  <c r="L251" i="1"/>
  <c r="M251" i="1"/>
  <c r="K251" i="1"/>
  <c r="L253" i="1"/>
  <c r="M253" i="1"/>
  <c r="K253" i="1"/>
  <c r="H163" i="1" l="1"/>
  <c r="H207" i="1"/>
  <c r="H223" i="1"/>
  <c r="M85" i="1" l="1"/>
  <c r="L85" i="1"/>
  <c r="K85" i="1"/>
  <c r="H85" i="1" l="1"/>
  <c r="K23" i="1"/>
  <c r="H23" i="1" s="1"/>
  <c r="K247" i="1" l="1"/>
  <c r="L247" i="1"/>
  <c r="M247" i="1"/>
  <c r="L245" i="1"/>
  <c r="M217" i="1"/>
  <c r="L217" i="1"/>
  <c r="K217" i="1"/>
  <c r="M219" i="1"/>
  <c r="L219" i="1"/>
  <c r="K219" i="1"/>
  <c r="M221" i="1"/>
  <c r="L221" i="1"/>
  <c r="K221" i="1"/>
  <c r="H247" i="1" l="1"/>
  <c r="H217" i="1"/>
  <c r="H219" i="1"/>
  <c r="H221" i="1"/>
  <c r="K92" i="1" l="1"/>
  <c r="M92" i="1"/>
  <c r="L92" i="1"/>
  <c r="L69" i="1"/>
  <c r="M69" i="1"/>
  <c r="K69" i="1"/>
  <c r="H92" i="1" l="1"/>
  <c r="K118" i="1"/>
  <c r="K112" i="1"/>
  <c r="M70" i="1" l="1"/>
  <c r="L70" i="1"/>
  <c r="K70" i="1"/>
  <c r="M67" i="1"/>
  <c r="L67" i="1"/>
  <c r="K67" i="1"/>
  <c r="H70" i="1" l="1"/>
  <c r="M44" i="1"/>
  <c r="L44" i="1"/>
  <c r="K44" i="1"/>
  <c r="K42" i="1"/>
  <c r="L42" i="1"/>
  <c r="M42" i="1"/>
  <c r="K20" i="1"/>
  <c r="H44" i="1" l="1"/>
  <c r="H42" i="1"/>
  <c r="M225" i="1" l="1"/>
  <c r="K121" i="1" l="1"/>
  <c r="L225" i="1" l="1"/>
  <c r="K225" i="1"/>
  <c r="H225" i="1" s="1"/>
  <c r="K177" i="1" l="1"/>
  <c r="L177" i="1"/>
  <c r="M177" i="1"/>
  <c r="M187" i="1"/>
  <c r="L187" i="1"/>
  <c r="K187" i="1"/>
  <c r="M184" i="1"/>
  <c r="L184" i="1"/>
  <c r="K184" i="1"/>
  <c r="M180" i="1"/>
  <c r="L180" i="1"/>
  <c r="K180" i="1"/>
  <c r="L158" i="1"/>
  <c r="M158" i="1"/>
  <c r="L118" i="1"/>
  <c r="M118" i="1"/>
  <c r="H118" i="1" l="1"/>
  <c r="H187" i="1"/>
  <c r="H184" i="1"/>
  <c r="H180" i="1"/>
  <c r="H177" i="1"/>
  <c r="L73" i="1" l="1"/>
  <c r="M73" i="1"/>
  <c r="L74" i="1"/>
  <c r="L13" i="1" s="1"/>
  <c r="M74" i="1"/>
  <c r="M13" i="1" s="1"/>
  <c r="K73" i="1"/>
  <c r="K74" i="1"/>
  <c r="K13" i="1" s="1"/>
  <c r="K49" i="1" l="1"/>
  <c r="L49" i="1"/>
  <c r="M49" i="1"/>
  <c r="L29" i="1" l="1"/>
  <c r="M29" i="1"/>
  <c r="K29" i="1"/>
  <c r="M245" i="1"/>
  <c r="M240" i="1"/>
  <c r="M209" i="1"/>
  <c r="M182" i="1"/>
  <c r="M142" i="1"/>
  <c r="M172" i="1"/>
  <c r="M136" i="1"/>
  <c r="M189" i="1"/>
  <c r="M121" i="1"/>
  <c r="M169" i="1"/>
  <c r="M153" i="1"/>
  <c r="M127" i="1"/>
  <c r="M105" i="1"/>
  <c r="M101" i="1"/>
  <c r="M87" i="1"/>
  <c r="M82" i="1"/>
  <c r="M78" i="1"/>
  <c r="M75" i="1"/>
  <c r="M58" i="1"/>
  <c r="M26" i="1"/>
  <c r="M17" i="1"/>
  <c r="M20" i="1"/>
  <c r="H29" i="1" l="1"/>
  <c r="M112" i="1"/>
  <c r="M14" i="1"/>
  <c r="M72" i="1"/>
  <c r="M239" i="1"/>
  <c r="M95" i="1"/>
  <c r="M46" i="1"/>
  <c r="M12" i="1" l="1"/>
  <c r="M11" i="1" s="1"/>
  <c r="K52" i="1" l="1"/>
  <c r="L52" i="1"/>
  <c r="K82" i="1" l="1"/>
  <c r="L82" i="1"/>
  <c r="K240" i="1"/>
  <c r="K12" i="1" s="1"/>
  <c r="K11" i="1" s="1"/>
  <c r="L12" i="1"/>
  <c r="L11" i="1" s="1"/>
  <c r="K245" i="1"/>
  <c r="H245" i="1" s="1"/>
  <c r="K209" i="1"/>
  <c r="L209" i="1"/>
  <c r="K182" i="1"/>
  <c r="L182" i="1"/>
  <c r="K142" i="1"/>
  <c r="L142" i="1"/>
  <c r="K172" i="1"/>
  <c r="L172" i="1"/>
  <c r="K136" i="1"/>
  <c r="L136" i="1"/>
  <c r="K189" i="1"/>
  <c r="L189" i="1"/>
  <c r="L121" i="1"/>
  <c r="H121" i="1" s="1"/>
  <c r="L169" i="1"/>
  <c r="H169" i="1" s="1"/>
  <c r="K153" i="1"/>
  <c r="L153" i="1"/>
  <c r="K127" i="1"/>
  <c r="L127" i="1"/>
  <c r="K158" i="1"/>
  <c r="H158" i="1" s="1"/>
  <c r="K105" i="1"/>
  <c r="L105" i="1"/>
  <c r="L101" i="1"/>
  <c r="K87" i="1"/>
  <c r="L87" i="1"/>
  <c r="K78" i="1"/>
  <c r="L78" i="1"/>
  <c r="K75" i="1"/>
  <c r="L75" i="1"/>
  <c r="L58" i="1"/>
  <c r="K58" i="1"/>
  <c r="H87" i="1" l="1"/>
  <c r="H189" i="1"/>
  <c r="H127" i="1"/>
  <c r="H58" i="1"/>
  <c r="H136" i="1"/>
  <c r="H253" i="1"/>
  <c r="H101" i="1"/>
  <c r="H172" i="1"/>
  <c r="H78" i="1"/>
  <c r="H209" i="1"/>
  <c r="H182" i="1"/>
  <c r="H142" i="1"/>
  <c r="H105" i="1"/>
  <c r="H75" i="1"/>
  <c r="H251" i="1"/>
  <c r="H153" i="1"/>
  <c r="K239" i="1"/>
  <c r="L239" i="1"/>
  <c r="L72" i="1"/>
  <c r="L112" i="1"/>
  <c r="K95" i="1"/>
  <c r="K72" i="1"/>
  <c r="L46" i="1"/>
  <c r="L95" i="1"/>
  <c r="K46" i="1"/>
  <c r="K26" i="1" l="1"/>
  <c r="L26" i="1"/>
  <c r="K17" i="1"/>
  <c r="L17" i="1"/>
  <c r="L20" i="1"/>
  <c r="H20" i="1" s="1"/>
  <c r="H17" i="1" l="1"/>
  <c r="H26" i="1"/>
  <c r="L14" i="1"/>
  <c r="K14" i="1"/>
</calcChain>
</file>

<file path=xl/sharedStrings.xml><?xml version="1.0" encoding="utf-8"?>
<sst xmlns="http://schemas.openxmlformats.org/spreadsheetml/2006/main" count="813" uniqueCount="270">
  <si>
    <t>Наименование объекта (мероприятия)</t>
  </si>
  <si>
    <t>Постановление администрации об осуществлении капитальных вложений</t>
  </si>
  <si>
    <t>Вид работ</t>
  </si>
  <si>
    <t>План финансирования, тыс. руб.</t>
  </si>
  <si>
    <t>Плановый период</t>
  </si>
  <si>
    <t>муниципальный заказчик (получатель субсидии)</t>
  </si>
  <si>
    <t>2023 г.</t>
  </si>
  <si>
    <t>Всего по объектам, в т.ч. по направлениям:</t>
  </si>
  <si>
    <t>Всего</t>
  </si>
  <si>
    <t>ОБ</t>
  </si>
  <si>
    <t>ГБ</t>
  </si>
  <si>
    <t>1.</t>
  </si>
  <si>
    <t>Бюджетные инвестиции</t>
  </si>
  <si>
    <t>Строительство</t>
  </si>
  <si>
    <t>Субсидия</t>
  </si>
  <si>
    <t>6.*</t>
  </si>
  <si>
    <t>7.*</t>
  </si>
  <si>
    <t>2022-2023</t>
  </si>
  <si>
    <t>2021-2023</t>
  </si>
  <si>
    <t>2022-2024</t>
  </si>
  <si>
    <t>№ 490 от 25.06.2020</t>
  </si>
  <si>
    <t>24.</t>
  </si>
  <si>
    <t>25.</t>
  </si>
  <si>
    <t>Реконструкция</t>
  </si>
  <si>
    <t>МКУ «ГДСР»</t>
  </si>
  <si>
    <t>29.</t>
  </si>
  <si>
    <t>30.</t>
  </si>
  <si>
    <t>37.</t>
  </si>
  <si>
    <t>№ 483 от 25.06.2020</t>
  </si>
  <si>
    <t>№ 447 от 08.06.2021</t>
  </si>
  <si>
    <t>«Реконструкция разводного моста через реку Преголь на участке Калининград-Советск Калининградской железной дороги» Этап 2. Автодорожный мост и подходы к нему»</t>
  </si>
  <si>
    <t>2021-2025</t>
  </si>
  <si>
    <t>45.</t>
  </si>
  <si>
    <t>№ 443 от 04.06.2021</t>
  </si>
  <si>
    <t>№ 442 от 04.06.2021</t>
  </si>
  <si>
    <t xml:space="preserve">№ 439 от 04.06.2021 </t>
  </si>
  <si>
    <t>2021-2024</t>
  </si>
  <si>
    <t>Разработка проектной документации</t>
  </si>
  <si>
    <t>МП «Калининград-теплосеть»</t>
  </si>
  <si>
    <t>57.</t>
  </si>
  <si>
    <t>58.</t>
  </si>
  <si>
    <t>№ 432 от 03.06.2021</t>
  </si>
  <si>
    <t>№ п/п</t>
  </si>
  <si>
    <t>Главный распорядитель бюджетных средств</t>
  </si>
  <si>
    <t xml:space="preserve">Форма финансового обеспечения </t>
  </si>
  <si>
    <t>Годы реализации</t>
  </si>
  <si>
    <t>КГХиС</t>
  </si>
  <si>
    <t>КПО</t>
  </si>
  <si>
    <t>МАОУ СОШ 
№ 11</t>
  </si>
  <si>
    <t>№ 1101 от 14.11.2018
 (в редакции от 25.03.2020 № 247)</t>
  </si>
  <si>
    <t>КпСП</t>
  </si>
  <si>
    <t>КРДТИ</t>
  </si>
  <si>
    <t>№ 569 от 18.04.2017
 (в редакции от 16.10.2020 № 928)</t>
  </si>
  <si>
    <t>№ 30 от 22.01.2021
 (в редакции от 18.06.2021 № 482)</t>
  </si>
  <si>
    <t>№ 1134 от 11.12.2020
 (в редакции от 16.07.2021 № 574)</t>
  </si>
  <si>
    <t>№ 574 от 07.06.2018 
(в редакции от 29.12.2018 № 1282)</t>
  </si>
  <si>
    <t>№ 1996 от 30.11.2015
 (в редакции от 07.02.2019 № 59)</t>
  </si>
  <si>
    <t>Общий объем финансирования, тыс. руб.</t>
  </si>
  <si>
    <t>23.</t>
  </si>
  <si>
    <t>Источни-ки финанси-рования</t>
  </si>
  <si>
    <t>Реконструкция ул. Аллея Смелых в 
г. Калининграде, Калининградская область</t>
  </si>
  <si>
    <t>Реконструкция ул. Б. Окружная 3-я в 
г. Калининграде</t>
  </si>
  <si>
    <t>2024 г.</t>
  </si>
  <si>
    <t>2.*</t>
  </si>
  <si>
    <t>3.*</t>
  </si>
  <si>
    <t>4.*</t>
  </si>
  <si>
    <t>5.*</t>
  </si>
  <si>
    <t>8.</t>
  </si>
  <si>
    <t>9.</t>
  </si>
  <si>
    <t>10.</t>
  </si>
  <si>
    <t>11.</t>
  </si>
  <si>
    <t>Строительство дошкольного учреждения по проезду Тихорецкому в г. Калининграде</t>
  </si>
  <si>
    <t>2023-2024</t>
  </si>
  <si>
    <t>2018-2023</t>
  </si>
  <si>
    <t>Строительство дошкольного учреждения по ул. Флагманской в г. Калининграде</t>
  </si>
  <si>
    <t xml:space="preserve">Строительство дошкольного учреждения по ул. Благовещенской в г. Калининграде </t>
  </si>
  <si>
    <t>Строительство дошкольного учреждения по ул. Владимирской в г. Калининграде</t>
  </si>
  <si>
    <t>Строительство дошкольного учреждения по ул. Баженова в г. Калининграде</t>
  </si>
  <si>
    <t>Строительство  общеобразовательной школы в Юго-Восточном жилом районе г. Калининграда (концессия)</t>
  </si>
  <si>
    <t>Строительство нового корпуса общеобразовательной школы № 11 по ул. Мира в г. Калининграде</t>
  </si>
  <si>
    <t>Строительство нового корпуса общеобразовательной школы № 46 по 
ул. Летней в г. Калининграде</t>
  </si>
  <si>
    <t>12.</t>
  </si>
  <si>
    <t>Строительство газовой котельной на цели отопления и горячего водоснабжения объектов МАУ ЦОПМИ «Огонек» по ул. Балтийская, 29 в г. Светлогорске</t>
  </si>
  <si>
    <t>Строительство нового корпуса детского оздоровительного лагеря на территории загородного центра им. Гайдара в г. Светлогорске</t>
  </si>
  <si>
    <t>Строительство физкультурно-оздоровительного комплекса по ул. Железнодорожной в г. Калининграде</t>
  </si>
  <si>
    <t>Реконструкция объекта «Аквариум» (литер Г) под «Террариум» по адресу пр. Мира, 26</t>
  </si>
  <si>
    <t>Реконструкция ул. Карташева в г. Калининграде</t>
  </si>
  <si>
    <t>Реконструкция Советского проспекта от
ул. Марш. Борзова до ул. Габайдулина в 
г. Калининграде</t>
  </si>
  <si>
    <t>Строительство улицы Генерала Лучинского в г. Калининграде. 1 этап строительства (от ул. Артиллерийской до ул. Героя России Мариенко)</t>
  </si>
  <si>
    <t>Строительство ул. Горчакова (от ул. Ген. Челнокова до ул. Согласия) в г. Калининграде</t>
  </si>
  <si>
    <t>Строительство ул. Героя России Мариенко в г. Калининграде</t>
  </si>
  <si>
    <t>Строительство ул. Велосипедная дорога в г. Калининграде</t>
  </si>
  <si>
    <t>Строительство ул. Благовещенской в г. Калининграде</t>
  </si>
  <si>
    <t xml:space="preserve">«Строительство улицы Понартской с транспортными развязками в 
г. Калининграде (от ул. Аллея Смелых до 
ул. У. Громовой)» (Этап III) </t>
  </si>
  <si>
    <t>Строительство эстакады с устройством инженерных сетей по ул. Суворова в
г. Калининграде</t>
  </si>
  <si>
    <t>Реконструкция участка проспекта Победы от улицы Кутузова до улицы Радищева в 
г. Калининграде</t>
  </si>
  <si>
    <t>Строительство участка дороги от 
ул. Д. Донского до наб. Правая в 
г. Калининграде</t>
  </si>
  <si>
    <t>Строительство ул. Фрегатной в г. Калининграде</t>
  </si>
  <si>
    <t>Строительство газовой котельной по ул. Берестяная в г. Калининграде</t>
  </si>
  <si>
    <t>Строительство тепловой сети с целью переключения потребителей малой угольной котельной по адресу ул. Ю. Гагарина, 41-45 в г. Калининграде на централизованное теплоснабжение</t>
  </si>
  <si>
    <t>Строительство пешеходного моста через реку Новая Преголя в районе ул. В. Гюго в г. Калининграде</t>
  </si>
  <si>
    <t>16.*</t>
  </si>
  <si>
    <t>2020-2024</t>
  </si>
  <si>
    <t>31.</t>
  </si>
  <si>
    <t>№ 1006 от 06.11.2020
 (в редакции от 17.01.2022 № 21)</t>
  </si>
  <si>
    <t>2020-2023</t>
  </si>
  <si>
    <t>№ 1256 от 26.12.2018
(в редакции от 14.01.2022 № 18)</t>
  </si>
  <si>
    <t>Строительство газовой котельной и реконструкция системы теплоснабжения МАУДО ДДТ «Родник» по ул. Нефтяной, 2 в г. Калининграде</t>
  </si>
  <si>
    <t>№ 156 от 15.03.2021</t>
  </si>
  <si>
    <t xml:space="preserve">МАУДО ДДТ «РОДНИК» </t>
  </si>
  <si>
    <t>19.*</t>
  </si>
  <si>
    <t>Строительство Центра прогресса бокса по ул. Железнодорожной в г. Калининграде</t>
  </si>
  <si>
    <t>МАУ СШ № 12 ПО БОКСУ</t>
  </si>
  <si>
    <t>Переключение потребителей малой угольной котельной по адресу ул. Танковая, 4 на централизованное теплоснабжение</t>
  </si>
  <si>
    <t>Переключение потребителей малой угольной котельной по адресу ул. Гагарина, 109 на централизованное теплоснабжение</t>
  </si>
  <si>
    <t>Строительство тепловой сети с целью переключения потребителей котельной по адресу ул. Ю.Гагарина, 50-52 в г. Калининграде на централизованное теплоснабжение</t>
  </si>
  <si>
    <t xml:space="preserve">Разработка проектной и рабочей документации </t>
  </si>
  <si>
    <t>Строительство променада через озеро Верхнее от ул. Генерал-лейтенанта Озерова до 
ул. Верхнеозерная в г. Калининграде</t>
  </si>
  <si>
    <t>№ 389 от 31.05.2022</t>
  </si>
  <si>
    <t>Строительство ул. Юбилейная в г. Калининграде</t>
  </si>
  <si>
    <t>№ 403 от 02.06.2022</t>
  </si>
  <si>
    <t>№ 404 от 02.06.2022</t>
  </si>
  <si>
    <t>№ 448 от 09.06.2022</t>
  </si>
  <si>
    <t>№ 579 от 15.07.2022</t>
  </si>
  <si>
    <t xml:space="preserve">МАУ ДСЦО И ОД И П  «ЮНОСТЬ» </t>
  </si>
  <si>
    <t>МАУ ЦОПМИ  «ОГОНЕК»</t>
  </si>
  <si>
    <t>№ 155  от 15.03.2021</t>
  </si>
  <si>
    <t>№ 1769 от 13.12.2017
(в редакции от 11.04.2022 № 216)</t>
  </si>
  <si>
    <t>№ 681 от 09.08.2022</t>
  </si>
  <si>
    <t>№ 1133 от 10.12.2019
 (в редакции от 25.10.2022 № 1000)</t>
  </si>
  <si>
    <t>МБУ "УКС"</t>
  </si>
  <si>
    <t>2025 г.</t>
  </si>
  <si>
    <t>2022-2025</t>
  </si>
  <si>
    <t>Строительство дошкольного учреждения по
ул. Артиллерийской в г. Калининграде</t>
  </si>
  <si>
    <t>МБУ «УКС»</t>
  </si>
  <si>
    <t>13.*</t>
  </si>
  <si>
    <t>14.*</t>
  </si>
  <si>
    <t>15.</t>
  </si>
  <si>
    <t>17.*</t>
  </si>
  <si>
    <t>18.*</t>
  </si>
  <si>
    <t>Реконструкция вольера для ластоногих Калининградского зоопарка со строительством очистных сооружений по адресу пр. Мира, 26</t>
  </si>
  <si>
    <t>№ 124 от 18.02.2019
(в редакции от 21.04.2021 № 299)</t>
  </si>
  <si>
    <t>Строительство улицы Генерала Лучинского в 
г. Калининграде. 2 этап строительства (от 
ул. Героя России Мариенко до ул. Закатной)</t>
  </si>
  <si>
    <t>№ 940 от 17.10.2022</t>
  </si>
  <si>
    <t>Строительство ул. Ген.Толстикова в 
г. Калининграде</t>
  </si>
  <si>
    <t>Реконструкция ул. Интернациональной в 
г. Калининграде</t>
  </si>
  <si>
    <t>2019-2024</t>
  </si>
  <si>
    <t>Техническое перевооружение с переводом на природный газ котельной по 
ул. А. Невского, 188 в г. Калининграде</t>
  </si>
  <si>
    <t>№ 911 от 07.10.2022</t>
  </si>
  <si>
    <t>Техническое перевооружение с переводом на природный газ котельной по ул. Киевская, 141а в г. Калининграде</t>
  </si>
  <si>
    <t>Строительство тепловой сети с целью переключения потребителей котельной по адресу ул. Летняя, 50а в г. Калининграде на централизованное теплоснабжение</t>
  </si>
  <si>
    <t>№ 1004 от 27.10.2022</t>
  </si>
  <si>
    <t>Строительство тепловой сети с целью переключения потребителей котельной по адресу ул. П. Морозова, 115Д в г. Калининграде на централизованное теплоснабжение</t>
  </si>
  <si>
    <t>№ 992 от 21.10.2022</t>
  </si>
  <si>
    <t>Строительство тепловой сети с целью переключения потребителей котельной по адресу ул. Молодой гвардии, 4 в 
г. Калининграде на централизованное теплоснабжение</t>
  </si>
  <si>
    <t>№ 999 от 25.10.2022</t>
  </si>
  <si>
    <t>Строительство общеобразовательной школы по 
ул. Мариенко в г. Калининграде</t>
  </si>
  <si>
    <t>2020-2025</t>
  </si>
  <si>
    <t>21.</t>
  </si>
  <si>
    <t>22.*</t>
  </si>
  <si>
    <t>20.*</t>
  </si>
  <si>
    <t>2024-2025</t>
  </si>
  <si>
    <t>34.</t>
  </si>
  <si>
    <t>26.</t>
  </si>
  <si>
    <t>Реконструкция ул. Литовский вал в 
г. Калининграде</t>
  </si>
  <si>
    <t>51.</t>
  </si>
  <si>
    <t>52.</t>
  </si>
  <si>
    <t>53.</t>
  </si>
  <si>
    <t>54.</t>
  </si>
  <si>
    <t>55.</t>
  </si>
  <si>
    <t>56.</t>
  </si>
  <si>
    <t>59.</t>
  </si>
  <si>
    <t>60.</t>
  </si>
  <si>
    <t>32.</t>
  </si>
  <si>
    <t>36.</t>
  </si>
  <si>
    <t>*Реализация объектов возможна при условии выделения средств вышестоящих бюджетов бюджетной системы Российской Федерации.</t>
  </si>
  <si>
    <t>№ 293 от 08.04.2020 
(в редакции от 23.08.2021 № 684, от 17.11.2022 № 1072)</t>
  </si>
  <si>
    <t>№ 597 от 23.07.2021 
(в редакции от 23.08.2021 № 684, от 17.11.2022 № 1072)</t>
  </si>
  <si>
    <t>№ 609 от 23.07.2021
(в редакции от 23.08.2021 № 684, от 17.11.2022 № 1072)</t>
  </si>
  <si>
    <t>№ 608 от 23.07.2021
(в редакции от 23.08.2021 № 684, от 17.11.2022 № 1072)</t>
  </si>
  <si>
    <t>№ 187 от 29.03.2021 
(в редакции от 15.11.2022 № 1062, от 17.11.2022 № 1072)</t>
  </si>
  <si>
    <t>№ 833 от 25.09.2020
 (в редакции от 18.08.2021 № 671, от 17.11.2022 № 1072)</t>
  </si>
  <si>
    <t>№ 417 от 03.06.2022 
(в редакции от 17.11.2022 № 1072)</t>
  </si>
  <si>
    <t>№ 429 от 03.06.2021
 (в редакции от 13.08.2021 № 654, от 17.11.2022 № 1072)</t>
  </si>
  <si>
    <t>№ 981 от 21.10.2022
 (в редакции от  17.11.2022 № 1072)</t>
  </si>
  <si>
    <t>№ 291 от 20.04.2021
(в редакции от  14.07.2022 № 569, от 17.11.2022 № 1072)</t>
  </si>
  <si>
    <t>№ 1155 от 13.12.2019
 (в редакции от 18.11.2022 № 1081)</t>
  </si>
  <si>
    <t>№ 531 от 30.05.2018
 (в редакции от 18.11.2022 № 1083)</t>
  </si>
  <si>
    <t>№ 1018 от 03.11.2022</t>
  </si>
  <si>
    <t>№ 779 от 11.09.2020
 (в редакции от 25.11.2022 № 1139)</t>
  </si>
  <si>
    <t>№ 1198 от 30.11.2022</t>
  </si>
  <si>
    <t>38.*</t>
  </si>
  <si>
    <t>Строительство газовой котельной и реконструкция системы теплоснабжения МАДОУ ЦРР № 77 по ул. Бассейной, 1 в г. Калининграде</t>
  </si>
  <si>
    <t>Строительство участка бульвара Солнечного и внутриквартального проезда от набережной Парадной до бульвара Солнечного с устройством парковок в г. Калининграде</t>
  </si>
  <si>
    <t>ДОШКОЛЬНОЕ  ОБРАЗОВАНИЕ</t>
  </si>
  <si>
    <t>ОБЩЕЕ ОБРАЗОВАНИЕ</t>
  </si>
  <si>
    <t>ДОПОЛНИТЕЛЬНОЕ ОБРАЗОВАНИЕ</t>
  </si>
  <si>
    <t>МОЛОДЕЖНАЯ ПОЛИТИКА</t>
  </si>
  <si>
    <t>СПОРТ ВЫСШИХ ДОСТИЖЕНИЙ</t>
  </si>
  <si>
    <t>КУЛЬТУРА</t>
  </si>
  <si>
    <t>ДОРОЖНОЕ ХОЗЯЙСТВО (ДОРОЖНЫЕ ФОНДЫ)</t>
  </si>
  <si>
    <t>КОММУНАЛЬНОЕ ХОЗЯЙСТВО</t>
  </si>
  <si>
    <t>БЛАГОУСТРОЙСТВО</t>
  </si>
  <si>
    <t>Строительство открытой осушительной сети на территории в границах ул. Украинская - 
ул. Согласия - ул. Рассветная - ул. Горького в 
г. Калининграде</t>
  </si>
  <si>
    <t>МАДОУ ЦРР Д/С № 77</t>
  </si>
  <si>
    <t>МАУК 
«Калининград-ский зоопарк»</t>
  </si>
  <si>
    <t>№ 1173 от 31.07.2017      (в редакции от 24.03.2022 № 160)</t>
  </si>
  <si>
    <t>Строительство улицы Тихоокеанской в городе Калининграде Калининградской области, включая вынос (переустройство) двухцепного участка               ВЛ 15-99, ВЛ 15-101</t>
  </si>
  <si>
    <t>Строительство тепловой сети с целью переключения потребителей котельной 
АО «Молоко» в г. Калининграде на централизованное теплоснабжение</t>
  </si>
  <si>
    <t>Строительство сетей и сооружений дождевой канализации на территории в границах ул. Украинская - ул. Согласия - ул. Рассветная -ул. Горького в г. Калининграде (1 этап)</t>
  </si>
  <si>
    <t>Строительство газовой котельной и реконструкция системы теплоснабжения МАДОУ детский сад 
№ 5, расположенный по адресу:                                         ул. Маршала Новикова, 25-27</t>
  </si>
  <si>
    <t>Реконструкция вольеров для лосей (литеры 
Г-31, Г-32 и Г-33) под вольер для содержания животных МАУК «Калининградский зоопарк»</t>
  </si>
  <si>
    <t>Реконструкция тепловой сети с целью переключения абонентов котельной                                ООО «ТПК «Балтптицепром» на газовую котельную по ул. Берестяная в г. Калининграде</t>
  </si>
  <si>
    <t>Адресная инвестиционная программа городского округа «Город Калининград» на 2023 г. и плановый период 2024-2025 гг.</t>
  </si>
  <si>
    <t>№ 1265 от 28.12.2022</t>
  </si>
  <si>
    <t>№ 13 от 13.01.2023</t>
  </si>
  <si>
    <t>Профинансиро-вано на 01.01.2023, 
тыс. руб.</t>
  </si>
  <si>
    <t>№ 915 от 13.10.2020 
(в редакции от 27.01.2023 № 43)</t>
  </si>
  <si>
    <t>№ 1131 от 10.12.2019 
(в редакции от 27.01.2023 № 43)</t>
  </si>
  <si>
    <t>Приложение 
к постановлению администрации 
городского округа 
«Город Калининград» 
от 28 декабря 2022 г.  № 1256</t>
  </si>
  <si>
    <t>№ 971 от 19.10.2022 
(в редакции от 28.12.2022 № 1264)</t>
  </si>
  <si>
    <t>Строительство проезда от улицы Тихоокеанской  к улице Спасателей в городе Калининграде Калининградской области</t>
  </si>
  <si>
    <t>№ 446 от 08.06.2021</t>
  </si>
  <si>
    <t xml:space="preserve">Разработка проектной документации </t>
  </si>
  <si>
    <t xml:space="preserve">Корректировка проектной и рабочей документации </t>
  </si>
  <si>
    <t>Реконструкция ул. Рассветной в г. Калининграде (1 этап)</t>
  </si>
  <si>
    <t>№ 483 от 18.06.2021</t>
  </si>
  <si>
    <t>Строительство ул. Закатной и участка 
ул. Арсенальной от ул. Закатной до 
ул. Краснокаменной в г. Калининграде</t>
  </si>
  <si>
    <t>№ 482 от 25.06.2020
 (в редакции от 09.02.2021 № 78)</t>
  </si>
  <si>
    <t>Строительство ул. В. Денисова в г. Калининграде</t>
  </si>
  <si>
    <t>№ 441 от 04.06.2021</t>
  </si>
  <si>
    <t xml:space="preserve">Строительство улично-дорожной сети в Восточном жилом районе г. Калининграда </t>
  </si>
  <si>
    <t>№ 1087 от 26.11.2019 
(в редакции от 30.08.2022 № 776)</t>
  </si>
  <si>
    <t>40.</t>
  </si>
  <si>
    <t>Реконструкция перекрестка ул. Ген. Челнокова – ул. Украинская в г. Калининграде</t>
  </si>
  <si>
    <t>№ 440 от 04.06.2021</t>
  </si>
  <si>
    <t>27.</t>
  </si>
  <si>
    <t>28.*</t>
  </si>
  <si>
    <t>33.</t>
  </si>
  <si>
    <t>35.</t>
  </si>
  <si>
    <t>39.*</t>
  </si>
  <si>
    <t>41.</t>
  </si>
  <si>
    <t>42.</t>
  </si>
  <si>
    <t>43.</t>
  </si>
  <si>
    <t>44.*</t>
  </si>
  <si>
    <t>46.*</t>
  </si>
  <si>
    <t>47.*</t>
  </si>
  <si>
    <t>48.*</t>
  </si>
  <si>
    <t>49.*</t>
  </si>
  <si>
    <t>61.</t>
  </si>
  <si>
    <t>62.</t>
  </si>
  <si>
    <t>63.</t>
  </si>
  <si>
    <t>64.</t>
  </si>
  <si>
    <t>65.</t>
  </si>
  <si>
    <t>66.</t>
  </si>
  <si>
    <t>№ 724 от 03.09.2021 
(в редакции от 27.01.2023 № 47)</t>
  </si>
  <si>
    <t xml:space="preserve">Строительство газовой котельной "Цепрусс" с переключением на нее многоквартирных жилых домов </t>
  </si>
  <si>
    <t>67.</t>
  </si>
  <si>
    <t>Строительство общеобразовательной школы по ул. Благовещенской в г. Калининграде</t>
  </si>
  <si>
    <t>№ 485 от 25.06.2020
(в редакции от 23.08.2021 № 684, от 17.11.2022 № 1072)</t>
  </si>
  <si>
    <t>50.
**</t>
  </si>
  <si>
    <t>** Средства МП "Калининградтеплосеть" в размере 81 576,11 тыс. руб., включая средства 2023 г. в размере - 17 650,00 тыс. руб., в 2024 г. - 63 926,11 тыс. руб.</t>
  </si>
  <si>
    <t>Реконструкция участка сети дождевой канализации диаметром 900 мм с устройством очистных сооружений по ул. Тельмана в г. Калининграде</t>
  </si>
  <si>
    <t>68.</t>
  </si>
  <si>
    <t>Строительство дошкольного учреждения по 
ул. Арсенальной в г. Калининграде</t>
  </si>
  <si>
    <t>№ 423 от 01.06.2021
(в редакции от 13.03.2023 № 130)</t>
  </si>
  <si>
    <t>№ 133 от 13.03.2023</t>
  </si>
  <si>
    <t>№ 423 от 03.06.2022
(в редакции от  17.11.2022 № 1072)</t>
  </si>
  <si>
    <t>Приспособление объекта культурного наследия регионального значения «Открытый стадион     
им. Вальтера Симона – стадион «Балтика», 1892 год, город Калининград, проспект Мира, 15 (Реконструкция фонтана с благоустройством территории, прилегающей к воротам стадиона «Балтика» по проспекту Мира в г. Калининграде)</t>
  </si>
  <si>
    <t>Приложение
к постановлению администрации 
городского округа 
«Город Калининград»
от «24» марта 2023  г. № 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</si>
</sst>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AFF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0" fillId="2" borderId="0" xfId="0" applyFill="1"/>
    <xf numFmtId="4" fontId="1" fillId="2" borderId="1" xfId="0" applyNumberFormat="1" applyFont="1" applyFill="1" applyBorder="1" applyAlignment="1">
      <alignment horizontal="right" vertical="center" wrapText="1"/>
    </xf>
    <xf numFmtId="4" fontId="2" fillId="0" borderId="0" xfId="0" applyNumberFormat="1" applyFont="1"/>
    <xf numFmtId="0" fontId="0" fillId="0" borderId="0" xfId="0" applyFill="1"/>
    <xf numFmtId="0" fontId="4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/>
    <xf numFmtId="0" fontId="4" fillId="2" borderId="0" xfId="0" applyFont="1" applyFill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2" fillId="0" borderId="0" xfId="0" applyFont="1" applyFill="1"/>
    <xf numFmtId="4" fontId="2" fillId="0" borderId="0" xfId="0" applyNumberFormat="1" applyFont="1" applyFill="1"/>
    <xf numFmtId="4" fontId="1" fillId="0" borderId="1" xfId="0" applyNumberFormat="1" applyFont="1" applyBorder="1" applyAlignment="1">
      <alignment horizontal="left" vertical="center" wrapText="1"/>
    </xf>
    <xf numFmtId="0" fontId="2" fillId="3" borderId="0" xfId="0" applyFont="1" applyFill="1"/>
    <xf numFmtId="0" fontId="1" fillId="3" borderId="0" xfId="0" applyFont="1" applyFill="1" applyBorder="1" applyAlignment="1">
      <alignment vertical="center" wrapText="1"/>
    </xf>
    <xf numFmtId="4" fontId="1" fillId="0" borderId="13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wrapText="1"/>
    </xf>
    <xf numFmtId="4" fontId="1" fillId="0" borderId="10" xfId="0" applyNumberFormat="1" applyFont="1" applyFill="1" applyBorder="1" applyAlignment="1">
      <alignment horizontal="right" vertical="center" wrapText="1"/>
    </xf>
    <xf numFmtId="4" fontId="6" fillId="0" borderId="0" xfId="0" applyNumberFormat="1" applyFont="1"/>
    <xf numFmtId="4" fontId="4" fillId="0" borderId="0" xfId="0" applyNumberFormat="1" applyFont="1" applyAlignment="1">
      <alignment vertical="center" wrapText="1"/>
    </xf>
    <xf numFmtId="4" fontId="2" fillId="2" borderId="0" xfId="0" applyNumberFormat="1" applyFont="1" applyFill="1"/>
    <xf numFmtId="0" fontId="4" fillId="0" borderId="9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0" xfId="0" applyFont="1" applyFill="1"/>
    <xf numFmtId="0" fontId="8" fillId="0" borderId="0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 vertical="center" wrapText="1"/>
    </xf>
    <xf numFmtId="0" fontId="3" fillId="5" borderId="0" xfId="0" applyFont="1" applyFill="1"/>
    <xf numFmtId="0" fontId="4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6FECE"/>
      <color rgb="FFFA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3"/>
  <sheetViews>
    <sheetView tabSelected="1" view="pageBreakPreview" zoomScaleNormal="100" zoomScaleSheetLayoutView="100" workbookViewId="0">
      <selection activeCell="P6" sqref="P6"/>
    </sheetView>
  </sheetViews>
  <sheetFormatPr defaultRowHeight="15" x14ac:dyDescent="0.25"/>
  <cols>
    <col min="1" max="1" width="4.140625" style="1" customWidth="1"/>
    <col min="2" max="2" width="47.5703125" style="1" customWidth="1"/>
    <col min="3" max="3" width="23.140625" style="1" customWidth="1"/>
    <col min="4" max="4" width="17.140625" style="1" customWidth="1"/>
    <col min="5" max="5" width="14.5703125" style="1" customWidth="1"/>
    <col min="6" max="6" width="17.140625" style="15" customWidth="1"/>
    <col min="7" max="7" width="12" style="1" customWidth="1"/>
    <col min="8" max="8" width="19.140625" style="1" customWidth="1"/>
    <col min="9" max="9" width="15.5703125" style="1" customWidth="1"/>
    <col min="10" max="10" width="10" style="1" customWidth="1"/>
    <col min="11" max="13" width="13.140625" style="1" bestFit="1" customWidth="1"/>
    <col min="14" max="14" width="12.28515625" style="1" customWidth="1"/>
    <col min="15" max="15" width="12.42578125" style="1" bestFit="1" customWidth="1"/>
    <col min="16" max="16" width="11.140625" style="1" customWidth="1"/>
    <col min="17" max="26" width="9.140625" style="1"/>
  </cols>
  <sheetData>
    <row r="1" spans="1:26" s="5" customFormat="1" ht="82.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11" t="s">
        <v>269</v>
      </c>
      <c r="L1" s="111"/>
      <c r="M1" s="11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s="5" customFormat="1" ht="21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28"/>
      <c r="K2" s="28"/>
      <c r="L2" s="28"/>
      <c r="M2" s="2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s="5" customFormat="1" ht="78.75" customHeight="1" x14ac:dyDescent="0.25">
      <c r="F3" s="12"/>
      <c r="G3" s="49"/>
      <c r="J3" s="50"/>
      <c r="K3" s="111" t="s">
        <v>219</v>
      </c>
      <c r="L3" s="111"/>
      <c r="M3" s="111"/>
    </row>
    <row r="4" spans="1:26" s="5" customFormat="1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28"/>
      <c r="K4" s="111"/>
      <c r="L4" s="111"/>
      <c r="M4" s="111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s="5" customFormat="1" ht="15.75" x14ac:dyDescent="0.25">
      <c r="A5" s="112" t="s">
        <v>213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5" customFormat="1" ht="15.75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5.75" customHeight="1" x14ac:dyDescent="0.25">
      <c r="A7" s="70" t="s">
        <v>42</v>
      </c>
      <c r="B7" s="70" t="s">
        <v>0</v>
      </c>
      <c r="C7" s="70" t="s">
        <v>1</v>
      </c>
      <c r="D7" s="70" t="s">
        <v>43</v>
      </c>
      <c r="E7" s="70" t="s">
        <v>44</v>
      </c>
      <c r="F7" s="84" t="s">
        <v>2</v>
      </c>
      <c r="G7" s="70" t="s">
        <v>45</v>
      </c>
      <c r="H7" s="70" t="s">
        <v>57</v>
      </c>
      <c r="I7" s="70" t="s">
        <v>216</v>
      </c>
      <c r="J7" s="110" t="s">
        <v>3</v>
      </c>
      <c r="K7" s="119"/>
      <c r="L7" s="119"/>
      <c r="M7" s="120"/>
    </row>
    <row r="8" spans="1:26" ht="48" customHeight="1" x14ac:dyDescent="0.25">
      <c r="A8" s="70"/>
      <c r="B8" s="70"/>
      <c r="C8" s="70"/>
      <c r="D8" s="70"/>
      <c r="E8" s="70"/>
      <c r="F8" s="84"/>
      <c r="G8" s="70"/>
      <c r="H8" s="70"/>
      <c r="I8" s="70"/>
      <c r="J8" s="77" t="s">
        <v>59</v>
      </c>
      <c r="K8" s="76" t="s">
        <v>6</v>
      </c>
      <c r="L8" s="121" t="s">
        <v>4</v>
      </c>
      <c r="M8" s="122"/>
    </row>
    <row r="9" spans="1:26" ht="63" x14ac:dyDescent="0.25">
      <c r="A9" s="70"/>
      <c r="B9" s="70"/>
      <c r="C9" s="70"/>
      <c r="D9" s="24" t="s">
        <v>5</v>
      </c>
      <c r="E9" s="70"/>
      <c r="F9" s="84"/>
      <c r="G9" s="70"/>
      <c r="H9" s="70"/>
      <c r="I9" s="70"/>
      <c r="J9" s="70"/>
      <c r="K9" s="77"/>
      <c r="L9" s="24" t="s">
        <v>62</v>
      </c>
      <c r="M9" s="24" t="s">
        <v>131</v>
      </c>
      <c r="N9" s="30"/>
    </row>
    <row r="10" spans="1:26" ht="15.75" x14ac:dyDescent="0.25">
      <c r="A10" s="24">
        <v>1</v>
      </c>
      <c r="B10" s="24">
        <v>2</v>
      </c>
      <c r="C10" s="24">
        <v>3</v>
      </c>
      <c r="D10" s="24">
        <v>4</v>
      </c>
      <c r="E10" s="24">
        <v>5</v>
      </c>
      <c r="F10" s="25">
        <v>6</v>
      </c>
      <c r="G10" s="24">
        <v>7</v>
      </c>
      <c r="H10" s="24">
        <v>8</v>
      </c>
      <c r="I10" s="24">
        <v>9</v>
      </c>
      <c r="J10" s="24">
        <v>10</v>
      </c>
      <c r="K10" s="24">
        <v>11</v>
      </c>
      <c r="L10" s="24">
        <v>12</v>
      </c>
      <c r="M10" s="24">
        <v>13</v>
      </c>
    </row>
    <row r="11" spans="1:26" ht="15.75" customHeight="1" x14ac:dyDescent="0.25">
      <c r="A11" s="113" t="s">
        <v>7</v>
      </c>
      <c r="B11" s="114"/>
      <c r="C11" s="114"/>
      <c r="D11" s="114"/>
      <c r="E11" s="114"/>
      <c r="F11" s="114"/>
      <c r="G11" s="114"/>
      <c r="H11" s="114"/>
      <c r="I11" s="115"/>
      <c r="J11" s="8" t="s">
        <v>8</v>
      </c>
      <c r="K11" s="3">
        <f>K12+K13</f>
        <v>3787355.9099999997</v>
      </c>
      <c r="L11" s="3">
        <f t="shared" ref="L11:M11" si="0">L12+L13</f>
        <v>3082555.5300000003</v>
      </c>
      <c r="M11" s="3">
        <f t="shared" si="0"/>
        <v>1096884.33</v>
      </c>
      <c r="N11" s="31"/>
      <c r="O11" s="31"/>
      <c r="P11" s="31"/>
    </row>
    <row r="12" spans="1:26" ht="15.75" x14ac:dyDescent="0.25">
      <c r="A12" s="116"/>
      <c r="B12" s="117"/>
      <c r="C12" s="117"/>
      <c r="D12" s="117"/>
      <c r="E12" s="117"/>
      <c r="F12" s="117"/>
      <c r="G12" s="117"/>
      <c r="H12" s="117"/>
      <c r="I12" s="118"/>
      <c r="J12" s="8" t="s">
        <v>9</v>
      </c>
      <c r="K12" s="3">
        <f>K15+K47+K73+K83+K96+K113+K202+K240</f>
        <v>2665725.1199999996</v>
      </c>
      <c r="L12" s="3">
        <f>L15+L47+L73+L83+L96+L113+L202+L240</f>
        <v>1863225.1300000004</v>
      </c>
      <c r="M12" s="3">
        <f>M15+M47+M73+M83+M96+M113+M202+M240</f>
        <v>445772.83999999997</v>
      </c>
      <c r="N12" s="31"/>
      <c r="O12" s="31"/>
    </row>
    <row r="13" spans="1:26" ht="15.75" x14ac:dyDescent="0.25">
      <c r="A13" s="116"/>
      <c r="B13" s="117"/>
      <c r="C13" s="117"/>
      <c r="D13" s="117"/>
      <c r="E13" s="117"/>
      <c r="F13" s="117"/>
      <c r="G13" s="117"/>
      <c r="H13" s="117"/>
      <c r="I13" s="118"/>
      <c r="J13" s="8" t="s">
        <v>10</v>
      </c>
      <c r="K13" s="3">
        <f>K16+K48+K74+K84+K97+K114+K203+K241+K69</f>
        <v>1121630.79</v>
      </c>
      <c r="L13" s="3">
        <f>L16+L48+L74+L84+L97+L114+L203+L241+L69</f>
        <v>1219330.3999999999</v>
      </c>
      <c r="M13" s="3">
        <f>M16+M48+M74+M84+M97+M114+M203+M241+M69</f>
        <v>651111.49</v>
      </c>
      <c r="N13" s="4"/>
    </row>
    <row r="14" spans="1:26" s="2" customFormat="1" ht="15.75" x14ac:dyDescent="0.25">
      <c r="A14" s="104" t="s">
        <v>194</v>
      </c>
      <c r="B14" s="104"/>
      <c r="C14" s="104"/>
      <c r="D14" s="104"/>
      <c r="E14" s="104"/>
      <c r="F14" s="104"/>
      <c r="G14" s="104"/>
      <c r="H14" s="104"/>
      <c r="I14" s="104"/>
      <c r="J14" s="8" t="s">
        <v>8</v>
      </c>
      <c r="K14" s="3">
        <f t="shared" ref="K14:L14" si="1">K15+K16</f>
        <v>356230.22000000003</v>
      </c>
      <c r="L14" s="3">
        <f t="shared" si="1"/>
        <v>362949.32</v>
      </c>
      <c r="M14" s="3">
        <f t="shared" ref="M14" si="2">M15+M16</f>
        <v>247424.03999999998</v>
      </c>
      <c r="N14" s="32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s="2" customFormat="1" ht="15.75" x14ac:dyDescent="0.25">
      <c r="A15" s="104"/>
      <c r="B15" s="104"/>
      <c r="C15" s="104"/>
      <c r="D15" s="104"/>
      <c r="E15" s="104"/>
      <c r="F15" s="104"/>
      <c r="G15" s="104"/>
      <c r="H15" s="104"/>
      <c r="I15" s="104"/>
      <c r="J15" s="8" t="s">
        <v>9</v>
      </c>
      <c r="K15" s="3">
        <f>K18+K21+K24+K27+K30+K35+K40</f>
        <v>235467.39</v>
      </c>
      <c r="L15" s="3">
        <f t="shared" ref="L15:M15" si="3">L18+L21+L24+L27+L30+L35+L40</f>
        <v>161378.31</v>
      </c>
      <c r="M15" s="3">
        <f t="shared" si="3"/>
        <v>0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2" customFormat="1" ht="15.75" x14ac:dyDescent="0.25">
      <c r="A16" s="104"/>
      <c r="B16" s="104"/>
      <c r="C16" s="104"/>
      <c r="D16" s="104"/>
      <c r="E16" s="104"/>
      <c r="F16" s="104"/>
      <c r="G16" s="104"/>
      <c r="H16" s="104"/>
      <c r="I16" s="104"/>
      <c r="J16" s="8" t="s">
        <v>10</v>
      </c>
      <c r="K16" s="3">
        <f>K19+K22+K25+K28+K31+K33+K36+K38+K41+K43+K45</f>
        <v>120762.83000000002</v>
      </c>
      <c r="L16" s="3">
        <f>L19+L22+L25+L28+L31+L33+L36+L38+L41+L43+L45</f>
        <v>201571.01</v>
      </c>
      <c r="M16" s="3">
        <f>M19+M22+M25+M28+M31+M33+M36+M38+M41+M43+M45</f>
        <v>247424.03999999998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16" s="1" customFormat="1" ht="15.75" customHeight="1" x14ac:dyDescent="0.25">
      <c r="A17" s="70" t="s">
        <v>11</v>
      </c>
      <c r="B17" s="71" t="s">
        <v>75</v>
      </c>
      <c r="C17" s="123" t="s">
        <v>185</v>
      </c>
      <c r="D17" s="24" t="s">
        <v>46</v>
      </c>
      <c r="E17" s="75" t="s">
        <v>14</v>
      </c>
      <c r="F17" s="84" t="s">
        <v>13</v>
      </c>
      <c r="G17" s="70" t="s">
        <v>19</v>
      </c>
      <c r="H17" s="83">
        <f>I17+K17+L17+M17</f>
        <v>539283.57000000007</v>
      </c>
      <c r="I17" s="83">
        <v>10174.370000000001</v>
      </c>
      <c r="J17" s="26" t="s">
        <v>8</v>
      </c>
      <c r="K17" s="27">
        <f t="shared" ref="K17:L17" si="4">K18+K19</f>
        <v>313956.52</v>
      </c>
      <c r="L17" s="27">
        <f t="shared" si="4"/>
        <v>215152.68</v>
      </c>
      <c r="M17" s="27">
        <f t="shared" ref="M17" si="5">M18+M19</f>
        <v>0</v>
      </c>
    </row>
    <row r="18" spans="1:16" s="1" customFormat="1" ht="15.75" x14ac:dyDescent="0.25">
      <c r="A18" s="70"/>
      <c r="B18" s="71"/>
      <c r="C18" s="123"/>
      <c r="D18" s="70" t="s">
        <v>130</v>
      </c>
      <c r="E18" s="76"/>
      <c r="F18" s="84"/>
      <c r="G18" s="70"/>
      <c r="H18" s="70"/>
      <c r="I18" s="83"/>
      <c r="J18" s="26" t="s">
        <v>9</v>
      </c>
      <c r="K18" s="27">
        <v>235467.39</v>
      </c>
      <c r="L18" s="27">
        <v>161378.31</v>
      </c>
      <c r="M18" s="27">
        <v>0</v>
      </c>
    </row>
    <row r="19" spans="1:16" s="1" customFormat="1" ht="31.5" customHeight="1" x14ac:dyDescent="0.25">
      <c r="A19" s="70"/>
      <c r="B19" s="71"/>
      <c r="C19" s="123"/>
      <c r="D19" s="70"/>
      <c r="E19" s="77"/>
      <c r="F19" s="84"/>
      <c r="G19" s="70"/>
      <c r="H19" s="70"/>
      <c r="I19" s="83"/>
      <c r="J19" s="26" t="s">
        <v>10</v>
      </c>
      <c r="K19" s="27">
        <v>78489.13</v>
      </c>
      <c r="L19" s="27">
        <v>53774.37</v>
      </c>
      <c r="M19" s="27">
        <v>0</v>
      </c>
      <c r="N19" s="4"/>
    </row>
    <row r="20" spans="1:16" s="12" customFormat="1" ht="15.75" customHeight="1" x14ac:dyDescent="0.25">
      <c r="A20" s="75" t="s">
        <v>63</v>
      </c>
      <c r="B20" s="78" t="s">
        <v>74</v>
      </c>
      <c r="C20" s="75" t="s">
        <v>176</v>
      </c>
      <c r="D20" s="39" t="s">
        <v>46</v>
      </c>
      <c r="E20" s="75" t="s">
        <v>14</v>
      </c>
      <c r="F20" s="68" t="s">
        <v>13</v>
      </c>
      <c r="G20" s="75" t="s">
        <v>31</v>
      </c>
      <c r="H20" s="81">
        <f>I20+K20+L20+M20</f>
        <v>109978.29000000001</v>
      </c>
      <c r="I20" s="81">
        <f>15702.62+10464.42</f>
        <v>26167.040000000001</v>
      </c>
      <c r="J20" s="37" t="s">
        <v>8</v>
      </c>
      <c r="K20" s="43">
        <f>K21+K22</f>
        <v>0</v>
      </c>
      <c r="L20" s="43">
        <f>L21+L22</f>
        <v>24143.56</v>
      </c>
      <c r="M20" s="43">
        <f>M21+M22</f>
        <v>59667.69</v>
      </c>
      <c r="N20" s="13"/>
      <c r="O20" s="13"/>
      <c r="P20" s="13"/>
    </row>
    <row r="21" spans="1:16" s="1" customFormat="1" ht="15.75" x14ac:dyDescent="0.25">
      <c r="A21" s="76"/>
      <c r="B21" s="79"/>
      <c r="C21" s="76"/>
      <c r="D21" s="70" t="s">
        <v>130</v>
      </c>
      <c r="E21" s="76"/>
      <c r="F21" s="69"/>
      <c r="G21" s="76"/>
      <c r="H21" s="108"/>
      <c r="I21" s="108"/>
      <c r="J21" s="46" t="s">
        <v>9</v>
      </c>
      <c r="K21" s="42">
        <v>0</v>
      </c>
      <c r="L21" s="42">
        <v>0</v>
      </c>
      <c r="M21" s="42">
        <v>0</v>
      </c>
    </row>
    <row r="22" spans="1:16" s="1" customFormat="1" ht="36" customHeight="1" x14ac:dyDescent="0.25">
      <c r="A22" s="77"/>
      <c r="B22" s="80"/>
      <c r="C22" s="77"/>
      <c r="D22" s="70"/>
      <c r="E22" s="77"/>
      <c r="F22" s="74"/>
      <c r="G22" s="77"/>
      <c r="H22" s="82"/>
      <c r="I22" s="82"/>
      <c r="J22" s="46" t="s">
        <v>10</v>
      </c>
      <c r="K22" s="42">
        <v>0</v>
      </c>
      <c r="L22" s="42">
        <v>24143.56</v>
      </c>
      <c r="M22" s="42">
        <v>59667.69</v>
      </c>
    </row>
    <row r="23" spans="1:16" s="12" customFormat="1" ht="15.75" customHeight="1" x14ac:dyDescent="0.25">
      <c r="A23" s="75" t="s">
        <v>64</v>
      </c>
      <c r="B23" s="78" t="s">
        <v>71</v>
      </c>
      <c r="C23" s="75" t="s">
        <v>177</v>
      </c>
      <c r="D23" s="39" t="s">
        <v>46</v>
      </c>
      <c r="E23" s="75" t="s">
        <v>14</v>
      </c>
      <c r="F23" s="68" t="s">
        <v>13</v>
      </c>
      <c r="G23" s="75" t="s">
        <v>132</v>
      </c>
      <c r="H23" s="81">
        <f>I23+K23+L23+M23</f>
        <v>89217.08</v>
      </c>
      <c r="I23" s="81">
        <v>12900</v>
      </c>
      <c r="J23" s="37" t="s">
        <v>8</v>
      </c>
      <c r="K23" s="43">
        <f>K24+K25</f>
        <v>0</v>
      </c>
      <c r="L23" s="43">
        <f>L24+L25</f>
        <v>30526.83</v>
      </c>
      <c r="M23" s="43">
        <f>M24+M25</f>
        <v>45790.25</v>
      </c>
    </row>
    <row r="24" spans="1:16" s="1" customFormat="1" ht="15.75" customHeight="1" x14ac:dyDescent="0.25">
      <c r="A24" s="76"/>
      <c r="B24" s="79"/>
      <c r="C24" s="76"/>
      <c r="D24" s="70" t="s">
        <v>130</v>
      </c>
      <c r="E24" s="76"/>
      <c r="F24" s="69"/>
      <c r="G24" s="76"/>
      <c r="H24" s="108"/>
      <c r="I24" s="108"/>
      <c r="J24" s="46" t="s">
        <v>9</v>
      </c>
      <c r="K24" s="42">
        <v>0</v>
      </c>
      <c r="L24" s="42">
        <v>0</v>
      </c>
      <c r="M24" s="42">
        <v>0</v>
      </c>
    </row>
    <row r="25" spans="1:16" s="1" customFormat="1" ht="34.5" customHeight="1" x14ac:dyDescent="0.25">
      <c r="A25" s="77"/>
      <c r="B25" s="80"/>
      <c r="C25" s="77"/>
      <c r="D25" s="70"/>
      <c r="E25" s="77"/>
      <c r="F25" s="74"/>
      <c r="G25" s="77"/>
      <c r="H25" s="82"/>
      <c r="I25" s="82"/>
      <c r="J25" s="46" t="s">
        <v>10</v>
      </c>
      <c r="K25" s="42">
        <v>0</v>
      </c>
      <c r="L25" s="42">
        <v>30526.83</v>
      </c>
      <c r="M25" s="42">
        <v>45790.25</v>
      </c>
    </row>
    <row r="26" spans="1:16" s="12" customFormat="1" ht="15.75" customHeight="1" x14ac:dyDescent="0.25">
      <c r="A26" s="75" t="s">
        <v>65</v>
      </c>
      <c r="B26" s="78" t="s">
        <v>76</v>
      </c>
      <c r="C26" s="75" t="s">
        <v>178</v>
      </c>
      <c r="D26" s="39" t="s">
        <v>46</v>
      </c>
      <c r="E26" s="75" t="s">
        <v>14</v>
      </c>
      <c r="F26" s="68" t="s">
        <v>13</v>
      </c>
      <c r="G26" s="75" t="s">
        <v>19</v>
      </c>
      <c r="H26" s="81">
        <f>I26+K26+L26+M26</f>
        <v>61965.82</v>
      </c>
      <c r="I26" s="81">
        <v>12150</v>
      </c>
      <c r="J26" s="37" t="s">
        <v>8</v>
      </c>
      <c r="K26" s="43">
        <f>K27+K28</f>
        <v>0</v>
      </c>
      <c r="L26" s="43">
        <f>L27+L28</f>
        <v>49815.82</v>
      </c>
      <c r="M26" s="43">
        <f>M27+M28</f>
        <v>0</v>
      </c>
    </row>
    <row r="27" spans="1:16" s="1" customFormat="1" ht="15.75" customHeight="1" x14ac:dyDescent="0.25">
      <c r="A27" s="76"/>
      <c r="B27" s="79"/>
      <c r="C27" s="76"/>
      <c r="D27" s="70" t="s">
        <v>130</v>
      </c>
      <c r="E27" s="76"/>
      <c r="F27" s="69"/>
      <c r="G27" s="76"/>
      <c r="H27" s="108"/>
      <c r="I27" s="108"/>
      <c r="J27" s="46" t="s">
        <v>9</v>
      </c>
      <c r="K27" s="42">
        <v>0</v>
      </c>
      <c r="L27" s="42">
        <v>0</v>
      </c>
      <c r="M27" s="42">
        <v>0</v>
      </c>
    </row>
    <row r="28" spans="1:16" s="1" customFormat="1" ht="34.5" customHeight="1" x14ac:dyDescent="0.25">
      <c r="A28" s="77"/>
      <c r="B28" s="80"/>
      <c r="C28" s="77"/>
      <c r="D28" s="70"/>
      <c r="E28" s="77"/>
      <c r="F28" s="74"/>
      <c r="G28" s="77"/>
      <c r="H28" s="82"/>
      <c r="I28" s="82"/>
      <c r="J28" s="46" t="s">
        <v>10</v>
      </c>
      <c r="K28" s="42">
        <v>0</v>
      </c>
      <c r="L28" s="42">
        <v>49815.82</v>
      </c>
      <c r="M28" s="42">
        <v>0</v>
      </c>
    </row>
    <row r="29" spans="1:16" s="12" customFormat="1" ht="15.75" customHeight="1" x14ac:dyDescent="0.25">
      <c r="A29" s="75" t="s">
        <v>66</v>
      </c>
      <c r="B29" s="78" t="s">
        <v>77</v>
      </c>
      <c r="C29" s="75" t="s">
        <v>179</v>
      </c>
      <c r="D29" s="39" t="s">
        <v>46</v>
      </c>
      <c r="E29" s="75" t="s">
        <v>14</v>
      </c>
      <c r="F29" s="68" t="s">
        <v>13</v>
      </c>
      <c r="G29" s="75" t="s">
        <v>132</v>
      </c>
      <c r="H29" s="81">
        <f>I29+K29+L29+M29</f>
        <v>125062.26999999999</v>
      </c>
      <c r="I29" s="81">
        <v>16786.189999999999</v>
      </c>
      <c r="J29" s="37" t="s">
        <v>8</v>
      </c>
      <c r="K29" s="43">
        <f>K30+K31</f>
        <v>0</v>
      </c>
      <c r="L29" s="43">
        <f>L30+L31</f>
        <v>43310.43</v>
      </c>
      <c r="M29" s="43">
        <f>M30+M31</f>
        <v>64965.65</v>
      </c>
    </row>
    <row r="30" spans="1:16" s="1" customFormat="1" ht="15.75" customHeight="1" x14ac:dyDescent="0.25">
      <c r="A30" s="76"/>
      <c r="B30" s="79"/>
      <c r="C30" s="76"/>
      <c r="D30" s="70" t="s">
        <v>130</v>
      </c>
      <c r="E30" s="76"/>
      <c r="F30" s="69"/>
      <c r="G30" s="76"/>
      <c r="H30" s="108"/>
      <c r="I30" s="108"/>
      <c r="J30" s="46" t="s">
        <v>9</v>
      </c>
      <c r="K30" s="42">
        <v>0</v>
      </c>
      <c r="L30" s="42">
        <v>0</v>
      </c>
      <c r="M30" s="42">
        <v>0</v>
      </c>
    </row>
    <row r="31" spans="1:16" s="1" customFormat="1" ht="31.5" customHeight="1" x14ac:dyDescent="0.25">
      <c r="A31" s="77"/>
      <c r="B31" s="80"/>
      <c r="C31" s="77"/>
      <c r="D31" s="70"/>
      <c r="E31" s="77"/>
      <c r="F31" s="74"/>
      <c r="G31" s="77"/>
      <c r="H31" s="82"/>
      <c r="I31" s="82"/>
      <c r="J31" s="46" t="s">
        <v>10</v>
      </c>
      <c r="K31" s="42">
        <v>0</v>
      </c>
      <c r="L31" s="42">
        <v>43310.43</v>
      </c>
      <c r="M31" s="42">
        <v>64965.65</v>
      </c>
    </row>
    <row r="32" spans="1:16" s="12" customFormat="1" ht="15.75" customHeight="1" x14ac:dyDescent="0.25">
      <c r="A32" s="75" t="s">
        <v>15</v>
      </c>
      <c r="B32" s="78" t="s">
        <v>133</v>
      </c>
      <c r="C32" s="135" t="s">
        <v>214</v>
      </c>
      <c r="D32" s="70" t="s">
        <v>46</v>
      </c>
      <c r="E32" s="132" t="s">
        <v>14</v>
      </c>
      <c r="F32" s="68" t="s">
        <v>116</v>
      </c>
      <c r="G32" s="68">
        <v>2025</v>
      </c>
      <c r="H32" s="65">
        <f>I32+K32+L32+M32</f>
        <v>17307.39</v>
      </c>
      <c r="I32" s="65">
        <v>0</v>
      </c>
      <c r="J32" s="35" t="s">
        <v>8</v>
      </c>
      <c r="K32" s="36">
        <f>K33</f>
        <v>0</v>
      </c>
      <c r="L32" s="36">
        <f t="shared" ref="L32:M32" si="6">L33</f>
        <v>0</v>
      </c>
      <c r="M32" s="36">
        <f t="shared" si="6"/>
        <v>17307.39</v>
      </c>
    </row>
    <row r="33" spans="1:14" s="12" customFormat="1" ht="44.25" customHeight="1" x14ac:dyDescent="0.25">
      <c r="A33" s="76"/>
      <c r="B33" s="79"/>
      <c r="C33" s="136"/>
      <c r="D33" s="70"/>
      <c r="E33" s="133"/>
      <c r="F33" s="74"/>
      <c r="G33" s="74"/>
      <c r="H33" s="74"/>
      <c r="I33" s="67"/>
      <c r="J33" s="48" t="s">
        <v>10</v>
      </c>
      <c r="K33" s="36">
        <v>0</v>
      </c>
      <c r="L33" s="36">
        <v>0</v>
      </c>
      <c r="M33" s="36">
        <v>17307.39</v>
      </c>
    </row>
    <row r="34" spans="1:14" s="1" customFormat="1" ht="15.75" customHeight="1" x14ac:dyDescent="0.25">
      <c r="A34" s="76"/>
      <c r="B34" s="79"/>
      <c r="C34" s="136"/>
      <c r="D34" s="70" t="s">
        <v>130</v>
      </c>
      <c r="E34" s="133"/>
      <c r="F34" s="84" t="s">
        <v>13</v>
      </c>
      <c r="G34" s="70">
        <v>2025</v>
      </c>
      <c r="H34" s="83">
        <f>I34+K34+L34+M34</f>
        <v>20150.2</v>
      </c>
      <c r="I34" s="83">
        <v>0</v>
      </c>
      <c r="J34" s="46" t="s">
        <v>8</v>
      </c>
      <c r="K34" s="42">
        <f>K35+K36</f>
        <v>0</v>
      </c>
      <c r="L34" s="42">
        <f t="shared" ref="L34:M34" si="7">L35+L36</f>
        <v>0</v>
      </c>
      <c r="M34" s="42">
        <f t="shared" si="7"/>
        <v>20150.2</v>
      </c>
    </row>
    <row r="35" spans="1:14" s="1" customFormat="1" ht="15.75" x14ac:dyDescent="0.25">
      <c r="A35" s="76"/>
      <c r="B35" s="79"/>
      <c r="C35" s="136"/>
      <c r="D35" s="70"/>
      <c r="E35" s="133"/>
      <c r="F35" s="84"/>
      <c r="G35" s="70"/>
      <c r="H35" s="70"/>
      <c r="I35" s="83"/>
      <c r="J35" s="46" t="s">
        <v>9</v>
      </c>
      <c r="K35" s="42">
        <v>0</v>
      </c>
      <c r="L35" s="42">
        <v>0</v>
      </c>
      <c r="M35" s="42">
        <v>0</v>
      </c>
    </row>
    <row r="36" spans="1:14" s="1" customFormat="1" ht="15.75" x14ac:dyDescent="0.25">
      <c r="A36" s="77"/>
      <c r="B36" s="80"/>
      <c r="C36" s="137"/>
      <c r="D36" s="70"/>
      <c r="E36" s="122"/>
      <c r="F36" s="84"/>
      <c r="G36" s="70"/>
      <c r="H36" s="70"/>
      <c r="I36" s="83"/>
      <c r="J36" s="46" t="s">
        <v>10</v>
      </c>
      <c r="K36" s="42">
        <v>0</v>
      </c>
      <c r="L36" s="42">
        <v>0</v>
      </c>
      <c r="M36" s="42">
        <v>20150.2</v>
      </c>
    </row>
    <row r="37" spans="1:14" s="12" customFormat="1" ht="15.75" customHeight="1" x14ac:dyDescent="0.25">
      <c r="A37" s="68" t="s">
        <v>16</v>
      </c>
      <c r="B37" s="72" t="s">
        <v>264</v>
      </c>
      <c r="C37" s="135" t="s">
        <v>215</v>
      </c>
      <c r="D37" s="84" t="s">
        <v>46</v>
      </c>
      <c r="E37" s="138" t="s">
        <v>14</v>
      </c>
      <c r="F37" s="68" t="s">
        <v>116</v>
      </c>
      <c r="G37" s="68">
        <v>2025</v>
      </c>
      <c r="H37" s="65">
        <f>I37+K37+L37+M37</f>
        <v>19392.650000000001</v>
      </c>
      <c r="I37" s="65">
        <v>0</v>
      </c>
      <c r="J37" s="35" t="s">
        <v>8</v>
      </c>
      <c r="K37" s="36">
        <f>K38</f>
        <v>0</v>
      </c>
      <c r="L37" s="36">
        <f t="shared" ref="L37:M37" si="8">L38</f>
        <v>0</v>
      </c>
      <c r="M37" s="36">
        <f t="shared" si="8"/>
        <v>19392.650000000001</v>
      </c>
    </row>
    <row r="38" spans="1:14" s="12" customFormat="1" ht="44.25" customHeight="1" x14ac:dyDescent="0.25">
      <c r="A38" s="69"/>
      <c r="B38" s="73"/>
      <c r="C38" s="136"/>
      <c r="D38" s="84"/>
      <c r="E38" s="139"/>
      <c r="F38" s="74"/>
      <c r="G38" s="74"/>
      <c r="H38" s="74"/>
      <c r="I38" s="67"/>
      <c r="J38" s="48" t="s">
        <v>10</v>
      </c>
      <c r="K38" s="36">
        <v>0</v>
      </c>
      <c r="L38" s="36">
        <v>0</v>
      </c>
      <c r="M38" s="36">
        <v>19392.650000000001</v>
      </c>
    </row>
    <row r="39" spans="1:14" s="12" customFormat="1" ht="15.75" customHeight="1" x14ac:dyDescent="0.25">
      <c r="A39" s="69"/>
      <c r="B39" s="73"/>
      <c r="C39" s="136"/>
      <c r="D39" s="84" t="s">
        <v>130</v>
      </c>
      <c r="E39" s="139"/>
      <c r="F39" s="84" t="s">
        <v>13</v>
      </c>
      <c r="G39" s="84">
        <v>2025</v>
      </c>
      <c r="H39" s="127">
        <f>I39+K39+L39+M39</f>
        <v>20150.21</v>
      </c>
      <c r="I39" s="127">
        <v>0</v>
      </c>
      <c r="J39" s="48" t="s">
        <v>8</v>
      </c>
      <c r="K39" s="21">
        <f>K40+K41</f>
        <v>0</v>
      </c>
      <c r="L39" s="21">
        <f t="shared" ref="L39:M39" si="9">L40+L41</f>
        <v>0</v>
      </c>
      <c r="M39" s="21">
        <f t="shared" si="9"/>
        <v>20150.21</v>
      </c>
    </row>
    <row r="40" spans="1:14" s="12" customFormat="1" ht="15.75" x14ac:dyDescent="0.25">
      <c r="A40" s="69"/>
      <c r="B40" s="73"/>
      <c r="C40" s="136"/>
      <c r="D40" s="84"/>
      <c r="E40" s="139"/>
      <c r="F40" s="84"/>
      <c r="G40" s="84"/>
      <c r="H40" s="84"/>
      <c r="I40" s="127"/>
      <c r="J40" s="48" t="s">
        <v>9</v>
      </c>
      <c r="K40" s="21">
        <v>0</v>
      </c>
      <c r="L40" s="21">
        <v>0</v>
      </c>
      <c r="M40" s="21">
        <v>0</v>
      </c>
    </row>
    <row r="41" spans="1:14" s="12" customFormat="1" ht="15.75" x14ac:dyDescent="0.25">
      <c r="A41" s="74"/>
      <c r="B41" s="85"/>
      <c r="C41" s="137"/>
      <c r="D41" s="84"/>
      <c r="E41" s="140"/>
      <c r="F41" s="84"/>
      <c r="G41" s="84"/>
      <c r="H41" s="84"/>
      <c r="I41" s="127"/>
      <c r="J41" s="48" t="s">
        <v>10</v>
      </c>
      <c r="K41" s="21">
        <v>0</v>
      </c>
      <c r="L41" s="21">
        <v>0</v>
      </c>
      <c r="M41" s="21">
        <v>20150.21</v>
      </c>
    </row>
    <row r="42" spans="1:14" s="12" customFormat="1" ht="15.75" customHeight="1" x14ac:dyDescent="0.25">
      <c r="A42" s="75" t="s">
        <v>67</v>
      </c>
      <c r="B42" s="78" t="s">
        <v>210</v>
      </c>
      <c r="C42" s="135" t="s">
        <v>218</v>
      </c>
      <c r="D42" s="56" t="s">
        <v>46</v>
      </c>
      <c r="E42" s="132" t="s">
        <v>14</v>
      </c>
      <c r="F42" s="68" t="s">
        <v>13</v>
      </c>
      <c r="G42" s="75" t="s">
        <v>105</v>
      </c>
      <c r="H42" s="81">
        <f>I42+K42+L42+M42</f>
        <v>20766.53</v>
      </c>
      <c r="I42" s="81">
        <v>190.01</v>
      </c>
      <c r="J42" s="37" t="s">
        <v>8</v>
      </c>
      <c r="K42" s="43">
        <f>K43</f>
        <v>20576.52</v>
      </c>
      <c r="L42" s="43">
        <f>L43</f>
        <v>0</v>
      </c>
      <c r="M42" s="43">
        <f>M43</f>
        <v>0</v>
      </c>
    </row>
    <row r="43" spans="1:14" s="1" customFormat="1" ht="61.5" customHeight="1" x14ac:dyDescent="0.25">
      <c r="A43" s="77"/>
      <c r="B43" s="80"/>
      <c r="C43" s="137"/>
      <c r="D43" s="56" t="s">
        <v>130</v>
      </c>
      <c r="E43" s="122"/>
      <c r="F43" s="74"/>
      <c r="G43" s="77"/>
      <c r="H43" s="82"/>
      <c r="I43" s="82"/>
      <c r="J43" s="46" t="s">
        <v>10</v>
      </c>
      <c r="K43" s="42">
        <v>20576.52</v>
      </c>
      <c r="L43" s="42">
        <v>0</v>
      </c>
      <c r="M43" s="42">
        <v>0</v>
      </c>
    </row>
    <row r="44" spans="1:14" s="1" customFormat="1" ht="15.75" customHeight="1" x14ac:dyDescent="0.25">
      <c r="A44" s="70" t="s">
        <v>68</v>
      </c>
      <c r="B44" s="71" t="s">
        <v>192</v>
      </c>
      <c r="C44" s="141" t="s">
        <v>126</v>
      </c>
      <c r="D44" s="39" t="s">
        <v>47</v>
      </c>
      <c r="E44" s="120" t="s">
        <v>14</v>
      </c>
      <c r="F44" s="68" t="s">
        <v>13</v>
      </c>
      <c r="G44" s="75" t="s">
        <v>18</v>
      </c>
      <c r="H44" s="81">
        <f>I44+K44+L44+M44</f>
        <v>22563.39</v>
      </c>
      <c r="I44" s="81">
        <v>866.21</v>
      </c>
      <c r="J44" s="37" t="s">
        <v>8</v>
      </c>
      <c r="K44" s="43">
        <f>K45</f>
        <v>21697.18</v>
      </c>
      <c r="L44" s="43">
        <f>L45</f>
        <v>0</v>
      </c>
      <c r="M44" s="43">
        <f>M45</f>
        <v>0</v>
      </c>
      <c r="N44" s="6"/>
    </row>
    <row r="45" spans="1:14" s="1" customFormat="1" ht="48.75" customHeight="1" x14ac:dyDescent="0.25">
      <c r="A45" s="70"/>
      <c r="B45" s="71"/>
      <c r="C45" s="141"/>
      <c r="D45" s="39" t="s">
        <v>204</v>
      </c>
      <c r="E45" s="120"/>
      <c r="F45" s="74"/>
      <c r="G45" s="77"/>
      <c r="H45" s="82"/>
      <c r="I45" s="82"/>
      <c r="J45" s="46" t="s">
        <v>10</v>
      </c>
      <c r="K45" s="42">
        <v>21697.18</v>
      </c>
      <c r="L45" s="42">
        <v>0</v>
      </c>
      <c r="M45" s="42">
        <v>0</v>
      </c>
      <c r="N45" s="6"/>
    </row>
    <row r="46" spans="1:14" s="9" customFormat="1" ht="15.75" x14ac:dyDescent="0.25">
      <c r="A46" s="104" t="s">
        <v>195</v>
      </c>
      <c r="B46" s="104"/>
      <c r="C46" s="104"/>
      <c r="D46" s="109"/>
      <c r="E46" s="104"/>
      <c r="F46" s="104"/>
      <c r="G46" s="104"/>
      <c r="H46" s="104"/>
      <c r="I46" s="104"/>
      <c r="J46" s="8" t="s">
        <v>8</v>
      </c>
      <c r="K46" s="3">
        <f t="shared" ref="K46:L46" si="10">K47+K48</f>
        <v>972985.5</v>
      </c>
      <c r="L46" s="3">
        <f t="shared" si="10"/>
        <v>1489158.33</v>
      </c>
      <c r="M46" s="3">
        <f t="shared" ref="M46" si="11">M47+M48</f>
        <v>236259.75</v>
      </c>
    </row>
    <row r="47" spans="1:14" s="9" customFormat="1" ht="15.75" x14ac:dyDescent="0.25">
      <c r="A47" s="104"/>
      <c r="B47" s="104"/>
      <c r="C47" s="104"/>
      <c r="D47" s="104"/>
      <c r="E47" s="104"/>
      <c r="F47" s="104"/>
      <c r="G47" s="104"/>
      <c r="H47" s="104"/>
      <c r="I47" s="104"/>
      <c r="J47" s="8" t="s">
        <v>9</v>
      </c>
      <c r="K47" s="3">
        <f>K50+K53+K56+K60+K65</f>
        <v>883708.95000000007</v>
      </c>
      <c r="L47" s="3">
        <f>L50+L53+L56+L60+L65</f>
        <v>1262282.08</v>
      </c>
      <c r="M47" s="3">
        <f>M50+M53+M56+M60+M65</f>
        <v>95772.84</v>
      </c>
    </row>
    <row r="48" spans="1:14" s="9" customFormat="1" ht="15.75" x14ac:dyDescent="0.25">
      <c r="A48" s="104"/>
      <c r="B48" s="104"/>
      <c r="C48" s="104"/>
      <c r="D48" s="105"/>
      <c r="E48" s="104"/>
      <c r="F48" s="104"/>
      <c r="G48" s="104"/>
      <c r="H48" s="104"/>
      <c r="I48" s="104"/>
      <c r="J48" s="8" t="s">
        <v>10</v>
      </c>
      <c r="K48" s="3">
        <f>K51+K54+K57+K61+K63+K66</f>
        <v>89276.549999999988</v>
      </c>
      <c r="L48" s="3">
        <f t="shared" ref="L48:M48" si="12">L51+L54+L57+L61+L63+L66</f>
        <v>226876.25</v>
      </c>
      <c r="M48" s="3">
        <f t="shared" si="12"/>
        <v>140486.91</v>
      </c>
    </row>
    <row r="49" spans="1:14" s="1" customFormat="1" ht="15.75" x14ac:dyDescent="0.25">
      <c r="A49" s="70" t="s">
        <v>69</v>
      </c>
      <c r="B49" s="93" t="s">
        <v>80</v>
      </c>
      <c r="C49" s="141" t="s">
        <v>217</v>
      </c>
      <c r="D49" s="56" t="s">
        <v>46</v>
      </c>
      <c r="E49" s="120" t="s">
        <v>14</v>
      </c>
      <c r="F49" s="68" t="s">
        <v>13</v>
      </c>
      <c r="G49" s="75" t="s">
        <v>36</v>
      </c>
      <c r="H49" s="81">
        <f>I49+K49+L49+M49</f>
        <v>1007188.52</v>
      </c>
      <c r="I49" s="81">
        <f>13200+15600</f>
        <v>28800</v>
      </c>
      <c r="J49" s="46" t="s">
        <v>8</v>
      </c>
      <c r="K49" s="21">
        <f t="shared" ref="K49:M49" si="13">K50+K51</f>
        <v>381495.56</v>
      </c>
      <c r="L49" s="21">
        <f t="shared" si="13"/>
        <v>596892.96</v>
      </c>
      <c r="M49" s="21">
        <f t="shared" si="13"/>
        <v>0</v>
      </c>
      <c r="N49" s="4"/>
    </row>
    <row r="50" spans="1:14" s="1" customFormat="1" ht="15.75" customHeight="1" x14ac:dyDescent="0.25">
      <c r="A50" s="70"/>
      <c r="B50" s="93"/>
      <c r="C50" s="141"/>
      <c r="D50" s="142" t="s">
        <v>130</v>
      </c>
      <c r="E50" s="120"/>
      <c r="F50" s="69"/>
      <c r="G50" s="76"/>
      <c r="H50" s="108"/>
      <c r="I50" s="108"/>
      <c r="J50" s="46" t="s">
        <v>9</v>
      </c>
      <c r="K50" s="21">
        <v>311317.33</v>
      </c>
      <c r="L50" s="21">
        <v>487091.18</v>
      </c>
      <c r="M50" s="21">
        <v>0</v>
      </c>
    </row>
    <row r="51" spans="1:14" s="1" customFormat="1" ht="15.75" x14ac:dyDescent="0.25">
      <c r="A51" s="70"/>
      <c r="B51" s="93"/>
      <c r="C51" s="141"/>
      <c r="D51" s="142"/>
      <c r="E51" s="120"/>
      <c r="F51" s="74"/>
      <c r="G51" s="77"/>
      <c r="H51" s="82"/>
      <c r="I51" s="82"/>
      <c r="J51" s="46" t="s">
        <v>10</v>
      </c>
      <c r="K51" s="42">
        <v>70178.23</v>
      </c>
      <c r="L51" s="42">
        <v>109801.78</v>
      </c>
      <c r="M51" s="42">
        <v>0</v>
      </c>
    </row>
    <row r="52" spans="1:14" s="12" customFormat="1" ht="15.75" customHeight="1" x14ac:dyDescent="0.25">
      <c r="A52" s="84" t="s">
        <v>70</v>
      </c>
      <c r="B52" s="89" t="s">
        <v>78</v>
      </c>
      <c r="C52" s="141" t="s">
        <v>259</v>
      </c>
      <c r="D52" s="41" t="s">
        <v>46</v>
      </c>
      <c r="E52" s="143" t="s">
        <v>12</v>
      </c>
      <c r="F52" s="68" t="s">
        <v>13</v>
      </c>
      <c r="G52" s="68" t="s">
        <v>132</v>
      </c>
      <c r="H52" s="65">
        <f>I52+K52+L52+M52</f>
        <v>783246.24</v>
      </c>
      <c r="I52" s="134">
        <v>115113.66</v>
      </c>
      <c r="J52" s="47" t="s">
        <v>8</v>
      </c>
      <c r="K52" s="29">
        <f t="shared" ref="K52:L52" si="14">K53+K54</f>
        <v>474015.95999999996</v>
      </c>
      <c r="L52" s="36">
        <f t="shared" si="14"/>
        <v>126309.4</v>
      </c>
      <c r="M52" s="36">
        <f>M53+M54</f>
        <v>67807.22</v>
      </c>
    </row>
    <row r="53" spans="1:14" s="12" customFormat="1" ht="15.75" x14ac:dyDescent="0.25">
      <c r="A53" s="84"/>
      <c r="B53" s="89"/>
      <c r="C53" s="141"/>
      <c r="D53" s="84"/>
      <c r="E53" s="143"/>
      <c r="F53" s="69"/>
      <c r="G53" s="69"/>
      <c r="H53" s="66"/>
      <c r="I53" s="66"/>
      <c r="J53" s="45" t="s">
        <v>9</v>
      </c>
      <c r="K53" s="21">
        <v>466905.73</v>
      </c>
      <c r="L53" s="21">
        <v>91566.8</v>
      </c>
      <c r="M53" s="21">
        <v>33903.61</v>
      </c>
    </row>
    <row r="54" spans="1:14" s="12" customFormat="1" ht="36" customHeight="1" x14ac:dyDescent="0.25">
      <c r="A54" s="84"/>
      <c r="B54" s="89"/>
      <c r="C54" s="141"/>
      <c r="D54" s="84"/>
      <c r="E54" s="143"/>
      <c r="F54" s="74"/>
      <c r="G54" s="74"/>
      <c r="H54" s="67"/>
      <c r="I54" s="67"/>
      <c r="J54" s="48" t="s">
        <v>10</v>
      </c>
      <c r="K54" s="21">
        <v>7110.23</v>
      </c>
      <c r="L54" s="21">
        <v>34742.6</v>
      </c>
      <c r="M54" s="21">
        <v>33903.61</v>
      </c>
    </row>
    <row r="55" spans="1:14" s="1" customFormat="1" ht="15.75" customHeight="1" x14ac:dyDescent="0.25">
      <c r="A55" s="70" t="s">
        <v>81</v>
      </c>
      <c r="B55" s="71" t="s">
        <v>258</v>
      </c>
      <c r="C55" s="70" t="s">
        <v>265</v>
      </c>
      <c r="D55" s="39" t="s">
        <v>46</v>
      </c>
      <c r="E55" s="143" t="s">
        <v>14</v>
      </c>
      <c r="F55" s="84" t="s">
        <v>13</v>
      </c>
      <c r="G55" s="70" t="s">
        <v>132</v>
      </c>
      <c r="H55" s="83">
        <f>K55+L55+M55+I55</f>
        <v>1014553.5399999999</v>
      </c>
      <c r="I55" s="83">
        <v>14451.32</v>
      </c>
      <c r="J55" s="46" t="s">
        <v>8</v>
      </c>
      <c r="K55" s="42">
        <f>K57+K56</f>
        <v>117473.98</v>
      </c>
      <c r="L55" s="42">
        <f>L57+L56</f>
        <v>761316.02</v>
      </c>
      <c r="M55" s="42">
        <f>M57+M56</f>
        <v>121312.22</v>
      </c>
    </row>
    <row r="56" spans="1:14" s="1" customFormat="1" ht="15" customHeight="1" x14ac:dyDescent="0.25">
      <c r="A56" s="70"/>
      <c r="B56" s="71"/>
      <c r="C56" s="70"/>
      <c r="D56" s="70" t="s">
        <v>134</v>
      </c>
      <c r="E56" s="143"/>
      <c r="F56" s="84"/>
      <c r="G56" s="70"/>
      <c r="H56" s="83"/>
      <c r="I56" s="83"/>
      <c r="J56" s="46" t="s">
        <v>9</v>
      </c>
      <c r="K56" s="42">
        <v>105485.89</v>
      </c>
      <c r="L56" s="42">
        <v>683624.1</v>
      </c>
      <c r="M56" s="42">
        <v>61869.23</v>
      </c>
    </row>
    <row r="57" spans="1:14" s="1" customFormat="1" ht="34.5" customHeight="1" x14ac:dyDescent="0.25">
      <c r="A57" s="70"/>
      <c r="B57" s="71"/>
      <c r="C57" s="70"/>
      <c r="D57" s="70"/>
      <c r="E57" s="143"/>
      <c r="F57" s="84"/>
      <c r="G57" s="70"/>
      <c r="H57" s="83"/>
      <c r="I57" s="83"/>
      <c r="J57" s="46" t="s">
        <v>10</v>
      </c>
      <c r="K57" s="42">
        <v>11988.09</v>
      </c>
      <c r="L57" s="42">
        <v>77691.92</v>
      </c>
      <c r="M57" s="42">
        <v>59442.99</v>
      </c>
    </row>
    <row r="58" spans="1:14" s="12" customFormat="1" ht="15.75" customHeight="1" x14ac:dyDescent="0.25">
      <c r="A58" s="75" t="s">
        <v>135</v>
      </c>
      <c r="B58" s="72" t="s">
        <v>79</v>
      </c>
      <c r="C58" s="144" t="s">
        <v>106</v>
      </c>
      <c r="D58" s="39" t="s">
        <v>47</v>
      </c>
      <c r="E58" s="132" t="s">
        <v>14</v>
      </c>
      <c r="F58" s="68" t="s">
        <v>13</v>
      </c>
      <c r="G58" s="75" t="s">
        <v>102</v>
      </c>
      <c r="H58" s="81">
        <f>I58+K58+L58+M58</f>
        <v>14396.190000000002</v>
      </c>
      <c r="I58" s="81">
        <f>231.79+9524.45</f>
        <v>9756.2400000000016</v>
      </c>
      <c r="J58" s="78" t="s">
        <v>8</v>
      </c>
      <c r="K58" s="106">
        <f>K61</f>
        <v>0</v>
      </c>
      <c r="L58" s="106">
        <f>L61</f>
        <v>4639.95</v>
      </c>
      <c r="M58" s="106">
        <f>M61</f>
        <v>0</v>
      </c>
    </row>
    <row r="59" spans="1:14" s="1" customFormat="1" ht="15.75" customHeight="1" x14ac:dyDescent="0.25">
      <c r="A59" s="76"/>
      <c r="B59" s="73"/>
      <c r="C59" s="145"/>
      <c r="D59" s="70" t="s">
        <v>48</v>
      </c>
      <c r="E59" s="133"/>
      <c r="F59" s="69"/>
      <c r="G59" s="76"/>
      <c r="H59" s="108"/>
      <c r="I59" s="108"/>
      <c r="J59" s="80"/>
      <c r="K59" s="107"/>
      <c r="L59" s="107"/>
      <c r="M59" s="107"/>
    </row>
    <row r="60" spans="1:14" s="1" customFormat="1" ht="15.75" customHeight="1" x14ac:dyDescent="0.25">
      <c r="A60" s="76"/>
      <c r="B60" s="73"/>
      <c r="C60" s="145"/>
      <c r="D60" s="70"/>
      <c r="E60" s="133"/>
      <c r="F60" s="69"/>
      <c r="G60" s="76"/>
      <c r="H60" s="108"/>
      <c r="I60" s="108"/>
      <c r="J60" s="46" t="s">
        <v>9</v>
      </c>
      <c r="K60" s="42">
        <v>0</v>
      </c>
      <c r="L60" s="42">
        <v>0</v>
      </c>
      <c r="M60" s="42">
        <v>0</v>
      </c>
    </row>
    <row r="61" spans="1:14" s="1" customFormat="1" ht="15.75" x14ac:dyDescent="0.25">
      <c r="A61" s="77"/>
      <c r="B61" s="85"/>
      <c r="C61" s="121"/>
      <c r="D61" s="70"/>
      <c r="E61" s="122"/>
      <c r="F61" s="74"/>
      <c r="G61" s="77"/>
      <c r="H61" s="82"/>
      <c r="I61" s="82"/>
      <c r="J61" s="46" t="s">
        <v>10</v>
      </c>
      <c r="K61" s="42">
        <v>0</v>
      </c>
      <c r="L61" s="21">
        <v>4639.95</v>
      </c>
      <c r="M61" s="42">
        <v>0</v>
      </c>
    </row>
    <row r="62" spans="1:14" s="12" customFormat="1" ht="15.75" customHeight="1" x14ac:dyDescent="0.25">
      <c r="A62" s="75" t="s">
        <v>136</v>
      </c>
      <c r="B62" s="78" t="s">
        <v>156</v>
      </c>
      <c r="C62" s="135"/>
      <c r="D62" s="70" t="s">
        <v>46</v>
      </c>
      <c r="E62" s="132" t="s">
        <v>14</v>
      </c>
      <c r="F62" s="68" t="s">
        <v>116</v>
      </c>
      <c r="G62" s="68">
        <v>2025</v>
      </c>
      <c r="H62" s="65">
        <f>I62+K62+L62+M62</f>
        <v>23477.96</v>
      </c>
      <c r="I62" s="65">
        <v>0</v>
      </c>
      <c r="J62" s="35" t="s">
        <v>8</v>
      </c>
      <c r="K62" s="36">
        <f>K63</f>
        <v>0</v>
      </c>
      <c r="L62" s="36">
        <f t="shared" ref="L62:M62" si="15">L63</f>
        <v>0</v>
      </c>
      <c r="M62" s="36">
        <f t="shared" si="15"/>
        <v>23477.96</v>
      </c>
    </row>
    <row r="63" spans="1:14" s="12" customFormat="1" ht="44.25" customHeight="1" x14ac:dyDescent="0.25">
      <c r="A63" s="76"/>
      <c r="B63" s="79"/>
      <c r="C63" s="136"/>
      <c r="D63" s="70"/>
      <c r="E63" s="133"/>
      <c r="F63" s="74"/>
      <c r="G63" s="74"/>
      <c r="H63" s="74"/>
      <c r="I63" s="67"/>
      <c r="J63" s="48" t="s">
        <v>10</v>
      </c>
      <c r="K63" s="36">
        <v>0</v>
      </c>
      <c r="L63" s="36">
        <v>0</v>
      </c>
      <c r="M63" s="36">
        <v>23477.96</v>
      </c>
    </row>
    <row r="64" spans="1:14" s="1" customFormat="1" ht="15.75" customHeight="1" x14ac:dyDescent="0.25">
      <c r="A64" s="76"/>
      <c r="B64" s="79"/>
      <c r="C64" s="136"/>
      <c r="D64" s="70" t="s">
        <v>130</v>
      </c>
      <c r="E64" s="133"/>
      <c r="F64" s="84" t="s">
        <v>13</v>
      </c>
      <c r="G64" s="70">
        <v>2025</v>
      </c>
      <c r="H64" s="83">
        <f>I64+K64+L64+M64</f>
        <v>23662.35</v>
      </c>
      <c r="I64" s="83">
        <v>0</v>
      </c>
      <c r="J64" s="46" t="s">
        <v>8</v>
      </c>
      <c r="K64" s="42">
        <f>K65+K66</f>
        <v>0</v>
      </c>
      <c r="L64" s="42">
        <f t="shared" ref="L64" si="16">L65+L66</f>
        <v>0</v>
      </c>
      <c r="M64" s="42">
        <f>M65+M66</f>
        <v>23662.35</v>
      </c>
    </row>
    <row r="65" spans="1:14" s="1" customFormat="1" ht="15.75" x14ac:dyDescent="0.25">
      <c r="A65" s="76"/>
      <c r="B65" s="79"/>
      <c r="C65" s="136"/>
      <c r="D65" s="70"/>
      <c r="E65" s="133"/>
      <c r="F65" s="84"/>
      <c r="G65" s="70"/>
      <c r="H65" s="70"/>
      <c r="I65" s="83"/>
      <c r="J65" s="46" t="s">
        <v>9</v>
      </c>
      <c r="K65" s="42">
        <v>0</v>
      </c>
      <c r="L65" s="42">
        <v>0</v>
      </c>
      <c r="M65" s="42">
        <v>0</v>
      </c>
    </row>
    <row r="66" spans="1:14" s="1" customFormat="1" ht="15.75" x14ac:dyDescent="0.25">
      <c r="A66" s="77"/>
      <c r="B66" s="80"/>
      <c r="C66" s="137"/>
      <c r="D66" s="70"/>
      <c r="E66" s="122"/>
      <c r="F66" s="84"/>
      <c r="G66" s="70"/>
      <c r="H66" s="70"/>
      <c r="I66" s="83"/>
      <c r="J66" s="46" t="s">
        <v>10</v>
      </c>
      <c r="K66" s="42">
        <v>0</v>
      </c>
      <c r="L66" s="42">
        <v>0</v>
      </c>
      <c r="M66" s="42">
        <v>23662.35</v>
      </c>
    </row>
    <row r="67" spans="1:14" s="9" customFormat="1" ht="15.75" x14ac:dyDescent="0.25">
      <c r="A67" s="104" t="s">
        <v>196</v>
      </c>
      <c r="B67" s="104"/>
      <c r="C67" s="104"/>
      <c r="D67" s="104"/>
      <c r="E67" s="104"/>
      <c r="F67" s="104"/>
      <c r="G67" s="104"/>
      <c r="H67" s="104"/>
      <c r="I67" s="104"/>
      <c r="J67" s="8" t="s">
        <v>8</v>
      </c>
      <c r="K67" s="3">
        <f>K68+K69</f>
        <v>10589.42</v>
      </c>
      <c r="L67" s="3">
        <f t="shared" ref="L67:M67" si="17">L68+L69</f>
        <v>0</v>
      </c>
      <c r="M67" s="3">
        <f t="shared" si="17"/>
        <v>0</v>
      </c>
      <c r="N67" s="10"/>
    </row>
    <row r="68" spans="1:14" s="9" customFormat="1" ht="15.75" x14ac:dyDescent="0.25">
      <c r="A68" s="104"/>
      <c r="B68" s="104"/>
      <c r="C68" s="104"/>
      <c r="D68" s="104"/>
      <c r="E68" s="104"/>
      <c r="F68" s="104"/>
      <c r="G68" s="104"/>
      <c r="H68" s="104"/>
      <c r="I68" s="104"/>
      <c r="J68" s="8" t="s">
        <v>9</v>
      </c>
      <c r="K68" s="3">
        <v>0</v>
      </c>
      <c r="L68" s="3">
        <v>0</v>
      </c>
      <c r="M68" s="3">
        <v>0</v>
      </c>
      <c r="N68" s="10"/>
    </row>
    <row r="69" spans="1:14" s="9" customFormat="1" ht="15.75" x14ac:dyDescent="0.25">
      <c r="A69" s="104"/>
      <c r="B69" s="104"/>
      <c r="C69" s="104"/>
      <c r="D69" s="105"/>
      <c r="E69" s="104"/>
      <c r="F69" s="104"/>
      <c r="G69" s="104"/>
      <c r="H69" s="104"/>
      <c r="I69" s="104"/>
      <c r="J69" s="8" t="s">
        <v>10</v>
      </c>
      <c r="K69" s="3">
        <f>K71</f>
        <v>10589.42</v>
      </c>
      <c r="L69" s="3">
        <f t="shared" ref="L69:M69" si="18">L71</f>
        <v>0</v>
      </c>
      <c r="M69" s="3">
        <f t="shared" si="18"/>
        <v>0</v>
      </c>
      <c r="N69" s="10"/>
    </row>
    <row r="70" spans="1:14" s="1" customFormat="1" ht="15.75" customHeight="1" x14ac:dyDescent="0.25">
      <c r="A70" s="70" t="s">
        <v>137</v>
      </c>
      <c r="B70" s="71" t="s">
        <v>107</v>
      </c>
      <c r="C70" s="110" t="s">
        <v>108</v>
      </c>
      <c r="D70" s="39" t="s">
        <v>47</v>
      </c>
      <c r="E70" s="120" t="s">
        <v>14</v>
      </c>
      <c r="F70" s="68" t="s">
        <v>13</v>
      </c>
      <c r="G70" s="75" t="s">
        <v>18</v>
      </c>
      <c r="H70" s="81">
        <f>I70+K70+L70+M70</f>
        <v>10655.49</v>
      </c>
      <c r="I70" s="146">
        <v>66.069999999999993</v>
      </c>
      <c r="J70" s="37" t="s">
        <v>8</v>
      </c>
      <c r="K70" s="43">
        <f>K71</f>
        <v>10589.42</v>
      </c>
      <c r="L70" s="43">
        <f>L71</f>
        <v>0</v>
      </c>
      <c r="M70" s="43">
        <f>M71</f>
        <v>0</v>
      </c>
      <c r="N70" s="6"/>
    </row>
    <row r="71" spans="1:14" s="1" customFormat="1" ht="46.5" customHeight="1" x14ac:dyDescent="0.25">
      <c r="A71" s="70"/>
      <c r="B71" s="71"/>
      <c r="C71" s="110"/>
      <c r="D71" s="39" t="s">
        <v>109</v>
      </c>
      <c r="E71" s="120"/>
      <c r="F71" s="74"/>
      <c r="G71" s="77"/>
      <c r="H71" s="82"/>
      <c r="I71" s="147"/>
      <c r="J71" s="46" t="s">
        <v>10</v>
      </c>
      <c r="K71" s="42">
        <v>10589.42</v>
      </c>
      <c r="L71" s="42">
        <v>0</v>
      </c>
      <c r="M71" s="42">
        <v>0</v>
      </c>
      <c r="N71" s="6"/>
    </row>
    <row r="72" spans="1:14" s="9" customFormat="1" ht="15.75" x14ac:dyDescent="0.25">
      <c r="A72" s="104" t="s">
        <v>197</v>
      </c>
      <c r="B72" s="104"/>
      <c r="C72" s="104"/>
      <c r="D72" s="109"/>
      <c r="E72" s="104"/>
      <c r="F72" s="104"/>
      <c r="G72" s="104"/>
      <c r="H72" s="104"/>
      <c r="I72" s="104"/>
      <c r="J72" s="8" t="s">
        <v>8</v>
      </c>
      <c r="K72" s="3">
        <f t="shared" ref="K72:L72" si="19">K73+K74</f>
        <v>0</v>
      </c>
      <c r="L72" s="3">
        <f t="shared" si="19"/>
        <v>40779.040000000001</v>
      </c>
      <c r="M72" s="3">
        <f t="shared" ref="M72" si="20">M73+M74</f>
        <v>79575.700000000012</v>
      </c>
    </row>
    <row r="73" spans="1:14" s="9" customFormat="1" ht="15.75" x14ac:dyDescent="0.25">
      <c r="A73" s="104"/>
      <c r="B73" s="104"/>
      <c r="C73" s="104"/>
      <c r="D73" s="104"/>
      <c r="E73" s="104"/>
      <c r="F73" s="104"/>
      <c r="G73" s="104"/>
      <c r="H73" s="104"/>
      <c r="I73" s="104"/>
      <c r="J73" s="8" t="s">
        <v>9</v>
      </c>
      <c r="K73" s="3">
        <f>K76</f>
        <v>0</v>
      </c>
      <c r="L73" s="3">
        <f t="shared" ref="L73:M73" si="21">L76</f>
        <v>0</v>
      </c>
      <c r="M73" s="3">
        <f t="shared" si="21"/>
        <v>0</v>
      </c>
    </row>
    <row r="74" spans="1:14" s="9" customFormat="1" ht="15.75" x14ac:dyDescent="0.25">
      <c r="A74" s="104"/>
      <c r="B74" s="104"/>
      <c r="C74" s="104"/>
      <c r="D74" s="105"/>
      <c r="E74" s="104"/>
      <c r="F74" s="104"/>
      <c r="G74" s="104"/>
      <c r="H74" s="104"/>
      <c r="I74" s="104"/>
      <c r="J74" s="8" t="s">
        <v>10</v>
      </c>
      <c r="K74" s="3">
        <f>K77+K81</f>
        <v>0</v>
      </c>
      <c r="L74" s="3">
        <f t="shared" ref="L74:M74" si="22">L77+L81</f>
        <v>40779.040000000001</v>
      </c>
      <c r="M74" s="3">
        <f t="shared" si="22"/>
        <v>79575.700000000012</v>
      </c>
    </row>
    <row r="75" spans="1:14" s="1" customFormat="1" ht="15.75" x14ac:dyDescent="0.25">
      <c r="A75" s="70" t="s">
        <v>101</v>
      </c>
      <c r="B75" s="71" t="s">
        <v>82</v>
      </c>
      <c r="C75" s="110" t="s">
        <v>49</v>
      </c>
      <c r="D75" s="70" t="s">
        <v>47</v>
      </c>
      <c r="E75" s="120" t="s">
        <v>14</v>
      </c>
      <c r="F75" s="84" t="s">
        <v>13</v>
      </c>
      <c r="G75" s="70">
        <v>2025</v>
      </c>
      <c r="H75" s="83">
        <f>I75+K75+L75+M75</f>
        <v>25514.68</v>
      </c>
      <c r="I75" s="70">
        <v>311.02999999999997</v>
      </c>
      <c r="J75" s="46" t="s">
        <v>8</v>
      </c>
      <c r="K75" s="42">
        <f t="shared" ref="K75:L75" si="23">K76+K77</f>
        <v>0</v>
      </c>
      <c r="L75" s="42">
        <f t="shared" si="23"/>
        <v>0</v>
      </c>
      <c r="M75" s="42">
        <f t="shared" ref="M75" si="24">M76+M77</f>
        <v>25203.65</v>
      </c>
    </row>
    <row r="76" spans="1:14" s="1" customFormat="1" ht="15.75" x14ac:dyDescent="0.25">
      <c r="A76" s="70"/>
      <c r="B76" s="71"/>
      <c r="C76" s="110"/>
      <c r="D76" s="70"/>
      <c r="E76" s="120"/>
      <c r="F76" s="84"/>
      <c r="G76" s="70"/>
      <c r="H76" s="70"/>
      <c r="I76" s="70"/>
      <c r="J76" s="46" t="s">
        <v>9</v>
      </c>
      <c r="K76" s="42">
        <v>0</v>
      </c>
      <c r="L76" s="42">
        <v>0</v>
      </c>
      <c r="M76" s="42">
        <v>0</v>
      </c>
    </row>
    <row r="77" spans="1:14" s="1" customFormat="1" ht="33.75" customHeight="1" x14ac:dyDescent="0.25">
      <c r="A77" s="70"/>
      <c r="B77" s="71"/>
      <c r="C77" s="110"/>
      <c r="D77" s="39" t="s">
        <v>125</v>
      </c>
      <c r="E77" s="120"/>
      <c r="F77" s="84"/>
      <c r="G77" s="70"/>
      <c r="H77" s="70"/>
      <c r="I77" s="70"/>
      <c r="J77" s="46" t="s">
        <v>10</v>
      </c>
      <c r="K77" s="42">
        <v>0</v>
      </c>
      <c r="L77" s="42">
        <v>0</v>
      </c>
      <c r="M77" s="42">
        <v>25203.65</v>
      </c>
    </row>
    <row r="78" spans="1:14" s="1" customFormat="1" ht="15.75" x14ac:dyDescent="0.25">
      <c r="A78" s="70" t="s">
        <v>138</v>
      </c>
      <c r="B78" s="71" t="s">
        <v>83</v>
      </c>
      <c r="C78" s="110" t="s">
        <v>20</v>
      </c>
      <c r="D78" s="39" t="s">
        <v>47</v>
      </c>
      <c r="E78" s="120" t="s">
        <v>14</v>
      </c>
      <c r="F78" s="68" t="s">
        <v>13</v>
      </c>
      <c r="G78" s="75" t="s">
        <v>157</v>
      </c>
      <c r="H78" s="81">
        <f>I78+K78+L78+M78</f>
        <v>103191.09</v>
      </c>
      <c r="I78" s="81">
        <f>5289+2751</f>
        <v>8040</v>
      </c>
      <c r="J78" s="78" t="s">
        <v>8</v>
      </c>
      <c r="K78" s="106">
        <f>K81</f>
        <v>0</v>
      </c>
      <c r="L78" s="106">
        <f>L81</f>
        <v>40779.040000000001</v>
      </c>
      <c r="M78" s="106">
        <f>M81</f>
        <v>54372.05</v>
      </c>
    </row>
    <row r="79" spans="1:14" s="1" customFormat="1" ht="15" customHeight="1" x14ac:dyDescent="0.25">
      <c r="A79" s="70"/>
      <c r="B79" s="71"/>
      <c r="C79" s="110"/>
      <c r="D79" s="70" t="s">
        <v>124</v>
      </c>
      <c r="E79" s="120"/>
      <c r="F79" s="69"/>
      <c r="G79" s="76"/>
      <c r="H79" s="108"/>
      <c r="I79" s="108"/>
      <c r="J79" s="80"/>
      <c r="K79" s="107"/>
      <c r="L79" s="107"/>
      <c r="M79" s="107"/>
    </row>
    <row r="80" spans="1:14" s="1" customFormat="1" ht="15.75" x14ac:dyDescent="0.25">
      <c r="A80" s="70"/>
      <c r="B80" s="71"/>
      <c r="C80" s="110"/>
      <c r="D80" s="70"/>
      <c r="E80" s="120"/>
      <c r="F80" s="69"/>
      <c r="G80" s="76"/>
      <c r="H80" s="108"/>
      <c r="I80" s="108"/>
      <c r="J80" s="38" t="s">
        <v>9</v>
      </c>
      <c r="K80" s="44">
        <v>0</v>
      </c>
      <c r="L80" s="44">
        <v>0</v>
      </c>
      <c r="M80" s="44">
        <v>0</v>
      </c>
    </row>
    <row r="81" spans="1:14" s="1" customFormat="1" ht="21.75" customHeight="1" x14ac:dyDescent="0.25">
      <c r="A81" s="70"/>
      <c r="B81" s="71"/>
      <c r="C81" s="110"/>
      <c r="D81" s="70"/>
      <c r="E81" s="120"/>
      <c r="F81" s="74"/>
      <c r="G81" s="77"/>
      <c r="H81" s="82"/>
      <c r="I81" s="82"/>
      <c r="J81" s="46" t="s">
        <v>10</v>
      </c>
      <c r="K81" s="42">
        <v>0</v>
      </c>
      <c r="L81" s="42">
        <v>40779.040000000001</v>
      </c>
      <c r="M81" s="42">
        <v>54372.05</v>
      </c>
    </row>
    <row r="82" spans="1:14" s="9" customFormat="1" ht="13.5" customHeight="1" x14ac:dyDescent="0.25">
      <c r="A82" s="104" t="s">
        <v>198</v>
      </c>
      <c r="B82" s="104"/>
      <c r="C82" s="104"/>
      <c r="D82" s="109"/>
      <c r="E82" s="104"/>
      <c r="F82" s="104"/>
      <c r="G82" s="104"/>
      <c r="H82" s="104"/>
      <c r="I82" s="104"/>
      <c r="J82" s="8" t="s">
        <v>8</v>
      </c>
      <c r="K82" s="3">
        <f t="shared" ref="K82:L82" si="25">K83+K84</f>
        <v>23045.82</v>
      </c>
      <c r="L82" s="3">
        <f t="shared" si="25"/>
        <v>6476.8</v>
      </c>
      <c r="M82" s="3">
        <f t="shared" ref="M82" si="26">M83+M84</f>
        <v>0</v>
      </c>
    </row>
    <row r="83" spans="1:14" s="9" customFormat="1" ht="14.25" customHeight="1" x14ac:dyDescent="0.25">
      <c r="A83" s="104"/>
      <c r="B83" s="104"/>
      <c r="C83" s="104"/>
      <c r="D83" s="104"/>
      <c r="E83" s="104"/>
      <c r="F83" s="104"/>
      <c r="G83" s="104"/>
      <c r="H83" s="104"/>
      <c r="I83" s="104"/>
      <c r="J83" s="8" t="s">
        <v>9</v>
      </c>
      <c r="K83" s="3">
        <v>0</v>
      </c>
      <c r="L83" s="3">
        <v>0</v>
      </c>
      <c r="M83" s="3">
        <v>0</v>
      </c>
    </row>
    <row r="84" spans="1:14" s="9" customFormat="1" ht="15.75" x14ac:dyDescent="0.25">
      <c r="A84" s="104"/>
      <c r="B84" s="104"/>
      <c r="C84" s="104"/>
      <c r="D84" s="105"/>
      <c r="E84" s="104"/>
      <c r="F84" s="104"/>
      <c r="G84" s="104"/>
      <c r="H84" s="104"/>
      <c r="I84" s="104"/>
      <c r="J84" s="8" t="s">
        <v>10</v>
      </c>
      <c r="K84" s="3">
        <f>K89+K94+K86+K91</f>
        <v>23045.82</v>
      </c>
      <c r="L84" s="3">
        <f t="shared" ref="L84:M84" si="27">L89+L94+L86+L91</f>
        <v>6476.8</v>
      </c>
      <c r="M84" s="3">
        <f t="shared" si="27"/>
        <v>0</v>
      </c>
    </row>
    <row r="85" spans="1:14" s="12" customFormat="1" ht="15.75" customHeight="1" x14ac:dyDescent="0.25">
      <c r="A85" s="75" t="s">
        <v>139</v>
      </c>
      <c r="B85" s="78" t="s">
        <v>84</v>
      </c>
      <c r="C85" s="144" t="s">
        <v>180</v>
      </c>
      <c r="D85" s="84" t="s">
        <v>46</v>
      </c>
      <c r="E85" s="132" t="s">
        <v>14</v>
      </c>
      <c r="F85" s="68" t="s">
        <v>116</v>
      </c>
      <c r="G85" s="68" t="s">
        <v>18</v>
      </c>
      <c r="H85" s="65">
        <f>I85+K85+L85+M85</f>
        <v>10055.92</v>
      </c>
      <c r="I85" s="65">
        <f>687.6</f>
        <v>687.6</v>
      </c>
      <c r="J85" s="35" t="s">
        <v>8</v>
      </c>
      <c r="K85" s="36">
        <f>K86</f>
        <v>9368.32</v>
      </c>
      <c r="L85" s="36">
        <f t="shared" ref="L85" si="28">L86</f>
        <v>0</v>
      </c>
      <c r="M85" s="36">
        <f t="shared" ref="M85" si="29">M86</f>
        <v>0</v>
      </c>
    </row>
    <row r="86" spans="1:14" s="12" customFormat="1" ht="45.75" customHeight="1" x14ac:dyDescent="0.25">
      <c r="A86" s="76"/>
      <c r="B86" s="79"/>
      <c r="C86" s="145"/>
      <c r="D86" s="84"/>
      <c r="E86" s="133"/>
      <c r="F86" s="74"/>
      <c r="G86" s="74"/>
      <c r="H86" s="74"/>
      <c r="I86" s="67"/>
      <c r="J86" s="48" t="s">
        <v>10</v>
      </c>
      <c r="K86" s="36">
        <v>9368.32</v>
      </c>
      <c r="L86" s="36">
        <v>0</v>
      </c>
      <c r="M86" s="36">
        <v>0</v>
      </c>
    </row>
    <row r="87" spans="1:14" s="1" customFormat="1" ht="15.75" customHeight="1" x14ac:dyDescent="0.25">
      <c r="A87" s="76"/>
      <c r="B87" s="79"/>
      <c r="C87" s="145"/>
      <c r="D87" s="70" t="s">
        <v>134</v>
      </c>
      <c r="E87" s="133"/>
      <c r="F87" s="68" t="s">
        <v>13</v>
      </c>
      <c r="G87" s="75" t="s">
        <v>18</v>
      </c>
      <c r="H87" s="81">
        <f>I87+K87+L87+M87</f>
        <v>12159.15</v>
      </c>
      <c r="I87" s="81">
        <v>4872.6099999999997</v>
      </c>
      <c r="J87" s="37" t="s">
        <v>8</v>
      </c>
      <c r="K87" s="43">
        <f>K89</f>
        <v>7286.54</v>
      </c>
      <c r="L87" s="43">
        <f>L89</f>
        <v>0</v>
      </c>
      <c r="M87" s="43">
        <f>M89</f>
        <v>0</v>
      </c>
    </row>
    <row r="88" spans="1:14" s="1" customFormat="1" ht="15.75" x14ac:dyDescent="0.25">
      <c r="A88" s="76"/>
      <c r="B88" s="79"/>
      <c r="C88" s="145"/>
      <c r="D88" s="70"/>
      <c r="E88" s="133"/>
      <c r="F88" s="69"/>
      <c r="G88" s="76"/>
      <c r="H88" s="108"/>
      <c r="I88" s="108"/>
      <c r="J88" s="37" t="s">
        <v>9</v>
      </c>
      <c r="K88" s="43">
        <v>0</v>
      </c>
      <c r="L88" s="43">
        <v>0</v>
      </c>
      <c r="M88" s="43">
        <v>0</v>
      </c>
    </row>
    <row r="89" spans="1:14" s="1" customFormat="1" ht="15.75" x14ac:dyDescent="0.25">
      <c r="A89" s="77"/>
      <c r="B89" s="80"/>
      <c r="C89" s="121"/>
      <c r="D89" s="70"/>
      <c r="E89" s="122"/>
      <c r="F89" s="74"/>
      <c r="G89" s="77"/>
      <c r="H89" s="82"/>
      <c r="I89" s="82"/>
      <c r="J89" s="46" t="s">
        <v>10</v>
      </c>
      <c r="K89" s="42">
        <v>7286.54</v>
      </c>
      <c r="L89" s="42">
        <v>0</v>
      </c>
      <c r="M89" s="42">
        <v>0</v>
      </c>
    </row>
    <row r="90" spans="1:14" s="1" customFormat="1" ht="31.5" customHeight="1" x14ac:dyDescent="0.25">
      <c r="A90" s="75" t="s">
        <v>110</v>
      </c>
      <c r="B90" s="78" t="s">
        <v>111</v>
      </c>
      <c r="C90" s="75" t="s">
        <v>189</v>
      </c>
      <c r="D90" s="70" t="s">
        <v>50</v>
      </c>
      <c r="E90" s="75" t="s">
        <v>14</v>
      </c>
      <c r="F90" s="68" t="s">
        <v>116</v>
      </c>
      <c r="G90" s="75" t="s">
        <v>18</v>
      </c>
      <c r="H90" s="65">
        <f>I90+K90+L90+M90</f>
        <v>10016.57</v>
      </c>
      <c r="I90" s="81">
        <v>3625.61</v>
      </c>
      <c r="J90" s="35" t="s">
        <v>8</v>
      </c>
      <c r="K90" s="36">
        <f>K91</f>
        <v>6390.96</v>
      </c>
      <c r="L90" s="36">
        <f t="shared" ref="L90:M90" si="30">L91</f>
        <v>0</v>
      </c>
      <c r="M90" s="36">
        <f t="shared" si="30"/>
        <v>0</v>
      </c>
    </row>
    <row r="91" spans="1:14" s="1" customFormat="1" ht="31.5" customHeight="1" x14ac:dyDescent="0.25">
      <c r="A91" s="76"/>
      <c r="B91" s="79"/>
      <c r="C91" s="76"/>
      <c r="D91" s="70"/>
      <c r="E91" s="76"/>
      <c r="F91" s="74"/>
      <c r="G91" s="77"/>
      <c r="H91" s="74"/>
      <c r="I91" s="82"/>
      <c r="J91" s="48" t="s">
        <v>10</v>
      </c>
      <c r="K91" s="42">
        <v>6390.96</v>
      </c>
      <c r="L91" s="42">
        <v>0</v>
      </c>
      <c r="M91" s="42">
        <v>0</v>
      </c>
    </row>
    <row r="92" spans="1:14" s="1" customFormat="1" ht="15.75" customHeight="1" x14ac:dyDescent="0.25">
      <c r="A92" s="76"/>
      <c r="B92" s="79"/>
      <c r="C92" s="76"/>
      <c r="D92" s="70" t="s">
        <v>112</v>
      </c>
      <c r="E92" s="76"/>
      <c r="F92" s="84" t="s">
        <v>13</v>
      </c>
      <c r="G92" s="70" t="s">
        <v>19</v>
      </c>
      <c r="H92" s="83">
        <f>I92+K92+L92+M92</f>
        <v>11072.61</v>
      </c>
      <c r="I92" s="83">
        <v>4595.8100000000004</v>
      </c>
      <c r="J92" s="46" t="s">
        <v>8</v>
      </c>
      <c r="K92" s="11">
        <f>K94</f>
        <v>0</v>
      </c>
      <c r="L92" s="11">
        <f>L94</f>
        <v>6476.8</v>
      </c>
      <c r="M92" s="11">
        <f>M94</f>
        <v>0</v>
      </c>
      <c r="N92" s="103"/>
    </row>
    <row r="93" spans="1:14" s="1" customFormat="1" ht="15" customHeight="1" x14ac:dyDescent="0.25">
      <c r="A93" s="76"/>
      <c r="B93" s="79"/>
      <c r="C93" s="76"/>
      <c r="D93" s="70"/>
      <c r="E93" s="76"/>
      <c r="F93" s="84"/>
      <c r="G93" s="70"/>
      <c r="H93" s="70"/>
      <c r="I93" s="83"/>
      <c r="J93" s="46" t="s">
        <v>9</v>
      </c>
      <c r="K93" s="11">
        <v>0</v>
      </c>
      <c r="L93" s="11">
        <v>0</v>
      </c>
      <c r="M93" s="11">
        <v>0</v>
      </c>
      <c r="N93" s="103"/>
    </row>
    <row r="94" spans="1:14" s="1" customFormat="1" ht="32.25" customHeight="1" x14ac:dyDescent="0.25">
      <c r="A94" s="77"/>
      <c r="B94" s="80"/>
      <c r="C94" s="77"/>
      <c r="D94" s="70"/>
      <c r="E94" s="77"/>
      <c r="F94" s="84"/>
      <c r="G94" s="70"/>
      <c r="H94" s="70"/>
      <c r="I94" s="83"/>
      <c r="J94" s="7" t="s">
        <v>10</v>
      </c>
      <c r="K94" s="43">
        <v>0</v>
      </c>
      <c r="L94" s="43">
        <v>6476.8</v>
      </c>
      <c r="M94" s="43">
        <v>0</v>
      </c>
      <c r="N94" s="33"/>
    </row>
    <row r="95" spans="1:14" s="9" customFormat="1" ht="15.75" x14ac:dyDescent="0.25">
      <c r="A95" s="104" t="s">
        <v>199</v>
      </c>
      <c r="B95" s="104"/>
      <c r="C95" s="104"/>
      <c r="D95" s="109"/>
      <c r="E95" s="104"/>
      <c r="F95" s="104"/>
      <c r="G95" s="104"/>
      <c r="H95" s="104"/>
      <c r="I95" s="104"/>
      <c r="J95" s="8" t="s">
        <v>8</v>
      </c>
      <c r="K95" s="3">
        <f t="shared" ref="K95:L95" si="31">K96+K97</f>
        <v>149593.71</v>
      </c>
      <c r="L95" s="3">
        <f t="shared" si="31"/>
        <v>328063.37</v>
      </c>
      <c r="M95" s="3">
        <f t="shared" ref="M95" si="32">M96+M97</f>
        <v>137105.47</v>
      </c>
    </row>
    <row r="96" spans="1:14" s="9" customFormat="1" ht="15.75" x14ac:dyDescent="0.25">
      <c r="A96" s="104"/>
      <c r="B96" s="104"/>
      <c r="C96" s="104"/>
      <c r="D96" s="104"/>
      <c r="E96" s="104"/>
      <c r="F96" s="104"/>
      <c r="G96" s="104"/>
      <c r="H96" s="104"/>
      <c r="I96" s="104"/>
      <c r="J96" s="8" t="s">
        <v>9</v>
      </c>
      <c r="K96" s="3">
        <f>K99+K102+K106+K109</f>
        <v>95671.37999999999</v>
      </c>
      <c r="L96" s="3">
        <f t="shared" ref="L96:M96" si="33">L99+L102+L106+L109</f>
        <v>126242.84</v>
      </c>
      <c r="M96" s="3">
        <f t="shared" si="33"/>
        <v>0</v>
      </c>
    </row>
    <row r="97" spans="1:13" s="9" customFormat="1" ht="15.75" x14ac:dyDescent="0.25">
      <c r="A97" s="104"/>
      <c r="B97" s="104"/>
      <c r="C97" s="104"/>
      <c r="D97" s="105"/>
      <c r="E97" s="104"/>
      <c r="F97" s="104"/>
      <c r="G97" s="104"/>
      <c r="H97" s="104"/>
      <c r="I97" s="104"/>
      <c r="J97" s="8" t="s">
        <v>10</v>
      </c>
      <c r="K97" s="3">
        <f>K100+K103+K107+K110</f>
        <v>53922.33</v>
      </c>
      <c r="L97" s="3">
        <f>L100+L103+L107+L110</f>
        <v>201820.52999999997</v>
      </c>
      <c r="M97" s="3">
        <f t="shared" ref="M97" si="34">M100+M103+M107+M110</f>
        <v>137105.47</v>
      </c>
    </row>
    <row r="98" spans="1:13" s="12" customFormat="1" ht="31.5" customHeight="1" x14ac:dyDescent="0.25">
      <c r="A98" s="75" t="s">
        <v>160</v>
      </c>
      <c r="B98" s="78" t="s">
        <v>85</v>
      </c>
      <c r="C98" s="135" t="s">
        <v>129</v>
      </c>
      <c r="D98" s="70" t="s">
        <v>50</v>
      </c>
      <c r="E98" s="75" t="s">
        <v>14</v>
      </c>
      <c r="F98" s="68" t="s">
        <v>116</v>
      </c>
      <c r="G98" s="68">
        <v>2023</v>
      </c>
      <c r="H98" s="65">
        <f>I98+K98+L98+M98</f>
        <v>15167.07</v>
      </c>
      <c r="I98" s="90">
        <v>0</v>
      </c>
      <c r="J98" s="46" t="s">
        <v>8</v>
      </c>
      <c r="K98" s="21">
        <f>K99+K100</f>
        <v>15167.07</v>
      </c>
      <c r="L98" s="21">
        <f t="shared" ref="L98:M98" si="35">L99+L100</f>
        <v>0</v>
      </c>
      <c r="M98" s="21">
        <f t="shared" si="35"/>
        <v>0</v>
      </c>
    </row>
    <row r="99" spans="1:13" s="12" customFormat="1" ht="15.75" x14ac:dyDescent="0.25">
      <c r="A99" s="76"/>
      <c r="B99" s="79"/>
      <c r="C99" s="136"/>
      <c r="D99" s="70"/>
      <c r="E99" s="76"/>
      <c r="F99" s="69"/>
      <c r="G99" s="69"/>
      <c r="H99" s="69"/>
      <c r="I99" s="91"/>
      <c r="J99" s="46" t="s">
        <v>9</v>
      </c>
      <c r="K99" s="21">
        <v>15015.4</v>
      </c>
      <c r="L99" s="21">
        <v>0</v>
      </c>
      <c r="M99" s="21">
        <v>0</v>
      </c>
    </row>
    <row r="100" spans="1:13" s="12" customFormat="1" ht="15.75" x14ac:dyDescent="0.25">
      <c r="A100" s="76"/>
      <c r="B100" s="79"/>
      <c r="C100" s="136"/>
      <c r="D100" s="70"/>
      <c r="E100" s="76"/>
      <c r="F100" s="74"/>
      <c r="G100" s="74"/>
      <c r="H100" s="74"/>
      <c r="I100" s="92"/>
      <c r="J100" s="46" t="s">
        <v>10</v>
      </c>
      <c r="K100" s="21">
        <v>151.66999999999999</v>
      </c>
      <c r="L100" s="21">
        <v>0</v>
      </c>
      <c r="M100" s="21">
        <v>0</v>
      </c>
    </row>
    <row r="101" spans="1:13" s="1" customFormat="1" ht="15.75" customHeight="1" x14ac:dyDescent="0.25">
      <c r="A101" s="76"/>
      <c r="B101" s="79"/>
      <c r="C101" s="136"/>
      <c r="D101" s="70" t="s">
        <v>205</v>
      </c>
      <c r="E101" s="76"/>
      <c r="F101" s="84" t="s">
        <v>23</v>
      </c>
      <c r="G101" s="70">
        <v>2024</v>
      </c>
      <c r="H101" s="83">
        <f>I101+K101+L101+M101</f>
        <v>30589.26</v>
      </c>
      <c r="I101" s="131">
        <v>0</v>
      </c>
      <c r="J101" s="20" t="s">
        <v>8</v>
      </c>
      <c r="K101" s="42">
        <f>K102+K103</f>
        <v>0</v>
      </c>
      <c r="L101" s="42">
        <f t="shared" ref="L101" si="36">L102+L103</f>
        <v>30589.26</v>
      </c>
      <c r="M101" s="42">
        <f t="shared" ref="M101" si="37">M102+M103</f>
        <v>0</v>
      </c>
    </row>
    <row r="102" spans="1:13" s="1" customFormat="1" ht="15.75" x14ac:dyDescent="0.25">
      <c r="A102" s="76"/>
      <c r="B102" s="79"/>
      <c r="C102" s="136"/>
      <c r="D102" s="70"/>
      <c r="E102" s="76"/>
      <c r="F102" s="84"/>
      <c r="G102" s="70"/>
      <c r="H102" s="83"/>
      <c r="I102" s="131"/>
      <c r="J102" s="46" t="s">
        <v>9</v>
      </c>
      <c r="K102" s="21"/>
      <c r="L102" s="21">
        <v>0</v>
      </c>
      <c r="M102" s="42">
        <v>0</v>
      </c>
    </row>
    <row r="103" spans="1:13" s="1" customFormat="1" ht="15.75" customHeight="1" x14ac:dyDescent="0.25">
      <c r="A103" s="76"/>
      <c r="B103" s="79"/>
      <c r="C103" s="136"/>
      <c r="D103" s="70"/>
      <c r="E103" s="76"/>
      <c r="F103" s="84"/>
      <c r="G103" s="70"/>
      <c r="H103" s="83"/>
      <c r="I103" s="131"/>
      <c r="J103" s="93" t="s">
        <v>10</v>
      </c>
      <c r="K103" s="130">
        <v>0</v>
      </c>
      <c r="L103" s="130">
        <v>30589.26</v>
      </c>
      <c r="M103" s="130">
        <v>0</v>
      </c>
    </row>
    <row r="104" spans="1:13" s="1" customFormat="1" x14ac:dyDescent="0.25">
      <c r="A104" s="77"/>
      <c r="B104" s="80"/>
      <c r="C104" s="137"/>
      <c r="D104" s="70"/>
      <c r="E104" s="77"/>
      <c r="F104" s="84"/>
      <c r="G104" s="70"/>
      <c r="H104" s="83"/>
      <c r="I104" s="131"/>
      <c r="J104" s="93"/>
      <c r="K104" s="130"/>
      <c r="L104" s="130"/>
      <c r="M104" s="130"/>
    </row>
    <row r="105" spans="1:13" s="1" customFormat="1" ht="15.75" x14ac:dyDescent="0.25">
      <c r="A105" s="70" t="s">
        <v>158</v>
      </c>
      <c r="B105" s="89" t="s">
        <v>211</v>
      </c>
      <c r="C105" s="70" t="s">
        <v>128</v>
      </c>
      <c r="D105" s="70" t="s">
        <v>50</v>
      </c>
      <c r="E105" s="70" t="s">
        <v>14</v>
      </c>
      <c r="F105" s="84" t="s">
        <v>23</v>
      </c>
      <c r="G105" s="70" t="s">
        <v>72</v>
      </c>
      <c r="H105" s="83">
        <f>I105+K105+L105+M105</f>
        <v>344831.38</v>
      </c>
      <c r="I105" s="83">
        <v>0</v>
      </c>
      <c r="J105" s="60" t="s">
        <v>8</v>
      </c>
      <c r="K105" s="61">
        <f>K106+K107</f>
        <v>134426.64000000001</v>
      </c>
      <c r="L105" s="61">
        <f>L106+L107</f>
        <v>210404.74</v>
      </c>
      <c r="M105" s="61">
        <f>M106+M107</f>
        <v>0</v>
      </c>
    </row>
    <row r="106" spans="1:13" s="1" customFormat="1" ht="15.75" x14ac:dyDescent="0.25">
      <c r="A106" s="70"/>
      <c r="B106" s="89"/>
      <c r="C106" s="70"/>
      <c r="D106" s="70"/>
      <c r="E106" s="70"/>
      <c r="F106" s="84"/>
      <c r="G106" s="70"/>
      <c r="H106" s="70"/>
      <c r="I106" s="83"/>
      <c r="J106" s="60" t="s">
        <v>9</v>
      </c>
      <c r="K106" s="21">
        <v>80655.98</v>
      </c>
      <c r="L106" s="21">
        <v>126242.84</v>
      </c>
      <c r="M106" s="61">
        <v>0</v>
      </c>
    </row>
    <row r="107" spans="1:13" s="1" customFormat="1" ht="47.25" customHeight="1" x14ac:dyDescent="0.25">
      <c r="A107" s="70"/>
      <c r="B107" s="89"/>
      <c r="C107" s="70"/>
      <c r="D107" s="62" t="s">
        <v>205</v>
      </c>
      <c r="E107" s="70"/>
      <c r="F107" s="84"/>
      <c r="G107" s="70"/>
      <c r="H107" s="70"/>
      <c r="I107" s="83"/>
      <c r="J107" s="60" t="s">
        <v>10</v>
      </c>
      <c r="K107" s="21">
        <v>53770.66</v>
      </c>
      <c r="L107" s="21">
        <v>84161.9</v>
      </c>
      <c r="M107" s="61">
        <v>0</v>
      </c>
    </row>
    <row r="108" spans="1:13" s="1" customFormat="1" ht="15.75" x14ac:dyDescent="0.25">
      <c r="A108" s="75" t="s">
        <v>159</v>
      </c>
      <c r="B108" s="71" t="s">
        <v>140</v>
      </c>
      <c r="C108" s="84" t="s">
        <v>141</v>
      </c>
      <c r="D108" s="70" t="s">
        <v>50</v>
      </c>
      <c r="E108" s="70" t="s">
        <v>14</v>
      </c>
      <c r="F108" s="84" t="s">
        <v>23</v>
      </c>
      <c r="G108" s="70" t="s">
        <v>161</v>
      </c>
      <c r="H108" s="83">
        <f>I108+K108+L108+M108</f>
        <v>224174.84</v>
      </c>
      <c r="I108" s="131">
        <v>0</v>
      </c>
      <c r="J108" s="46" t="s">
        <v>8</v>
      </c>
      <c r="K108" s="42">
        <f t="shared" ref="K108:M108" si="38">K109+K110</f>
        <v>0</v>
      </c>
      <c r="L108" s="42">
        <f t="shared" si="38"/>
        <v>87069.37</v>
      </c>
      <c r="M108" s="42">
        <f t="shared" si="38"/>
        <v>137105.47</v>
      </c>
    </row>
    <row r="109" spans="1:13" s="1" customFormat="1" ht="15.75" x14ac:dyDescent="0.25">
      <c r="A109" s="76"/>
      <c r="B109" s="71"/>
      <c r="C109" s="84"/>
      <c r="D109" s="70"/>
      <c r="E109" s="70"/>
      <c r="F109" s="84"/>
      <c r="G109" s="70"/>
      <c r="H109" s="83"/>
      <c r="I109" s="131"/>
      <c r="J109" s="46" t="s">
        <v>9</v>
      </c>
      <c r="K109" s="21">
        <v>0</v>
      </c>
      <c r="L109" s="21">
        <v>0</v>
      </c>
      <c r="M109" s="42">
        <v>0</v>
      </c>
    </row>
    <row r="110" spans="1:13" s="1" customFormat="1" ht="15.75" customHeight="1" x14ac:dyDescent="0.25">
      <c r="A110" s="76"/>
      <c r="B110" s="71"/>
      <c r="C110" s="84"/>
      <c r="D110" s="70" t="s">
        <v>205</v>
      </c>
      <c r="E110" s="70"/>
      <c r="F110" s="84"/>
      <c r="G110" s="70"/>
      <c r="H110" s="83"/>
      <c r="I110" s="131"/>
      <c r="J110" s="93" t="s">
        <v>10</v>
      </c>
      <c r="K110" s="130">
        <v>0</v>
      </c>
      <c r="L110" s="130">
        <v>87069.37</v>
      </c>
      <c r="M110" s="130">
        <v>137105.47</v>
      </c>
    </row>
    <row r="111" spans="1:13" s="1" customFormat="1" ht="33.75" customHeight="1" x14ac:dyDescent="0.25">
      <c r="A111" s="77"/>
      <c r="B111" s="71"/>
      <c r="C111" s="84"/>
      <c r="D111" s="70"/>
      <c r="E111" s="70"/>
      <c r="F111" s="84"/>
      <c r="G111" s="70"/>
      <c r="H111" s="83"/>
      <c r="I111" s="131"/>
      <c r="J111" s="93"/>
      <c r="K111" s="130"/>
      <c r="L111" s="130"/>
      <c r="M111" s="130"/>
    </row>
    <row r="112" spans="1:13" s="9" customFormat="1" ht="15.75" x14ac:dyDescent="0.25">
      <c r="A112" s="104" t="s">
        <v>200</v>
      </c>
      <c r="B112" s="104"/>
      <c r="C112" s="104"/>
      <c r="D112" s="104"/>
      <c r="E112" s="104"/>
      <c r="F112" s="104"/>
      <c r="G112" s="104"/>
      <c r="H112" s="104"/>
      <c r="I112" s="104"/>
      <c r="J112" s="8" t="s">
        <v>8</v>
      </c>
      <c r="K112" s="3">
        <f>K113+K114</f>
        <v>1704382.3399999999</v>
      </c>
      <c r="L112" s="3">
        <f t="shared" ref="L112" si="39">L113+L114</f>
        <v>151564.88000000003</v>
      </c>
      <c r="M112" s="3">
        <f t="shared" ref="M112" si="40">M113+M114</f>
        <v>396519.37</v>
      </c>
    </row>
    <row r="113" spans="1:13" s="9" customFormat="1" ht="15.75" x14ac:dyDescent="0.25">
      <c r="A113" s="104"/>
      <c r="B113" s="104"/>
      <c r="C113" s="104"/>
      <c r="D113" s="104"/>
      <c r="E113" s="104"/>
      <c r="F113" s="104"/>
      <c r="G113" s="104"/>
      <c r="H113" s="104"/>
      <c r="I113" s="104"/>
      <c r="J113" s="8" t="s">
        <v>9</v>
      </c>
      <c r="K113" s="3">
        <f>K116+K117+K119+K128+K131+K154+K122+K178+K159+K170+K125+K134+K145+K148+K151+K164+K167</f>
        <v>1313393.7499999998</v>
      </c>
      <c r="L113" s="3">
        <f>L116+L117+L119+L128+L131+L154+L122+L178+L159+L170+L125+L134+L145+L148+L151+L164+L167</f>
        <v>18288.82</v>
      </c>
      <c r="M113" s="3">
        <f>M116+M117+M119+M128+M131+M154+M122+M178+M159+M170+M125+M134+M145+M148+M151+M164+M167</f>
        <v>350000</v>
      </c>
    </row>
    <row r="114" spans="1:13" s="9" customFormat="1" ht="15.75" x14ac:dyDescent="0.25">
      <c r="A114" s="104"/>
      <c r="B114" s="104"/>
      <c r="C114" s="104"/>
      <c r="D114" s="104"/>
      <c r="E114" s="104"/>
      <c r="F114" s="104"/>
      <c r="G114" s="104"/>
      <c r="H114" s="104"/>
      <c r="I114" s="104"/>
      <c r="J114" s="8" t="s">
        <v>10</v>
      </c>
      <c r="K114" s="3">
        <f>K120+K129+K132+K155+K123+K179+K160+K171+K165+K191+K137+K173+K141+K143+K181+K183+K186+K188+K194+K197+K200+K126+K135+K146+K149+K152+K157+K162+K168+K139+K176</f>
        <v>390988.59</v>
      </c>
      <c r="L114" s="3">
        <f>L120+L129+L132+L155+L123+L179+L160+L171+L165+L191+L137+L173+L141+L143+L181+L183+L186+L188+L194+L197+L200+L126+L135+L146+L149+L152+L157+L162+L168+L139+L176</f>
        <v>133276.06000000003</v>
      </c>
      <c r="M114" s="3">
        <f>M120+M129+M132+M155+M123+M179+M160+M171+M165+M191+M137+M173+M141+M143+M181+M183+M186+M188+M194+M197+M200+M126+M135+M146+M149+M152+M157+M162+M168+M139+M176</f>
        <v>46519.369999999995</v>
      </c>
    </row>
    <row r="115" spans="1:13" s="12" customFormat="1" ht="35.25" customHeight="1" x14ac:dyDescent="0.25">
      <c r="A115" s="84" t="s">
        <v>58</v>
      </c>
      <c r="B115" s="129" t="s">
        <v>30</v>
      </c>
      <c r="C115" s="84" t="s">
        <v>54</v>
      </c>
      <c r="D115" s="68" t="s">
        <v>51</v>
      </c>
      <c r="E115" s="84" t="s">
        <v>12</v>
      </c>
      <c r="F115" s="68" t="s">
        <v>23</v>
      </c>
      <c r="G115" s="68" t="s">
        <v>31</v>
      </c>
      <c r="H115" s="65">
        <f>I115+K115+L115+M115</f>
        <v>5109087.2</v>
      </c>
      <c r="I115" s="65">
        <f>696604.8+3654749.7</f>
        <v>4351354.5</v>
      </c>
      <c r="J115" s="72" t="s">
        <v>8</v>
      </c>
      <c r="K115" s="86">
        <f>K117</f>
        <v>757732.7</v>
      </c>
      <c r="L115" s="86">
        <f>L117</f>
        <v>0</v>
      </c>
      <c r="M115" s="86">
        <f>M117</f>
        <v>0</v>
      </c>
    </row>
    <row r="116" spans="1:13" s="12" customFormat="1" ht="28.5" customHeight="1" x14ac:dyDescent="0.25">
      <c r="A116" s="84"/>
      <c r="B116" s="129"/>
      <c r="C116" s="84"/>
      <c r="D116" s="69"/>
      <c r="E116" s="84"/>
      <c r="F116" s="69"/>
      <c r="G116" s="69"/>
      <c r="H116" s="66"/>
      <c r="I116" s="66"/>
      <c r="J116" s="73"/>
      <c r="K116" s="87"/>
      <c r="L116" s="87"/>
      <c r="M116" s="87"/>
    </row>
    <row r="117" spans="1:13" s="12" customFormat="1" ht="15.75" x14ac:dyDescent="0.25">
      <c r="A117" s="84"/>
      <c r="B117" s="129"/>
      <c r="C117" s="84"/>
      <c r="D117" s="41" t="s">
        <v>24</v>
      </c>
      <c r="E117" s="84"/>
      <c r="F117" s="74"/>
      <c r="G117" s="74"/>
      <c r="H117" s="67"/>
      <c r="I117" s="67"/>
      <c r="J117" s="22" t="s">
        <v>9</v>
      </c>
      <c r="K117" s="23">
        <v>757732.7</v>
      </c>
      <c r="L117" s="23">
        <v>0</v>
      </c>
      <c r="M117" s="23">
        <v>0</v>
      </c>
    </row>
    <row r="118" spans="1:13" s="12" customFormat="1" ht="15.75" customHeight="1" x14ac:dyDescent="0.25">
      <c r="A118" s="75" t="s">
        <v>21</v>
      </c>
      <c r="B118" s="78" t="s">
        <v>86</v>
      </c>
      <c r="C118" s="68" t="s">
        <v>206</v>
      </c>
      <c r="D118" s="41" t="s">
        <v>51</v>
      </c>
      <c r="E118" s="75" t="s">
        <v>12</v>
      </c>
      <c r="F118" s="68" t="s">
        <v>23</v>
      </c>
      <c r="G118" s="75" t="s">
        <v>105</v>
      </c>
      <c r="H118" s="81">
        <f>I118+K118+L118+M118</f>
        <v>533615.17999999993</v>
      </c>
      <c r="I118" s="81">
        <f>138588.93+111942.92</f>
        <v>250531.84999999998</v>
      </c>
      <c r="J118" s="37" t="s">
        <v>8</v>
      </c>
      <c r="K118" s="36">
        <f>K119+K120</f>
        <v>283083.32999999996</v>
      </c>
      <c r="L118" s="36">
        <f>L119+L120</f>
        <v>0</v>
      </c>
      <c r="M118" s="36">
        <f>M119+M120</f>
        <v>0</v>
      </c>
    </row>
    <row r="119" spans="1:13" s="1" customFormat="1" ht="15.75" x14ac:dyDescent="0.25">
      <c r="A119" s="76"/>
      <c r="B119" s="79"/>
      <c r="C119" s="69"/>
      <c r="D119" s="70" t="s">
        <v>24</v>
      </c>
      <c r="E119" s="76"/>
      <c r="F119" s="69"/>
      <c r="G119" s="76"/>
      <c r="H119" s="108"/>
      <c r="I119" s="108"/>
      <c r="J119" s="46" t="s">
        <v>9</v>
      </c>
      <c r="K119" s="21">
        <f>71414+129863.92</f>
        <v>201277.91999999998</v>
      </c>
      <c r="L119" s="42">
        <v>0</v>
      </c>
      <c r="M119" s="42">
        <v>0</v>
      </c>
    </row>
    <row r="120" spans="1:13" s="1" customFormat="1" ht="15.75" x14ac:dyDescent="0.25">
      <c r="A120" s="77"/>
      <c r="B120" s="80"/>
      <c r="C120" s="74"/>
      <c r="D120" s="70"/>
      <c r="E120" s="77"/>
      <c r="F120" s="74"/>
      <c r="G120" s="77"/>
      <c r="H120" s="82"/>
      <c r="I120" s="82"/>
      <c r="J120" s="46" t="s">
        <v>10</v>
      </c>
      <c r="K120" s="42">
        <v>81805.41</v>
      </c>
      <c r="L120" s="42">
        <v>0</v>
      </c>
      <c r="M120" s="42">
        <v>0</v>
      </c>
    </row>
    <row r="121" spans="1:13" s="12" customFormat="1" ht="15.75" x14ac:dyDescent="0.25">
      <c r="A121" s="84" t="s">
        <v>22</v>
      </c>
      <c r="B121" s="89" t="s">
        <v>207</v>
      </c>
      <c r="C121" s="84" t="s">
        <v>29</v>
      </c>
      <c r="D121" s="84" t="s">
        <v>51</v>
      </c>
      <c r="E121" s="84" t="s">
        <v>12</v>
      </c>
      <c r="F121" s="84" t="s">
        <v>13</v>
      </c>
      <c r="G121" s="84" t="s">
        <v>17</v>
      </c>
      <c r="H121" s="127">
        <f>I121+K121+L121+M121</f>
        <v>122034.92000000001</v>
      </c>
      <c r="I121" s="127">
        <v>12098.29</v>
      </c>
      <c r="J121" s="48" t="s">
        <v>8</v>
      </c>
      <c r="K121" s="21">
        <f>K122+K123</f>
        <v>109936.63</v>
      </c>
      <c r="L121" s="21">
        <f t="shared" ref="L121" si="41">L122+L123</f>
        <v>0</v>
      </c>
      <c r="M121" s="21">
        <f t="shared" ref="M121" si="42">M122+M123</f>
        <v>0</v>
      </c>
    </row>
    <row r="122" spans="1:13" s="12" customFormat="1" ht="15.75" x14ac:dyDescent="0.25">
      <c r="A122" s="84"/>
      <c r="B122" s="89"/>
      <c r="C122" s="84"/>
      <c r="D122" s="84"/>
      <c r="E122" s="84"/>
      <c r="F122" s="84"/>
      <c r="G122" s="84"/>
      <c r="H122" s="84"/>
      <c r="I122" s="127"/>
      <c r="J122" s="48" t="s">
        <v>9</v>
      </c>
      <c r="K122" s="21">
        <v>108457.77</v>
      </c>
      <c r="L122" s="21">
        <v>0</v>
      </c>
      <c r="M122" s="21">
        <v>0</v>
      </c>
    </row>
    <row r="123" spans="1:13" s="12" customFormat="1" ht="39.75" customHeight="1" x14ac:dyDescent="0.25">
      <c r="A123" s="84"/>
      <c r="B123" s="89"/>
      <c r="C123" s="84"/>
      <c r="D123" s="41" t="s">
        <v>24</v>
      </c>
      <c r="E123" s="84"/>
      <c r="F123" s="84"/>
      <c r="G123" s="84"/>
      <c r="H123" s="84"/>
      <c r="I123" s="127"/>
      <c r="J123" s="48" t="s">
        <v>10</v>
      </c>
      <c r="K123" s="21">
        <v>1478.86</v>
      </c>
      <c r="L123" s="21">
        <v>0</v>
      </c>
      <c r="M123" s="21">
        <v>0</v>
      </c>
    </row>
    <row r="124" spans="1:13" s="12" customFormat="1" ht="15.75" x14ac:dyDescent="0.25">
      <c r="A124" s="84" t="s">
        <v>163</v>
      </c>
      <c r="B124" s="129" t="s">
        <v>221</v>
      </c>
      <c r="C124" s="84" t="s">
        <v>222</v>
      </c>
      <c r="D124" s="84" t="s">
        <v>51</v>
      </c>
      <c r="E124" s="84" t="s">
        <v>12</v>
      </c>
      <c r="F124" s="84" t="s">
        <v>13</v>
      </c>
      <c r="G124" s="84" t="s">
        <v>17</v>
      </c>
      <c r="H124" s="127">
        <f>I124+K124+L124+M124</f>
        <v>27673.69</v>
      </c>
      <c r="I124" s="127">
        <v>14257.13</v>
      </c>
      <c r="J124" s="48" t="s">
        <v>8</v>
      </c>
      <c r="K124" s="21">
        <f>K125+K126</f>
        <v>13416.56</v>
      </c>
      <c r="L124" s="21">
        <f>L125+L126</f>
        <v>0</v>
      </c>
      <c r="M124" s="21">
        <f>M125+M126</f>
        <v>0</v>
      </c>
    </row>
    <row r="125" spans="1:13" s="12" customFormat="1" ht="15.75" x14ac:dyDescent="0.25">
      <c r="A125" s="84"/>
      <c r="B125" s="129"/>
      <c r="C125" s="84"/>
      <c r="D125" s="84"/>
      <c r="E125" s="84"/>
      <c r="F125" s="84"/>
      <c r="G125" s="84"/>
      <c r="H125" s="84"/>
      <c r="I125" s="127"/>
      <c r="J125" s="48" t="s">
        <v>9</v>
      </c>
      <c r="K125" s="21">
        <v>13282.39</v>
      </c>
      <c r="L125" s="21">
        <v>0</v>
      </c>
      <c r="M125" s="21">
        <v>0</v>
      </c>
    </row>
    <row r="126" spans="1:13" s="12" customFormat="1" ht="30.75" customHeight="1" x14ac:dyDescent="0.25">
      <c r="A126" s="84"/>
      <c r="B126" s="129"/>
      <c r="C126" s="84"/>
      <c r="D126" s="41" t="s">
        <v>24</v>
      </c>
      <c r="E126" s="84"/>
      <c r="F126" s="84"/>
      <c r="G126" s="84"/>
      <c r="H126" s="84"/>
      <c r="I126" s="127"/>
      <c r="J126" s="48" t="s">
        <v>10</v>
      </c>
      <c r="K126" s="21">
        <v>134.16999999999999</v>
      </c>
      <c r="L126" s="21">
        <v>0</v>
      </c>
      <c r="M126" s="21">
        <v>0</v>
      </c>
    </row>
    <row r="127" spans="1:13" s="1" customFormat="1" ht="15.75" customHeight="1" x14ac:dyDescent="0.25">
      <c r="A127" s="70" t="s">
        <v>236</v>
      </c>
      <c r="B127" s="71" t="s">
        <v>88</v>
      </c>
      <c r="C127" s="70" t="s">
        <v>186</v>
      </c>
      <c r="D127" s="70" t="s">
        <v>51</v>
      </c>
      <c r="E127" s="70" t="s">
        <v>12</v>
      </c>
      <c r="F127" s="84" t="s">
        <v>13</v>
      </c>
      <c r="G127" s="70" t="s">
        <v>18</v>
      </c>
      <c r="H127" s="83">
        <f>I127+K127+L127+M127</f>
        <v>88271.13</v>
      </c>
      <c r="I127" s="83">
        <f>558.25+15090.61</f>
        <v>15648.86</v>
      </c>
      <c r="J127" s="46" t="s">
        <v>8</v>
      </c>
      <c r="K127" s="42">
        <f t="shared" ref="K127:L127" si="43">K128+K129</f>
        <v>72622.27</v>
      </c>
      <c r="L127" s="21">
        <f t="shared" si="43"/>
        <v>0</v>
      </c>
      <c r="M127" s="21">
        <f t="shared" ref="M127" si="44">M128+M129</f>
        <v>0</v>
      </c>
    </row>
    <row r="128" spans="1:13" s="1" customFormat="1" ht="15.75" x14ac:dyDescent="0.25">
      <c r="A128" s="70"/>
      <c r="B128" s="71"/>
      <c r="C128" s="70"/>
      <c r="D128" s="70"/>
      <c r="E128" s="70"/>
      <c r="F128" s="84"/>
      <c r="G128" s="70"/>
      <c r="H128" s="70"/>
      <c r="I128" s="83"/>
      <c r="J128" s="46" t="s">
        <v>9</v>
      </c>
      <c r="K128" s="42">
        <f>60000+76.96</f>
        <v>60076.959999999999</v>
      </c>
      <c r="L128" s="21">
        <v>0</v>
      </c>
      <c r="M128" s="21">
        <v>0</v>
      </c>
    </row>
    <row r="129" spans="1:14" s="1" customFormat="1" ht="33.75" customHeight="1" x14ac:dyDescent="0.25">
      <c r="A129" s="70"/>
      <c r="B129" s="71"/>
      <c r="C129" s="70"/>
      <c r="D129" s="39" t="s">
        <v>24</v>
      </c>
      <c r="E129" s="70"/>
      <c r="F129" s="84"/>
      <c r="G129" s="70"/>
      <c r="H129" s="70"/>
      <c r="I129" s="83"/>
      <c r="J129" s="46" t="s">
        <v>10</v>
      </c>
      <c r="K129" s="21">
        <v>12545.31</v>
      </c>
      <c r="L129" s="21">
        <v>0</v>
      </c>
      <c r="M129" s="21">
        <v>0</v>
      </c>
    </row>
    <row r="130" spans="1:14" s="1" customFormat="1" ht="15.75" customHeight="1" x14ac:dyDescent="0.25">
      <c r="A130" s="70" t="s">
        <v>237</v>
      </c>
      <c r="B130" s="71" t="s">
        <v>142</v>
      </c>
      <c r="C130" s="70" t="s">
        <v>186</v>
      </c>
      <c r="D130" s="70" t="s">
        <v>51</v>
      </c>
      <c r="E130" s="70" t="s">
        <v>12</v>
      </c>
      <c r="F130" s="84" t="s">
        <v>13</v>
      </c>
      <c r="G130" s="70">
        <v>2024</v>
      </c>
      <c r="H130" s="83">
        <f>I130+K130+L130+M130</f>
        <v>627.20000000000005</v>
      </c>
      <c r="I130" s="83">
        <v>0</v>
      </c>
      <c r="J130" s="46" t="s">
        <v>8</v>
      </c>
      <c r="K130" s="42">
        <f t="shared" ref="K130:M130" si="45">K131+K132</f>
        <v>0</v>
      </c>
      <c r="L130" s="21">
        <f t="shared" si="45"/>
        <v>627.20000000000005</v>
      </c>
      <c r="M130" s="21">
        <f t="shared" si="45"/>
        <v>0</v>
      </c>
    </row>
    <row r="131" spans="1:14" s="1" customFormat="1" ht="15.75" x14ac:dyDescent="0.25">
      <c r="A131" s="70"/>
      <c r="B131" s="71"/>
      <c r="C131" s="70"/>
      <c r="D131" s="70"/>
      <c r="E131" s="70"/>
      <c r="F131" s="84"/>
      <c r="G131" s="70"/>
      <c r="H131" s="70"/>
      <c r="I131" s="83"/>
      <c r="J131" s="46" t="s">
        <v>9</v>
      </c>
      <c r="K131" s="42">
        <v>0</v>
      </c>
      <c r="L131" s="21">
        <v>0</v>
      </c>
      <c r="M131" s="21">
        <v>0</v>
      </c>
    </row>
    <row r="132" spans="1:14" s="1" customFormat="1" ht="33.75" customHeight="1" x14ac:dyDescent="0.25">
      <c r="A132" s="70"/>
      <c r="B132" s="71"/>
      <c r="C132" s="70"/>
      <c r="D132" s="39" t="s">
        <v>24</v>
      </c>
      <c r="E132" s="70"/>
      <c r="F132" s="84"/>
      <c r="G132" s="70"/>
      <c r="H132" s="70"/>
      <c r="I132" s="83"/>
      <c r="J132" s="46" t="s">
        <v>10</v>
      </c>
      <c r="K132" s="21">
        <v>0</v>
      </c>
      <c r="L132" s="21">
        <v>627.20000000000005</v>
      </c>
      <c r="M132" s="21">
        <v>0</v>
      </c>
    </row>
    <row r="133" spans="1:14" s="1" customFormat="1" ht="15.75" x14ac:dyDescent="0.25">
      <c r="A133" s="70" t="s">
        <v>25</v>
      </c>
      <c r="B133" s="71" t="s">
        <v>225</v>
      </c>
      <c r="C133" s="84" t="s">
        <v>226</v>
      </c>
      <c r="D133" s="39" t="s">
        <v>51</v>
      </c>
      <c r="E133" s="70" t="s">
        <v>12</v>
      </c>
      <c r="F133" s="68" t="s">
        <v>23</v>
      </c>
      <c r="G133" s="75" t="s">
        <v>18</v>
      </c>
      <c r="H133" s="81">
        <f>I133+K133+L133+M133</f>
        <v>114931.91</v>
      </c>
      <c r="I133" s="81">
        <f>18.36+72378.34</f>
        <v>72396.7</v>
      </c>
      <c r="J133" s="37" t="s">
        <v>8</v>
      </c>
      <c r="K133" s="43">
        <f>K134+K135</f>
        <v>42535.21</v>
      </c>
      <c r="L133" s="43">
        <f t="shared" ref="L133:M133" si="46">L134+L135</f>
        <v>0</v>
      </c>
      <c r="M133" s="43">
        <f t="shared" si="46"/>
        <v>0</v>
      </c>
    </row>
    <row r="134" spans="1:14" s="1" customFormat="1" ht="15.75" x14ac:dyDescent="0.25">
      <c r="A134" s="70"/>
      <c r="B134" s="71"/>
      <c r="C134" s="84"/>
      <c r="D134" s="70" t="s">
        <v>24</v>
      </c>
      <c r="E134" s="70"/>
      <c r="F134" s="69"/>
      <c r="G134" s="76"/>
      <c r="H134" s="108"/>
      <c r="I134" s="108"/>
      <c r="J134" s="46" t="s">
        <v>9</v>
      </c>
      <c r="K134" s="21">
        <v>41893.089999999997</v>
      </c>
      <c r="L134" s="42">
        <v>0</v>
      </c>
      <c r="M134" s="42">
        <v>0</v>
      </c>
    </row>
    <row r="135" spans="1:14" s="1" customFormat="1" ht="15.75" x14ac:dyDescent="0.25">
      <c r="A135" s="70"/>
      <c r="B135" s="71"/>
      <c r="C135" s="84"/>
      <c r="D135" s="70"/>
      <c r="E135" s="70"/>
      <c r="F135" s="74"/>
      <c r="G135" s="77"/>
      <c r="H135" s="82"/>
      <c r="I135" s="82"/>
      <c r="J135" s="46" t="s">
        <v>10</v>
      </c>
      <c r="K135" s="42">
        <v>642.12</v>
      </c>
      <c r="L135" s="42">
        <v>0</v>
      </c>
      <c r="M135" s="42">
        <v>0</v>
      </c>
    </row>
    <row r="136" spans="1:14" s="12" customFormat="1" ht="30" customHeight="1" x14ac:dyDescent="0.25">
      <c r="A136" s="68" t="s">
        <v>26</v>
      </c>
      <c r="B136" s="72" t="s">
        <v>193</v>
      </c>
      <c r="C136" s="68" t="s">
        <v>34</v>
      </c>
      <c r="D136" s="41" t="s">
        <v>51</v>
      </c>
      <c r="E136" s="68" t="s">
        <v>12</v>
      </c>
      <c r="F136" s="68" t="s">
        <v>13</v>
      </c>
      <c r="G136" s="68" t="s">
        <v>17</v>
      </c>
      <c r="H136" s="65">
        <f>I136+K136+L136+M136</f>
        <v>126422.65</v>
      </c>
      <c r="I136" s="65">
        <v>51940.36</v>
      </c>
      <c r="J136" s="22" t="s">
        <v>8</v>
      </c>
      <c r="K136" s="23">
        <f>K137</f>
        <v>74482.289999999994</v>
      </c>
      <c r="L136" s="23">
        <f>L137</f>
        <v>0</v>
      </c>
      <c r="M136" s="23">
        <f>M137</f>
        <v>0</v>
      </c>
    </row>
    <row r="137" spans="1:14" s="12" customFormat="1" ht="33.75" customHeight="1" x14ac:dyDescent="0.25">
      <c r="A137" s="74"/>
      <c r="B137" s="85"/>
      <c r="C137" s="74"/>
      <c r="D137" s="41" t="s">
        <v>24</v>
      </c>
      <c r="E137" s="74"/>
      <c r="F137" s="74"/>
      <c r="G137" s="74"/>
      <c r="H137" s="67"/>
      <c r="I137" s="67"/>
      <c r="J137" s="48" t="s">
        <v>10</v>
      </c>
      <c r="K137" s="21">
        <v>74482.289999999994</v>
      </c>
      <c r="L137" s="21">
        <v>0</v>
      </c>
      <c r="M137" s="21">
        <v>0</v>
      </c>
      <c r="N137" s="13"/>
    </row>
    <row r="138" spans="1:14" s="12" customFormat="1" ht="15.75" customHeight="1" x14ac:dyDescent="0.25">
      <c r="A138" s="69" t="s">
        <v>103</v>
      </c>
      <c r="B138" s="72" t="s">
        <v>231</v>
      </c>
      <c r="C138" s="68" t="s">
        <v>232</v>
      </c>
      <c r="D138" s="41" t="s">
        <v>51</v>
      </c>
      <c r="E138" s="68" t="s">
        <v>12</v>
      </c>
      <c r="F138" s="68" t="s">
        <v>13</v>
      </c>
      <c r="G138" s="68" t="s">
        <v>18</v>
      </c>
      <c r="H138" s="65">
        <f>I138+K138+L138+M138</f>
        <v>157113.77000000002</v>
      </c>
      <c r="I138" s="65">
        <v>74445.97</v>
      </c>
      <c r="J138" s="35" t="s">
        <v>8</v>
      </c>
      <c r="K138" s="36">
        <f>K139</f>
        <v>82667.8</v>
      </c>
      <c r="L138" s="36">
        <f>L139</f>
        <v>0</v>
      </c>
      <c r="M138" s="36">
        <f>M139</f>
        <v>0</v>
      </c>
    </row>
    <row r="139" spans="1:14" s="12" customFormat="1" ht="30.75" customHeight="1" x14ac:dyDescent="0.25">
      <c r="A139" s="74"/>
      <c r="B139" s="85"/>
      <c r="C139" s="74"/>
      <c r="D139" s="41" t="s">
        <v>24</v>
      </c>
      <c r="E139" s="74"/>
      <c r="F139" s="74"/>
      <c r="G139" s="74"/>
      <c r="H139" s="67"/>
      <c r="I139" s="67"/>
      <c r="J139" s="48" t="s">
        <v>10</v>
      </c>
      <c r="K139" s="21">
        <v>82667.8</v>
      </c>
      <c r="L139" s="21">
        <v>0</v>
      </c>
      <c r="M139" s="21">
        <v>0</v>
      </c>
    </row>
    <row r="140" spans="1:14" s="1" customFormat="1" ht="14.25" customHeight="1" x14ac:dyDescent="0.25">
      <c r="A140" s="75" t="s">
        <v>173</v>
      </c>
      <c r="B140" s="72" t="s">
        <v>93</v>
      </c>
      <c r="C140" s="75" t="s">
        <v>104</v>
      </c>
      <c r="D140" s="39" t="s">
        <v>51</v>
      </c>
      <c r="E140" s="75" t="s">
        <v>12</v>
      </c>
      <c r="F140" s="68" t="s">
        <v>13</v>
      </c>
      <c r="G140" s="75" t="s">
        <v>72</v>
      </c>
      <c r="H140" s="127">
        <f>K140+L140+M140</f>
        <v>90869.58</v>
      </c>
      <c r="I140" s="81">
        <v>0</v>
      </c>
      <c r="J140" s="48" t="s">
        <v>8</v>
      </c>
      <c r="K140" s="21">
        <f>K141</f>
        <v>40000</v>
      </c>
      <c r="L140" s="21">
        <f>L141</f>
        <v>50869.58</v>
      </c>
      <c r="M140" s="21">
        <f>M141</f>
        <v>0</v>
      </c>
    </row>
    <row r="141" spans="1:14" s="1" customFormat="1" ht="55.5" customHeight="1" x14ac:dyDescent="0.25">
      <c r="A141" s="77"/>
      <c r="B141" s="85"/>
      <c r="C141" s="77"/>
      <c r="D141" s="39" t="s">
        <v>24</v>
      </c>
      <c r="E141" s="77"/>
      <c r="F141" s="74"/>
      <c r="G141" s="77"/>
      <c r="H141" s="84"/>
      <c r="I141" s="82"/>
      <c r="J141" s="46" t="s">
        <v>10</v>
      </c>
      <c r="K141" s="42">
        <v>40000</v>
      </c>
      <c r="L141" s="42">
        <v>50869.58</v>
      </c>
      <c r="M141" s="42">
        <v>0</v>
      </c>
    </row>
    <row r="142" spans="1:14" s="1" customFormat="1" ht="15.75" customHeight="1" x14ac:dyDescent="0.25">
      <c r="A142" s="70" t="s">
        <v>238</v>
      </c>
      <c r="B142" s="71" t="s">
        <v>94</v>
      </c>
      <c r="C142" s="70" t="s">
        <v>56</v>
      </c>
      <c r="D142" s="39" t="s">
        <v>51</v>
      </c>
      <c r="E142" s="70" t="s">
        <v>12</v>
      </c>
      <c r="F142" s="84" t="s">
        <v>13</v>
      </c>
      <c r="G142" s="70">
        <v>2024</v>
      </c>
      <c r="H142" s="83">
        <f>I142+K142+L142+M142</f>
        <v>48000</v>
      </c>
      <c r="I142" s="83">
        <v>0</v>
      </c>
      <c r="J142" s="46" t="s">
        <v>8</v>
      </c>
      <c r="K142" s="42">
        <f t="shared" ref="K142:L142" si="47">K143</f>
        <v>0</v>
      </c>
      <c r="L142" s="42">
        <f t="shared" si="47"/>
        <v>48000</v>
      </c>
      <c r="M142" s="42">
        <f t="shared" ref="M142" si="48">M143</f>
        <v>0</v>
      </c>
    </row>
    <row r="143" spans="1:14" s="1" customFormat="1" ht="39" customHeight="1" x14ac:dyDescent="0.25">
      <c r="A143" s="70"/>
      <c r="B143" s="71"/>
      <c r="C143" s="70"/>
      <c r="D143" s="39" t="s">
        <v>24</v>
      </c>
      <c r="E143" s="70"/>
      <c r="F143" s="84"/>
      <c r="G143" s="70"/>
      <c r="H143" s="70"/>
      <c r="I143" s="83"/>
      <c r="J143" s="46" t="s">
        <v>10</v>
      </c>
      <c r="K143" s="42">
        <v>0</v>
      </c>
      <c r="L143" s="42">
        <v>48000</v>
      </c>
      <c r="M143" s="42">
        <v>0</v>
      </c>
    </row>
    <row r="144" spans="1:14" s="12" customFormat="1" ht="15.75" x14ac:dyDescent="0.25">
      <c r="A144" s="84" t="s">
        <v>162</v>
      </c>
      <c r="B144" s="89" t="s">
        <v>227</v>
      </c>
      <c r="C144" s="84" t="s">
        <v>228</v>
      </c>
      <c r="D144" s="41" t="s">
        <v>51</v>
      </c>
      <c r="E144" s="84" t="s">
        <v>12</v>
      </c>
      <c r="F144" s="84" t="s">
        <v>37</v>
      </c>
      <c r="G144" s="84" t="s">
        <v>105</v>
      </c>
      <c r="H144" s="127">
        <f>I144+K144+L144+M144</f>
        <v>8246.5499999999993</v>
      </c>
      <c r="I144" s="127">
        <v>37.799999999999997</v>
      </c>
      <c r="J144" s="48" t="s">
        <v>8</v>
      </c>
      <c r="K144" s="21">
        <f>K145+K146</f>
        <v>8208.75</v>
      </c>
      <c r="L144" s="21">
        <f t="shared" ref="L144:M144" si="49">L145+L146</f>
        <v>0</v>
      </c>
      <c r="M144" s="21">
        <f t="shared" si="49"/>
        <v>0</v>
      </c>
      <c r="N144" s="55"/>
    </row>
    <row r="145" spans="1:14" s="12" customFormat="1" ht="15.75" x14ac:dyDescent="0.25">
      <c r="A145" s="84"/>
      <c r="B145" s="89"/>
      <c r="C145" s="84"/>
      <c r="D145" s="68" t="s">
        <v>24</v>
      </c>
      <c r="E145" s="84"/>
      <c r="F145" s="84"/>
      <c r="G145" s="84"/>
      <c r="H145" s="84"/>
      <c r="I145" s="127"/>
      <c r="J145" s="48" t="s">
        <v>9</v>
      </c>
      <c r="K145" s="21">
        <v>8126.66</v>
      </c>
      <c r="L145" s="21">
        <v>0</v>
      </c>
      <c r="M145" s="21">
        <v>0</v>
      </c>
      <c r="N145" s="55"/>
    </row>
    <row r="146" spans="1:14" s="12" customFormat="1" ht="15.75" x14ac:dyDescent="0.25">
      <c r="A146" s="84"/>
      <c r="B146" s="89"/>
      <c r="C146" s="84"/>
      <c r="D146" s="74"/>
      <c r="E146" s="84"/>
      <c r="F146" s="84"/>
      <c r="G146" s="84"/>
      <c r="H146" s="84"/>
      <c r="I146" s="127"/>
      <c r="J146" s="48" t="s">
        <v>10</v>
      </c>
      <c r="K146" s="21">
        <v>82.09</v>
      </c>
      <c r="L146" s="21">
        <v>0</v>
      </c>
      <c r="M146" s="21">
        <v>0</v>
      </c>
      <c r="N146" s="55"/>
    </row>
    <row r="147" spans="1:14" s="12" customFormat="1" ht="15.75" x14ac:dyDescent="0.25">
      <c r="A147" s="84" t="s">
        <v>239</v>
      </c>
      <c r="B147" s="89" t="s">
        <v>229</v>
      </c>
      <c r="C147" s="84" t="s">
        <v>230</v>
      </c>
      <c r="D147" s="84" t="s">
        <v>51</v>
      </c>
      <c r="E147" s="84" t="s">
        <v>12</v>
      </c>
      <c r="F147" s="84" t="s">
        <v>37</v>
      </c>
      <c r="G147" s="84" t="s">
        <v>18</v>
      </c>
      <c r="H147" s="127">
        <f>I147+K147+L147+M147</f>
        <v>13893.58</v>
      </c>
      <c r="I147" s="127">
        <v>147.33000000000001</v>
      </c>
      <c r="J147" s="48" t="s">
        <v>8</v>
      </c>
      <c r="K147" s="21">
        <f t="shared" ref="K147:M147" si="50">K148+K149</f>
        <v>13746.25</v>
      </c>
      <c r="L147" s="21">
        <f t="shared" si="50"/>
        <v>0</v>
      </c>
      <c r="M147" s="21">
        <f t="shared" si="50"/>
        <v>0</v>
      </c>
    </row>
    <row r="148" spans="1:14" s="12" customFormat="1" ht="15.75" x14ac:dyDescent="0.25">
      <c r="A148" s="84"/>
      <c r="B148" s="89"/>
      <c r="C148" s="84"/>
      <c r="D148" s="84"/>
      <c r="E148" s="84"/>
      <c r="F148" s="84"/>
      <c r="G148" s="84"/>
      <c r="H148" s="84"/>
      <c r="I148" s="127"/>
      <c r="J148" s="48" t="s">
        <v>9</v>
      </c>
      <c r="K148" s="21">
        <v>13608.79</v>
      </c>
      <c r="L148" s="21">
        <v>0</v>
      </c>
      <c r="M148" s="21">
        <v>0</v>
      </c>
    </row>
    <row r="149" spans="1:14" s="12" customFormat="1" ht="15.75" x14ac:dyDescent="0.25">
      <c r="A149" s="84"/>
      <c r="B149" s="89"/>
      <c r="C149" s="84"/>
      <c r="D149" s="41" t="s">
        <v>24</v>
      </c>
      <c r="E149" s="84"/>
      <c r="F149" s="84"/>
      <c r="G149" s="84"/>
      <c r="H149" s="84"/>
      <c r="I149" s="127"/>
      <c r="J149" s="48" t="s">
        <v>10</v>
      </c>
      <c r="K149" s="21">
        <v>137.46</v>
      </c>
      <c r="L149" s="21">
        <v>0</v>
      </c>
      <c r="M149" s="21">
        <v>0</v>
      </c>
    </row>
    <row r="150" spans="1:14" s="1" customFormat="1" ht="15.75" x14ac:dyDescent="0.25">
      <c r="A150" s="75" t="s">
        <v>174</v>
      </c>
      <c r="B150" s="72" t="s">
        <v>89</v>
      </c>
      <c r="C150" s="75" t="s">
        <v>53</v>
      </c>
      <c r="D150" s="68" t="s">
        <v>51</v>
      </c>
      <c r="E150" s="75" t="s">
        <v>12</v>
      </c>
      <c r="F150" s="68" t="s">
        <v>223</v>
      </c>
      <c r="G150" s="75" t="s">
        <v>105</v>
      </c>
      <c r="H150" s="81">
        <f>I150+K150+L150+M150</f>
        <v>4732.74</v>
      </c>
      <c r="I150" s="65">
        <f>36+996.96</f>
        <v>1032.96</v>
      </c>
      <c r="J150" s="35" t="s">
        <v>8</v>
      </c>
      <c r="K150" s="36">
        <f>K151+K152</f>
        <v>3699.7799999999997</v>
      </c>
      <c r="L150" s="36">
        <f t="shared" ref="L150:M150" si="51">L151+L152</f>
        <v>0</v>
      </c>
      <c r="M150" s="36">
        <f t="shared" si="51"/>
        <v>0</v>
      </c>
    </row>
    <row r="151" spans="1:14" s="1" customFormat="1" ht="15.75" x14ac:dyDescent="0.25">
      <c r="A151" s="76"/>
      <c r="B151" s="73"/>
      <c r="C151" s="76"/>
      <c r="D151" s="69"/>
      <c r="E151" s="76"/>
      <c r="F151" s="69"/>
      <c r="G151" s="76"/>
      <c r="H151" s="76"/>
      <c r="I151" s="66"/>
      <c r="J151" s="35" t="s">
        <v>9</v>
      </c>
      <c r="K151" s="36">
        <v>3514.79</v>
      </c>
      <c r="L151" s="36">
        <v>0</v>
      </c>
      <c r="M151" s="36">
        <v>0</v>
      </c>
    </row>
    <row r="152" spans="1:14" s="1" customFormat="1" ht="15.75" x14ac:dyDescent="0.25">
      <c r="A152" s="76"/>
      <c r="B152" s="73"/>
      <c r="C152" s="76"/>
      <c r="D152" s="69"/>
      <c r="E152" s="76"/>
      <c r="F152" s="74"/>
      <c r="G152" s="77"/>
      <c r="H152" s="77"/>
      <c r="I152" s="67"/>
      <c r="J152" s="48" t="s">
        <v>10</v>
      </c>
      <c r="K152" s="36">
        <v>184.99</v>
      </c>
      <c r="L152" s="36">
        <v>0</v>
      </c>
      <c r="M152" s="36">
        <v>0</v>
      </c>
    </row>
    <row r="153" spans="1:14" s="12" customFormat="1" ht="15.75" customHeight="1" x14ac:dyDescent="0.25">
      <c r="A153" s="76"/>
      <c r="B153" s="73"/>
      <c r="C153" s="76"/>
      <c r="D153" s="74"/>
      <c r="E153" s="76"/>
      <c r="F153" s="68" t="s">
        <v>13</v>
      </c>
      <c r="G153" s="75" t="s">
        <v>17</v>
      </c>
      <c r="H153" s="81">
        <f>I153+K153+L153+M153</f>
        <v>2632.13</v>
      </c>
      <c r="I153" s="81">
        <v>0.55000000000000004</v>
      </c>
      <c r="J153" s="37" t="s">
        <v>8</v>
      </c>
      <c r="K153" s="43">
        <f>K154+K155</f>
        <v>2631.58</v>
      </c>
      <c r="L153" s="43">
        <f>L154+L155</f>
        <v>0</v>
      </c>
      <c r="M153" s="43">
        <f>M154+M155</f>
        <v>0</v>
      </c>
    </row>
    <row r="154" spans="1:14" s="1" customFormat="1" ht="15.75" x14ac:dyDescent="0.25">
      <c r="A154" s="76"/>
      <c r="B154" s="73"/>
      <c r="C154" s="76"/>
      <c r="D154" s="70" t="s">
        <v>24</v>
      </c>
      <c r="E154" s="76"/>
      <c r="F154" s="69"/>
      <c r="G154" s="76"/>
      <c r="H154" s="108"/>
      <c r="I154" s="108"/>
      <c r="J154" s="46" t="s">
        <v>9</v>
      </c>
      <c r="K154" s="42">
        <v>0</v>
      </c>
      <c r="L154" s="42">
        <v>0</v>
      </c>
      <c r="M154" s="42">
        <v>0</v>
      </c>
    </row>
    <row r="155" spans="1:14" s="1" customFormat="1" ht="15.75" x14ac:dyDescent="0.25">
      <c r="A155" s="77"/>
      <c r="B155" s="85"/>
      <c r="C155" s="77"/>
      <c r="D155" s="70"/>
      <c r="E155" s="77"/>
      <c r="F155" s="74"/>
      <c r="G155" s="77"/>
      <c r="H155" s="82"/>
      <c r="I155" s="82"/>
      <c r="J155" s="46" t="s">
        <v>10</v>
      </c>
      <c r="K155" s="42">
        <v>2631.58</v>
      </c>
      <c r="L155" s="42">
        <v>0</v>
      </c>
      <c r="M155" s="42">
        <v>0</v>
      </c>
    </row>
    <row r="156" spans="1:14" s="1" customFormat="1" ht="15.75" x14ac:dyDescent="0.25">
      <c r="A156" s="75" t="s">
        <v>27</v>
      </c>
      <c r="B156" s="72" t="s">
        <v>87</v>
      </c>
      <c r="C156" s="75" t="s">
        <v>52</v>
      </c>
      <c r="D156" s="84" t="s">
        <v>51</v>
      </c>
      <c r="E156" s="75" t="s">
        <v>12</v>
      </c>
      <c r="F156" s="68" t="s">
        <v>224</v>
      </c>
      <c r="G156" s="68" t="s">
        <v>17</v>
      </c>
      <c r="H156" s="65">
        <f>I156+K156+L156+M156</f>
        <v>16019.349999999999</v>
      </c>
      <c r="I156" s="65">
        <v>5215.97</v>
      </c>
      <c r="J156" s="35" t="s">
        <v>8</v>
      </c>
      <c r="K156" s="36">
        <f>K157</f>
        <v>10803.38</v>
      </c>
      <c r="L156" s="36">
        <f t="shared" ref="L156:M156" si="52">L157</f>
        <v>0</v>
      </c>
      <c r="M156" s="36">
        <f t="shared" si="52"/>
        <v>0</v>
      </c>
    </row>
    <row r="157" spans="1:14" s="1" customFormat="1" ht="46.5" customHeight="1" x14ac:dyDescent="0.25">
      <c r="A157" s="76"/>
      <c r="B157" s="73"/>
      <c r="C157" s="76"/>
      <c r="D157" s="84"/>
      <c r="E157" s="76"/>
      <c r="F157" s="74"/>
      <c r="G157" s="74"/>
      <c r="H157" s="74"/>
      <c r="I157" s="67"/>
      <c r="J157" s="48" t="s">
        <v>10</v>
      </c>
      <c r="K157" s="36">
        <v>10803.38</v>
      </c>
      <c r="L157" s="36">
        <v>0</v>
      </c>
      <c r="M157" s="36">
        <v>0</v>
      </c>
    </row>
    <row r="158" spans="1:14" s="12" customFormat="1" ht="15.75" customHeight="1" x14ac:dyDescent="0.25">
      <c r="A158" s="76"/>
      <c r="B158" s="73"/>
      <c r="C158" s="76"/>
      <c r="D158" s="76" t="s">
        <v>24</v>
      </c>
      <c r="E158" s="76"/>
      <c r="F158" s="68" t="s">
        <v>23</v>
      </c>
      <c r="G158" s="75" t="s">
        <v>132</v>
      </c>
      <c r="H158" s="81">
        <f>I158+K158+L158+M158</f>
        <v>353841.64999999997</v>
      </c>
      <c r="I158" s="81">
        <v>0</v>
      </c>
      <c r="J158" s="37" t="s">
        <v>8</v>
      </c>
      <c r="K158" s="43">
        <f>K159+K160</f>
        <v>306.3</v>
      </c>
      <c r="L158" s="43">
        <f>L159+L160</f>
        <v>0</v>
      </c>
      <c r="M158" s="43">
        <f>M159+M160</f>
        <v>353535.35</v>
      </c>
    </row>
    <row r="159" spans="1:14" s="1" customFormat="1" ht="15.75" x14ac:dyDescent="0.25">
      <c r="A159" s="76"/>
      <c r="B159" s="73"/>
      <c r="C159" s="76"/>
      <c r="D159" s="76"/>
      <c r="E159" s="76"/>
      <c r="F159" s="69"/>
      <c r="G159" s="76"/>
      <c r="H159" s="108"/>
      <c r="I159" s="108"/>
      <c r="J159" s="40" t="s">
        <v>9</v>
      </c>
      <c r="K159" s="42">
        <v>0</v>
      </c>
      <c r="L159" s="42">
        <v>0</v>
      </c>
      <c r="M159" s="42">
        <v>350000</v>
      </c>
    </row>
    <row r="160" spans="1:14" s="1" customFormat="1" ht="15.75" x14ac:dyDescent="0.25">
      <c r="A160" s="77"/>
      <c r="B160" s="85"/>
      <c r="C160" s="77"/>
      <c r="D160" s="77"/>
      <c r="E160" s="77"/>
      <c r="F160" s="74"/>
      <c r="G160" s="77"/>
      <c r="H160" s="82"/>
      <c r="I160" s="82"/>
      <c r="J160" s="46" t="s">
        <v>10</v>
      </c>
      <c r="K160" s="42">
        <v>306.3</v>
      </c>
      <c r="L160" s="21">
        <v>0</v>
      </c>
      <c r="M160" s="21">
        <v>3535.35</v>
      </c>
    </row>
    <row r="161" spans="1:13" s="1" customFormat="1" ht="31.5" customHeight="1" x14ac:dyDescent="0.25">
      <c r="A161" s="68" t="s">
        <v>191</v>
      </c>
      <c r="B161" s="72" t="s">
        <v>60</v>
      </c>
      <c r="C161" s="68" t="s">
        <v>55</v>
      </c>
      <c r="D161" s="84" t="s">
        <v>51</v>
      </c>
      <c r="E161" s="68" t="s">
        <v>12</v>
      </c>
      <c r="F161" s="68" t="s">
        <v>37</v>
      </c>
      <c r="G161" s="68" t="s">
        <v>73</v>
      </c>
      <c r="H161" s="65">
        <f>I161+K161+L161+M161</f>
        <v>15288.43</v>
      </c>
      <c r="I161" s="134">
        <f>3596.61+3240.02</f>
        <v>6836.63</v>
      </c>
      <c r="J161" s="48" t="s">
        <v>8</v>
      </c>
      <c r="K161" s="21">
        <f>K162</f>
        <v>8451.7999999999993</v>
      </c>
      <c r="L161" s="21">
        <f t="shared" ref="L161:M161" si="53">L162</f>
        <v>0</v>
      </c>
      <c r="M161" s="21">
        <f t="shared" si="53"/>
        <v>0</v>
      </c>
    </row>
    <row r="162" spans="1:13" s="1" customFormat="1" ht="15.75" x14ac:dyDescent="0.25">
      <c r="A162" s="69"/>
      <c r="B162" s="73"/>
      <c r="C162" s="69"/>
      <c r="D162" s="84"/>
      <c r="E162" s="69"/>
      <c r="F162" s="74"/>
      <c r="G162" s="74"/>
      <c r="H162" s="67"/>
      <c r="I162" s="148"/>
      <c r="J162" s="48" t="s">
        <v>10</v>
      </c>
      <c r="K162" s="21">
        <v>8451.7999999999993</v>
      </c>
      <c r="L162" s="21">
        <v>0</v>
      </c>
      <c r="M162" s="21">
        <v>0</v>
      </c>
    </row>
    <row r="163" spans="1:13" s="12" customFormat="1" ht="30.75" customHeight="1" x14ac:dyDescent="0.25">
      <c r="A163" s="69"/>
      <c r="B163" s="73"/>
      <c r="C163" s="69"/>
      <c r="D163" s="69" t="s">
        <v>24</v>
      </c>
      <c r="E163" s="69"/>
      <c r="F163" s="68" t="s">
        <v>23</v>
      </c>
      <c r="G163" s="68" t="s">
        <v>73</v>
      </c>
      <c r="H163" s="65">
        <f>I163+K163+L163+M163</f>
        <v>103434.74</v>
      </c>
      <c r="I163" s="65">
        <v>84.96</v>
      </c>
      <c r="J163" s="35" t="s">
        <v>8</v>
      </c>
      <c r="K163" s="36">
        <f>K165+K164</f>
        <v>103349.78</v>
      </c>
      <c r="L163" s="36">
        <f>L165</f>
        <v>0</v>
      </c>
      <c r="M163" s="36">
        <f>M165</f>
        <v>0</v>
      </c>
    </row>
    <row r="164" spans="1:13" s="12" customFormat="1" ht="16.5" customHeight="1" x14ac:dyDescent="0.25">
      <c r="A164" s="69"/>
      <c r="B164" s="73"/>
      <c r="C164" s="69"/>
      <c r="D164" s="69"/>
      <c r="E164" s="69"/>
      <c r="F164" s="69"/>
      <c r="G164" s="69"/>
      <c r="H164" s="66"/>
      <c r="I164" s="66"/>
      <c r="J164" s="35" t="s">
        <v>9</v>
      </c>
      <c r="K164" s="36">
        <v>102947.9</v>
      </c>
      <c r="L164" s="36">
        <v>0</v>
      </c>
      <c r="M164" s="36">
        <v>0</v>
      </c>
    </row>
    <row r="165" spans="1:13" s="12" customFormat="1" ht="15.75" x14ac:dyDescent="0.25">
      <c r="A165" s="74"/>
      <c r="B165" s="85"/>
      <c r="C165" s="74"/>
      <c r="D165" s="74"/>
      <c r="E165" s="74"/>
      <c r="F165" s="74"/>
      <c r="G165" s="74"/>
      <c r="H165" s="67"/>
      <c r="I165" s="67"/>
      <c r="J165" s="48" t="s">
        <v>10</v>
      </c>
      <c r="K165" s="21">
        <v>401.88</v>
      </c>
      <c r="L165" s="21">
        <v>0</v>
      </c>
      <c r="M165" s="21">
        <v>0</v>
      </c>
    </row>
    <row r="166" spans="1:13" s="1" customFormat="1" ht="31.5" customHeight="1" x14ac:dyDescent="0.25">
      <c r="A166" s="68" t="s">
        <v>240</v>
      </c>
      <c r="B166" s="72" t="s">
        <v>90</v>
      </c>
      <c r="C166" s="68" t="s">
        <v>28</v>
      </c>
      <c r="D166" s="84" t="s">
        <v>51</v>
      </c>
      <c r="E166" s="68" t="s">
        <v>12</v>
      </c>
      <c r="F166" s="84" t="s">
        <v>37</v>
      </c>
      <c r="G166" s="84" t="s">
        <v>17</v>
      </c>
      <c r="H166" s="127">
        <f>I166+K166+L166+M166</f>
        <v>3532.09</v>
      </c>
      <c r="I166" s="127">
        <f>37.8+994.51</f>
        <v>1032.31</v>
      </c>
      <c r="J166" s="48" t="s">
        <v>8</v>
      </c>
      <c r="K166" s="21">
        <f>K167+K168</f>
        <v>2499.7800000000002</v>
      </c>
      <c r="L166" s="21">
        <f t="shared" ref="L166:M166" si="54">L167+L168</f>
        <v>0</v>
      </c>
      <c r="M166" s="21">
        <f t="shared" si="54"/>
        <v>0</v>
      </c>
    </row>
    <row r="167" spans="1:13" s="1" customFormat="1" ht="15.75" x14ac:dyDescent="0.25">
      <c r="A167" s="69"/>
      <c r="B167" s="73"/>
      <c r="C167" s="69"/>
      <c r="D167" s="84"/>
      <c r="E167" s="69"/>
      <c r="F167" s="84"/>
      <c r="G167" s="84"/>
      <c r="H167" s="84"/>
      <c r="I167" s="127"/>
      <c r="J167" s="48" t="s">
        <v>9</v>
      </c>
      <c r="K167" s="21">
        <v>2474.7800000000002</v>
      </c>
      <c r="L167" s="21">
        <v>0</v>
      </c>
      <c r="M167" s="21">
        <v>0</v>
      </c>
    </row>
    <row r="168" spans="1:13" s="1" customFormat="1" ht="15.75" x14ac:dyDescent="0.25">
      <c r="A168" s="69"/>
      <c r="B168" s="73"/>
      <c r="C168" s="69"/>
      <c r="D168" s="69" t="s">
        <v>24</v>
      </c>
      <c r="E168" s="69"/>
      <c r="F168" s="84"/>
      <c r="G168" s="84"/>
      <c r="H168" s="84"/>
      <c r="I168" s="127"/>
      <c r="J168" s="48" t="s">
        <v>10</v>
      </c>
      <c r="K168" s="21">
        <v>25</v>
      </c>
      <c r="L168" s="21">
        <v>0</v>
      </c>
      <c r="M168" s="21">
        <v>0</v>
      </c>
    </row>
    <row r="169" spans="1:13" s="12" customFormat="1" ht="15.75" customHeight="1" x14ac:dyDescent="0.25">
      <c r="A169" s="69"/>
      <c r="B169" s="73"/>
      <c r="C169" s="69"/>
      <c r="D169" s="69"/>
      <c r="E169" s="69"/>
      <c r="F169" s="68" t="s">
        <v>13</v>
      </c>
      <c r="G169" s="68" t="s">
        <v>18</v>
      </c>
      <c r="H169" s="65">
        <f>I169+K169+L169+M169</f>
        <v>767.88</v>
      </c>
      <c r="I169" s="65">
        <f>22.03</f>
        <v>22.03</v>
      </c>
      <c r="J169" s="48" t="s">
        <v>8</v>
      </c>
      <c r="K169" s="21">
        <f>K170+K171</f>
        <v>745.85</v>
      </c>
      <c r="L169" s="21">
        <f>L170+L171</f>
        <v>0</v>
      </c>
      <c r="M169" s="21">
        <f>M170+M171</f>
        <v>0</v>
      </c>
    </row>
    <row r="170" spans="1:13" s="12" customFormat="1" ht="15.75" x14ac:dyDescent="0.25">
      <c r="A170" s="69"/>
      <c r="B170" s="73"/>
      <c r="C170" s="69"/>
      <c r="D170" s="69"/>
      <c r="E170" s="69"/>
      <c r="F170" s="69"/>
      <c r="G170" s="69"/>
      <c r="H170" s="66"/>
      <c r="I170" s="66"/>
      <c r="J170" s="48" t="s">
        <v>9</v>
      </c>
      <c r="K170" s="21">
        <v>0</v>
      </c>
      <c r="L170" s="21">
        <v>0</v>
      </c>
      <c r="M170" s="21">
        <v>0</v>
      </c>
    </row>
    <row r="171" spans="1:13" s="12" customFormat="1" ht="15.75" x14ac:dyDescent="0.25">
      <c r="A171" s="74"/>
      <c r="B171" s="85"/>
      <c r="C171" s="74"/>
      <c r="D171" s="74"/>
      <c r="E171" s="74"/>
      <c r="F171" s="74"/>
      <c r="G171" s="74"/>
      <c r="H171" s="67"/>
      <c r="I171" s="67"/>
      <c r="J171" s="48" t="s">
        <v>10</v>
      </c>
      <c r="K171" s="21">
        <v>745.85</v>
      </c>
      <c r="L171" s="21">
        <v>0</v>
      </c>
      <c r="M171" s="21">
        <v>0</v>
      </c>
    </row>
    <row r="172" spans="1:13" s="54" customFormat="1" ht="15.75" hidden="1" x14ac:dyDescent="0.25">
      <c r="A172" s="126" t="s">
        <v>174</v>
      </c>
      <c r="B172" s="128" t="s">
        <v>61</v>
      </c>
      <c r="C172" s="126" t="s">
        <v>35</v>
      </c>
      <c r="D172" s="51" t="s">
        <v>51</v>
      </c>
      <c r="E172" s="126" t="s">
        <v>12</v>
      </c>
      <c r="F172" s="126" t="s">
        <v>37</v>
      </c>
      <c r="G172" s="126">
        <v>2023</v>
      </c>
      <c r="H172" s="125">
        <f>K172+L172+M172</f>
        <v>0</v>
      </c>
      <c r="I172" s="125">
        <v>0</v>
      </c>
      <c r="J172" s="52" t="s">
        <v>8</v>
      </c>
      <c r="K172" s="53">
        <f t="shared" ref="K172:L172" si="55">K173</f>
        <v>0</v>
      </c>
      <c r="L172" s="53">
        <f t="shared" si="55"/>
        <v>0</v>
      </c>
      <c r="M172" s="53">
        <f t="shared" ref="M172" si="56">M173</f>
        <v>0</v>
      </c>
    </row>
    <row r="173" spans="1:13" s="54" customFormat="1" ht="30" hidden="1" customHeight="1" x14ac:dyDescent="0.25">
      <c r="A173" s="126"/>
      <c r="B173" s="128"/>
      <c r="C173" s="126"/>
      <c r="D173" s="51" t="s">
        <v>24</v>
      </c>
      <c r="E173" s="126"/>
      <c r="F173" s="126"/>
      <c r="G173" s="126"/>
      <c r="H173" s="126"/>
      <c r="I173" s="125"/>
      <c r="J173" s="52" t="s">
        <v>10</v>
      </c>
      <c r="K173" s="53">
        <v>0</v>
      </c>
      <c r="L173" s="53">
        <v>0</v>
      </c>
      <c r="M173" s="53">
        <v>0</v>
      </c>
    </row>
    <row r="174" spans="1:13" s="1" customFormat="1" ht="15.75" customHeight="1" x14ac:dyDescent="0.25">
      <c r="A174" s="70" t="s">
        <v>233</v>
      </c>
      <c r="B174" s="71" t="s">
        <v>234</v>
      </c>
      <c r="C174" s="70" t="s">
        <v>235</v>
      </c>
      <c r="D174" s="70" t="s">
        <v>51</v>
      </c>
      <c r="E174" s="70" t="s">
        <v>12</v>
      </c>
      <c r="F174" s="84" t="s">
        <v>37</v>
      </c>
      <c r="G174" s="70" t="s">
        <v>18</v>
      </c>
      <c r="H174" s="83">
        <f>I174+K174+M175</f>
        <v>3399</v>
      </c>
      <c r="I174" s="83">
        <v>0</v>
      </c>
      <c r="J174" s="149" t="s">
        <v>8</v>
      </c>
      <c r="K174" s="107">
        <f t="shared" ref="K174:M174" si="57">K176</f>
        <v>3399</v>
      </c>
      <c r="L174" s="107">
        <f t="shared" si="57"/>
        <v>0</v>
      </c>
      <c r="M174" s="107">
        <f t="shared" si="57"/>
        <v>0</v>
      </c>
    </row>
    <row r="175" spans="1:13" s="1" customFormat="1" ht="15" customHeight="1" x14ac:dyDescent="0.25">
      <c r="A175" s="70"/>
      <c r="B175" s="71"/>
      <c r="C175" s="70"/>
      <c r="D175" s="70"/>
      <c r="E175" s="70"/>
      <c r="F175" s="84"/>
      <c r="G175" s="70"/>
      <c r="H175" s="70"/>
      <c r="I175" s="83"/>
      <c r="J175" s="93"/>
      <c r="K175" s="130"/>
      <c r="L175" s="130"/>
      <c r="M175" s="130"/>
    </row>
    <row r="176" spans="1:13" s="1" customFormat="1" ht="28.5" customHeight="1" x14ac:dyDescent="0.25">
      <c r="A176" s="70"/>
      <c r="B176" s="71"/>
      <c r="C176" s="70"/>
      <c r="D176" s="39" t="s">
        <v>24</v>
      </c>
      <c r="E176" s="70"/>
      <c r="F176" s="84"/>
      <c r="G176" s="70"/>
      <c r="H176" s="70"/>
      <c r="I176" s="83"/>
      <c r="J176" s="46" t="s">
        <v>10</v>
      </c>
      <c r="K176" s="42">
        <v>3399</v>
      </c>
      <c r="L176" s="21">
        <v>0</v>
      </c>
      <c r="M176" s="42">
        <v>0</v>
      </c>
    </row>
    <row r="177" spans="1:13" s="12" customFormat="1" ht="15" customHeight="1" x14ac:dyDescent="0.25">
      <c r="A177" s="84" t="s">
        <v>241</v>
      </c>
      <c r="B177" s="89" t="s">
        <v>91</v>
      </c>
      <c r="C177" s="84" t="s">
        <v>120</v>
      </c>
      <c r="D177" s="41" t="s">
        <v>51</v>
      </c>
      <c r="E177" s="84" t="s">
        <v>12</v>
      </c>
      <c r="F177" s="84" t="s">
        <v>37</v>
      </c>
      <c r="G177" s="84">
        <v>2024</v>
      </c>
      <c r="H177" s="127">
        <f>I177+K177+L177+M177</f>
        <v>36577.64</v>
      </c>
      <c r="I177" s="127">
        <v>0</v>
      </c>
      <c r="J177" s="19" t="s">
        <v>8</v>
      </c>
      <c r="K177" s="21">
        <f>K178+K179</f>
        <v>0</v>
      </c>
      <c r="L177" s="36">
        <f>L178+L179</f>
        <v>36577.64</v>
      </c>
      <c r="M177" s="36">
        <f>M178+M179</f>
        <v>0</v>
      </c>
    </row>
    <row r="178" spans="1:13" s="12" customFormat="1" ht="15" customHeight="1" x14ac:dyDescent="0.25">
      <c r="A178" s="84"/>
      <c r="B178" s="89"/>
      <c r="C178" s="84"/>
      <c r="D178" s="84" t="s">
        <v>24</v>
      </c>
      <c r="E178" s="84"/>
      <c r="F178" s="84"/>
      <c r="G178" s="84"/>
      <c r="H178" s="84"/>
      <c r="I178" s="127"/>
      <c r="J178" s="19" t="s">
        <v>9</v>
      </c>
      <c r="K178" s="21">
        <v>0</v>
      </c>
      <c r="L178" s="21">
        <v>18288.82</v>
      </c>
      <c r="M178" s="21">
        <v>0</v>
      </c>
    </row>
    <row r="179" spans="1:13" s="12" customFormat="1" ht="27.75" customHeight="1" x14ac:dyDescent="0.25">
      <c r="A179" s="84"/>
      <c r="B179" s="89"/>
      <c r="C179" s="84"/>
      <c r="D179" s="84"/>
      <c r="E179" s="84"/>
      <c r="F179" s="84"/>
      <c r="G179" s="84"/>
      <c r="H179" s="84"/>
      <c r="I179" s="127"/>
      <c r="J179" s="47" t="s">
        <v>10</v>
      </c>
      <c r="K179" s="21">
        <v>0</v>
      </c>
      <c r="L179" s="21">
        <v>18288.82</v>
      </c>
      <c r="M179" s="21">
        <v>0</v>
      </c>
    </row>
    <row r="180" spans="1:13" s="1" customFormat="1" ht="15" customHeight="1" x14ac:dyDescent="0.25">
      <c r="A180" s="70" t="s">
        <v>242</v>
      </c>
      <c r="B180" s="71" t="s">
        <v>119</v>
      </c>
      <c r="C180" s="70" t="s">
        <v>118</v>
      </c>
      <c r="D180" s="39" t="s">
        <v>51</v>
      </c>
      <c r="E180" s="70" t="s">
        <v>12</v>
      </c>
      <c r="F180" s="84" t="s">
        <v>37</v>
      </c>
      <c r="G180" s="70">
        <v>2023</v>
      </c>
      <c r="H180" s="83">
        <f>I180+K180+L180+M180</f>
        <v>20664.84</v>
      </c>
      <c r="I180" s="83">
        <v>0</v>
      </c>
      <c r="J180" s="14" t="s">
        <v>8</v>
      </c>
      <c r="K180" s="42">
        <f t="shared" ref="K180" si="58">K181</f>
        <v>20664.84</v>
      </c>
      <c r="L180" s="42">
        <f>L181</f>
        <v>0</v>
      </c>
      <c r="M180" s="42">
        <f>M181</f>
        <v>0</v>
      </c>
    </row>
    <row r="181" spans="1:13" s="1" customFormat="1" ht="34.5" customHeight="1" x14ac:dyDescent="0.25">
      <c r="A181" s="70"/>
      <c r="B181" s="71"/>
      <c r="C181" s="70"/>
      <c r="D181" s="39" t="s">
        <v>24</v>
      </c>
      <c r="E181" s="70"/>
      <c r="F181" s="84"/>
      <c r="G181" s="70"/>
      <c r="H181" s="70"/>
      <c r="I181" s="83"/>
      <c r="J181" s="40" t="s">
        <v>10</v>
      </c>
      <c r="K181" s="42">
        <v>20664.84</v>
      </c>
      <c r="L181" s="21">
        <v>0</v>
      </c>
      <c r="M181" s="42">
        <v>0</v>
      </c>
    </row>
    <row r="182" spans="1:13" s="1" customFormat="1" ht="15" customHeight="1" x14ac:dyDescent="0.25">
      <c r="A182" s="70" t="s">
        <v>243</v>
      </c>
      <c r="B182" s="71" t="s">
        <v>95</v>
      </c>
      <c r="C182" s="123" t="s">
        <v>123</v>
      </c>
      <c r="D182" s="39" t="s">
        <v>51</v>
      </c>
      <c r="E182" s="70" t="s">
        <v>12</v>
      </c>
      <c r="F182" s="84" t="s">
        <v>37</v>
      </c>
      <c r="G182" s="70">
        <v>2023</v>
      </c>
      <c r="H182" s="83">
        <f>I182+K182+L182+M182</f>
        <v>24906.799999999999</v>
      </c>
      <c r="I182" s="83">
        <v>0</v>
      </c>
      <c r="J182" s="14" t="s">
        <v>8</v>
      </c>
      <c r="K182" s="42">
        <f t="shared" ref="K182" si="59">K183</f>
        <v>24906.799999999999</v>
      </c>
      <c r="L182" s="42">
        <f>L183</f>
        <v>0</v>
      </c>
      <c r="M182" s="42">
        <f>M183</f>
        <v>0</v>
      </c>
    </row>
    <row r="183" spans="1:13" s="1" customFormat="1" ht="33.75" customHeight="1" x14ac:dyDescent="0.25">
      <c r="A183" s="70"/>
      <c r="B183" s="71"/>
      <c r="C183" s="123"/>
      <c r="D183" s="39" t="s">
        <v>24</v>
      </c>
      <c r="E183" s="70"/>
      <c r="F183" s="84"/>
      <c r="G183" s="70"/>
      <c r="H183" s="70"/>
      <c r="I183" s="83"/>
      <c r="J183" s="40" t="s">
        <v>10</v>
      </c>
      <c r="K183" s="42">
        <f>26869.42-1962.62</f>
        <v>24906.799999999999</v>
      </c>
      <c r="L183" s="42">
        <v>0</v>
      </c>
      <c r="M183" s="42">
        <v>0</v>
      </c>
    </row>
    <row r="184" spans="1:13" s="1" customFormat="1" ht="15" customHeight="1" x14ac:dyDescent="0.25">
      <c r="A184" s="70" t="s">
        <v>244</v>
      </c>
      <c r="B184" s="71" t="s">
        <v>96</v>
      </c>
      <c r="C184" s="70"/>
      <c r="D184" s="39" t="s">
        <v>51</v>
      </c>
      <c r="E184" s="70" t="s">
        <v>12</v>
      </c>
      <c r="F184" s="84" t="s">
        <v>37</v>
      </c>
      <c r="G184" s="70">
        <v>2025</v>
      </c>
      <c r="H184" s="83">
        <f>I184+K184+L184+M184</f>
        <v>42984.02</v>
      </c>
      <c r="I184" s="83">
        <v>0</v>
      </c>
      <c r="J184" s="14" t="s">
        <v>8</v>
      </c>
      <c r="K184" s="42">
        <f t="shared" ref="K184" si="60">K186</f>
        <v>0</v>
      </c>
      <c r="L184" s="42">
        <f>L186</f>
        <v>0</v>
      </c>
      <c r="M184" s="42">
        <f>M186</f>
        <v>42984.02</v>
      </c>
    </row>
    <row r="185" spans="1:13" s="1" customFormat="1" ht="15" customHeight="1" x14ac:dyDescent="0.25">
      <c r="A185" s="70"/>
      <c r="B185" s="71"/>
      <c r="C185" s="70"/>
      <c r="D185" s="75" t="s">
        <v>24</v>
      </c>
      <c r="E185" s="70"/>
      <c r="F185" s="84"/>
      <c r="G185" s="70"/>
      <c r="H185" s="83"/>
      <c r="I185" s="83"/>
      <c r="J185" s="14" t="s">
        <v>9</v>
      </c>
      <c r="K185" s="42">
        <v>0</v>
      </c>
      <c r="L185" s="42">
        <v>0</v>
      </c>
      <c r="M185" s="42">
        <v>0</v>
      </c>
    </row>
    <row r="186" spans="1:13" s="1" customFormat="1" ht="33" customHeight="1" x14ac:dyDescent="0.25">
      <c r="A186" s="70"/>
      <c r="B186" s="71"/>
      <c r="C186" s="70"/>
      <c r="D186" s="77"/>
      <c r="E186" s="70"/>
      <c r="F186" s="84"/>
      <c r="G186" s="70"/>
      <c r="H186" s="70"/>
      <c r="I186" s="83"/>
      <c r="J186" s="40" t="s">
        <v>10</v>
      </c>
      <c r="K186" s="42">
        <v>0</v>
      </c>
      <c r="L186" s="42">
        <v>0</v>
      </c>
      <c r="M186" s="42">
        <v>42984.02</v>
      </c>
    </row>
    <row r="187" spans="1:13" s="1" customFormat="1" ht="15" customHeight="1" x14ac:dyDescent="0.25">
      <c r="A187" s="70" t="s">
        <v>32</v>
      </c>
      <c r="B187" s="71" t="s">
        <v>97</v>
      </c>
      <c r="C187" s="70" t="s">
        <v>121</v>
      </c>
      <c r="D187" s="39" t="s">
        <v>51</v>
      </c>
      <c r="E187" s="70" t="s">
        <v>12</v>
      </c>
      <c r="F187" s="84" t="s">
        <v>37</v>
      </c>
      <c r="G187" s="70">
        <v>2024</v>
      </c>
      <c r="H187" s="83">
        <f>I187+K187+L187+M187</f>
        <v>13104.77</v>
      </c>
      <c r="I187" s="83">
        <v>0</v>
      </c>
      <c r="J187" s="14" t="s">
        <v>8</v>
      </c>
      <c r="K187" s="42">
        <f t="shared" ref="K187" si="61">K188</f>
        <v>0</v>
      </c>
      <c r="L187" s="42">
        <f>L188</f>
        <v>13104.77</v>
      </c>
      <c r="M187" s="42">
        <f>M188</f>
        <v>0</v>
      </c>
    </row>
    <row r="188" spans="1:13" s="1" customFormat="1" ht="38.25" customHeight="1" x14ac:dyDescent="0.25">
      <c r="A188" s="70"/>
      <c r="B188" s="71"/>
      <c r="C188" s="70"/>
      <c r="D188" s="39" t="s">
        <v>24</v>
      </c>
      <c r="E188" s="70"/>
      <c r="F188" s="84"/>
      <c r="G188" s="70"/>
      <c r="H188" s="70"/>
      <c r="I188" s="83"/>
      <c r="J188" s="40" t="s">
        <v>10</v>
      </c>
      <c r="K188" s="42">
        <v>0</v>
      </c>
      <c r="L188" s="42">
        <v>13104.77</v>
      </c>
      <c r="M188" s="42">
        <v>0</v>
      </c>
    </row>
    <row r="189" spans="1:13" s="1" customFormat="1" ht="15" customHeight="1" x14ac:dyDescent="0.25">
      <c r="A189" s="70" t="s">
        <v>245</v>
      </c>
      <c r="B189" s="71" t="s">
        <v>92</v>
      </c>
      <c r="C189" s="70" t="s">
        <v>33</v>
      </c>
      <c r="D189" s="39" t="s">
        <v>51</v>
      </c>
      <c r="E189" s="70" t="s">
        <v>12</v>
      </c>
      <c r="F189" s="84" t="s">
        <v>37</v>
      </c>
      <c r="G189" s="70" t="s">
        <v>19</v>
      </c>
      <c r="H189" s="83">
        <f>I189+K189+L189+M189</f>
        <v>24771.64</v>
      </c>
      <c r="I189" s="83">
        <v>43.56</v>
      </c>
      <c r="J189" s="46" t="s">
        <v>8</v>
      </c>
      <c r="K189" s="42">
        <f t="shared" ref="K189:L189" si="62">K191</f>
        <v>24491.66</v>
      </c>
      <c r="L189" s="42">
        <f t="shared" si="62"/>
        <v>236.42</v>
      </c>
      <c r="M189" s="42">
        <f t="shared" ref="M189" si="63">M191</f>
        <v>0</v>
      </c>
    </row>
    <row r="190" spans="1:13" s="1" customFormat="1" ht="15" customHeight="1" x14ac:dyDescent="0.25">
      <c r="A190" s="70"/>
      <c r="B190" s="71"/>
      <c r="C190" s="70"/>
      <c r="D190" s="75" t="s">
        <v>24</v>
      </c>
      <c r="E190" s="70"/>
      <c r="F190" s="84"/>
      <c r="G190" s="70"/>
      <c r="H190" s="83"/>
      <c r="I190" s="83"/>
      <c r="J190" s="46" t="s">
        <v>9</v>
      </c>
      <c r="K190" s="42">
        <v>0</v>
      </c>
      <c r="L190" s="42">
        <v>0</v>
      </c>
      <c r="M190" s="42">
        <v>0</v>
      </c>
    </row>
    <row r="191" spans="1:13" s="1" customFormat="1" ht="22.5" customHeight="1" x14ac:dyDescent="0.25">
      <c r="A191" s="70"/>
      <c r="B191" s="71"/>
      <c r="C191" s="70"/>
      <c r="D191" s="77"/>
      <c r="E191" s="70"/>
      <c r="F191" s="84"/>
      <c r="G191" s="70"/>
      <c r="H191" s="70"/>
      <c r="I191" s="83"/>
      <c r="J191" s="46" t="s">
        <v>10</v>
      </c>
      <c r="K191" s="42">
        <v>24491.66</v>
      </c>
      <c r="L191" s="42">
        <v>236.42</v>
      </c>
      <c r="M191" s="42">
        <v>0</v>
      </c>
    </row>
    <row r="192" spans="1:13" s="1" customFormat="1" ht="15" customHeight="1" x14ac:dyDescent="0.25">
      <c r="A192" s="70" t="s">
        <v>246</v>
      </c>
      <c r="B192" s="71" t="s">
        <v>144</v>
      </c>
      <c r="C192" s="70" t="s">
        <v>143</v>
      </c>
      <c r="D192" s="39" t="s">
        <v>51</v>
      </c>
      <c r="E192" s="70" t="s">
        <v>12</v>
      </c>
      <c r="F192" s="84" t="s">
        <v>37</v>
      </c>
      <c r="G192" s="70">
        <v>2024</v>
      </c>
      <c r="H192" s="83">
        <f>I192+K192+L192+M192</f>
        <v>352.63</v>
      </c>
      <c r="I192" s="83">
        <v>0</v>
      </c>
      <c r="J192" s="14" t="s">
        <v>8</v>
      </c>
      <c r="K192" s="42">
        <f>K194</f>
        <v>0</v>
      </c>
      <c r="L192" s="42">
        <f>L194</f>
        <v>352.63</v>
      </c>
      <c r="M192" s="42">
        <f>M194</f>
        <v>0</v>
      </c>
    </row>
    <row r="193" spans="1:13" s="1" customFormat="1" ht="15" customHeight="1" x14ac:dyDescent="0.25">
      <c r="A193" s="70"/>
      <c r="B193" s="71"/>
      <c r="C193" s="70"/>
      <c r="D193" s="75" t="s">
        <v>24</v>
      </c>
      <c r="E193" s="70"/>
      <c r="F193" s="84"/>
      <c r="G193" s="70"/>
      <c r="H193" s="83"/>
      <c r="I193" s="83"/>
      <c r="J193" s="14" t="s">
        <v>9</v>
      </c>
      <c r="K193" s="42">
        <v>0</v>
      </c>
      <c r="L193" s="42">
        <v>0</v>
      </c>
      <c r="M193" s="42">
        <v>0</v>
      </c>
    </row>
    <row r="194" spans="1:13" s="1" customFormat="1" ht="27" customHeight="1" x14ac:dyDescent="0.25">
      <c r="A194" s="70"/>
      <c r="B194" s="71"/>
      <c r="C194" s="70"/>
      <c r="D194" s="77"/>
      <c r="E194" s="70"/>
      <c r="F194" s="84"/>
      <c r="G194" s="70"/>
      <c r="H194" s="70"/>
      <c r="I194" s="83"/>
      <c r="J194" s="40" t="s">
        <v>10</v>
      </c>
      <c r="K194" s="42">
        <v>0</v>
      </c>
      <c r="L194" s="42">
        <v>352.63</v>
      </c>
      <c r="M194" s="42">
        <v>0</v>
      </c>
    </row>
    <row r="195" spans="1:13" s="1" customFormat="1" ht="15" customHeight="1" x14ac:dyDescent="0.25">
      <c r="A195" s="70" t="s">
        <v>247</v>
      </c>
      <c r="B195" s="71" t="s">
        <v>145</v>
      </c>
      <c r="C195" s="70"/>
      <c r="D195" s="39" t="s">
        <v>51</v>
      </c>
      <c r="E195" s="70" t="s">
        <v>12</v>
      </c>
      <c r="F195" s="84" t="s">
        <v>37</v>
      </c>
      <c r="G195" s="70">
        <v>2024</v>
      </c>
      <c r="H195" s="83">
        <f>I195+K195+L195+M195</f>
        <v>1012.42</v>
      </c>
      <c r="I195" s="83">
        <v>0</v>
      </c>
      <c r="J195" s="14" t="s">
        <v>8</v>
      </c>
      <c r="K195" s="42">
        <f>K197</f>
        <v>0</v>
      </c>
      <c r="L195" s="42">
        <f>L197</f>
        <v>1012.42</v>
      </c>
      <c r="M195" s="42">
        <f>M197</f>
        <v>0</v>
      </c>
    </row>
    <row r="196" spans="1:13" s="1" customFormat="1" ht="15" customHeight="1" x14ac:dyDescent="0.25">
      <c r="A196" s="70"/>
      <c r="B196" s="71"/>
      <c r="C196" s="70"/>
      <c r="D196" s="75" t="s">
        <v>24</v>
      </c>
      <c r="E196" s="70"/>
      <c r="F196" s="84"/>
      <c r="G196" s="70"/>
      <c r="H196" s="83"/>
      <c r="I196" s="83"/>
      <c r="J196" s="14" t="s">
        <v>9</v>
      </c>
      <c r="K196" s="42">
        <v>0</v>
      </c>
      <c r="L196" s="42">
        <v>0</v>
      </c>
      <c r="M196" s="42">
        <v>0</v>
      </c>
    </row>
    <row r="197" spans="1:13" s="1" customFormat="1" ht="28.5" customHeight="1" x14ac:dyDescent="0.25">
      <c r="A197" s="70"/>
      <c r="B197" s="71"/>
      <c r="C197" s="70"/>
      <c r="D197" s="77"/>
      <c r="E197" s="70"/>
      <c r="F197" s="84"/>
      <c r="G197" s="70"/>
      <c r="H197" s="70"/>
      <c r="I197" s="83"/>
      <c r="J197" s="40" t="s">
        <v>10</v>
      </c>
      <c r="K197" s="42">
        <v>0</v>
      </c>
      <c r="L197" s="42">
        <v>1012.42</v>
      </c>
      <c r="M197" s="42">
        <v>0</v>
      </c>
    </row>
    <row r="198" spans="1:13" s="1" customFormat="1" ht="15" customHeight="1" x14ac:dyDescent="0.25">
      <c r="A198" s="70" t="s">
        <v>248</v>
      </c>
      <c r="B198" s="71" t="s">
        <v>164</v>
      </c>
      <c r="C198" s="70"/>
      <c r="D198" s="39" t="s">
        <v>51</v>
      </c>
      <c r="E198" s="70" t="s">
        <v>12</v>
      </c>
      <c r="F198" s="84" t="s">
        <v>37</v>
      </c>
      <c r="G198" s="70">
        <v>2024</v>
      </c>
      <c r="H198" s="83">
        <f>I198+K198+L198+M198</f>
        <v>784.22</v>
      </c>
      <c r="I198" s="83">
        <v>0</v>
      </c>
      <c r="J198" s="14" t="s">
        <v>8</v>
      </c>
      <c r="K198" s="42">
        <f>K200</f>
        <v>0</v>
      </c>
      <c r="L198" s="42">
        <f>L200</f>
        <v>784.22</v>
      </c>
      <c r="M198" s="42">
        <f>M200</f>
        <v>0</v>
      </c>
    </row>
    <row r="199" spans="1:13" s="1" customFormat="1" ht="15" customHeight="1" x14ac:dyDescent="0.25">
      <c r="A199" s="70"/>
      <c r="B199" s="71"/>
      <c r="C199" s="70"/>
      <c r="D199" s="75" t="s">
        <v>24</v>
      </c>
      <c r="E199" s="70"/>
      <c r="F199" s="84"/>
      <c r="G199" s="70"/>
      <c r="H199" s="83"/>
      <c r="I199" s="83"/>
      <c r="J199" s="14" t="s">
        <v>9</v>
      </c>
      <c r="K199" s="42">
        <v>0</v>
      </c>
      <c r="L199" s="42">
        <v>0</v>
      </c>
      <c r="M199" s="42">
        <v>0</v>
      </c>
    </row>
    <row r="200" spans="1:13" s="1" customFormat="1" ht="24" customHeight="1" x14ac:dyDescent="0.25">
      <c r="A200" s="70"/>
      <c r="B200" s="71"/>
      <c r="C200" s="70"/>
      <c r="D200" s="77"/>
      <c r="E200" s="70"/>
      <c r="F200" s="84"/>
      <c r="G200" s="70"/>
      <c r="H200" s="70"/>
      <c r="I200" s="83"/>
      <c r="J200" s="40" t="s">
        <v>10</v>
      </c>
      <c r="K200" s="42">
        <v>0</v>
      </c>
      <c r="L200" s="42">
        <v>784.22</v>
      </c>
      <c r="M200" s="42">
        <v>0</v>
      </c>
    </row>
    <row r="201" spans="1:13" s="9" customFormat="1" ht="15.75" customHeight="1" x14ac:dyDescent="0.25">
      <c r="A201" s="94" t="s">
        <v>201</v>
      </c>
      <c r="B201" s="95"/>
      <c r="C201" s="95"/>
      <c r="D201" s="95"/>
      <c r="E201" s="95"/>
      <c r="F201" s="95"/>
      <c r="G201" s="95"/>
      <c r="H201" s="95"/>
      <c r="I201" s="96"/>
      <c r="J201" s="8" t="s">
        <v>8</v>
      </c>
      <c r="K201" s="3">
        <f>K202+K203</f>
        <v>268048.82</v>
      </c>
      <c r="L201" s="3">
        <f t="shared" ref="L201:M201" si="64">L202+L203</f>
        <v>503286.16000000003</v>
      </c>
      <c r="M201" s="3">
        <f t="shared" si="64"/>
        <v>0</v>
      </c>
    </row>
    <row r="202" spans="1:13" s="9" customFormat="1" ht="15.75" x14ac:dyDescent="0.25">
      <c r="A202" s="97"/>
      <c r="B202" s="98"/>
      <c r="C202" s="98"/>
      <c r="D202" s="98"/>
      <c r="E202" s="98"/>
      <c r="F202" s="98"/>
      <c r="G202" s="98"/>
      <c r="H202" s="98"/>
      <c r="I202" s="99"/>
      <c r="J202" s="8" t="s">
        <v>9</v>
      </c>
      <c r="K202" s="3">
        <f>K205</f>
        <v>54611.5</v>
      </c>
      <c r="L202" s="3">
        <f t="shared" ref="L202:M202" si="65">L205</f>
        <v>195033.08</v>
      </c>
      <c r="M202" s="3">
        <f t="shared" si="65"/>
        <v>0</v>
      </c>
    </row>
    <row r="203" spans="1:13" s="9" customFormat="1" ht="15.75" x14ac:dyDescent="0.25">
      <c r="A203" s="100"/>
      <c r="B203" s="101"/>
      <c r="C203" s="101"/>
      <c r="D203" s="101"/>
      <c r="E203" s="101"/>
      <c r="F203" s="101"/>
      <c r="G203" s="101"/>
      <c r="H203" s="101"/>
      <c r="I203" s="102"/>
      <c r="J203" s="8" t="s">
        <v>10</v>
      </c>
      <c r="K203" s="3">
        <f>K208+K210+K212+K214+K216+K218+K220+K222+K224+K226+K228+K230+K232+K234+K236+K238+K206</f>
        <v>213437.32</v>
      </c>
      <c r="L203" s="3">
        <f t="shared" ref="L203:M203" si="66">L208+L210+L212+L214+L216+L218+L220+L222+L224+L226+L228+L230+L232+L234+L236+L238+L206</f>
        <v>308253.08</v>
      </c>
      <c r="M203" s="3">
        <f t="shared" si="66"/>
        <v>0</v>
      </c>
    </row>
    <row r="204" spans="1:13" s="12" customFormat="1" ht="31.5" customHeight="1" x14ac:dyDescent="0.25">
      <c r="A204" s="68" t="s">
        <v>260</v>
      </c>
      <c r="B204" s="72" t="s">
        <v>256</v>
      </c>
      <c r="C204" s="68" t="s">
        <v>266</v>
      </c>
      <c r="D204" s="56" t="s">
        <v>46</v>
      </c>
      <c r="E204" s="68" t="s">
        <v>14</v>
      </c>
      <c r="F204" s="68" t="s">
        <v>13</v>
      </c>
      <c r="G204" s="68" t="s">
        <v>72</v>
      </c>
      <c r="H204" s="65">
        <f>I204+K204+L204+M204</f>
        <v>407880.55</v>
      </c>
      <c r="I204" s="65">
        <v>0</v>
      </c>
      <c r="J204" s="57" t="s">
        <v>8</v>
      </c>
      <c r="K204" s="58">
        <f>K205+K206</f>
        <v>88250</v>
      </c>
      <c r="L204" s="58">
        <f>L205+L206</f>
        <v>319630.55</v>
      </c>
      <c r="M204" s="58">
        <f>M205+M206</f>
        <v>0</v>
      </c>
    </row>
    <row r="205" spans="1:13" s="12" customFormat="1" ht="29.25" customHeight="1" x14ac:dyDescent="0.25">
      <c r="A205" s="69"/>
      <c r="B205" s="73"/>
      <c r="C205" s="69"/>
      <c r="D205" s="69" t="s">
        <v>38</v>
      </c>
      <c r="E205" s="69"/>
      <c r="F205" s="69"/>
      <c r="G205" s="69"/>
      <c r="H205" s="66"/>
      <c r="I205" s="66"/>
      <c r="J205" s="59" t="s">
        <v>9</v>
      </c>
      <c r="K205" s="58">
        <v>54611.5</v>
      </c>
      <c r="L205" s="58">
        <v>195033.08</v>
      </c>
      <c r="M205" s="58">
        <v>0</v>
      </c>
    </row>
    <row r="206" spans="1:13" s="12" customFormat="1" ht="18.75" customHeight="1" x14ac:dyDescent="0.25">
      <c r="A206" s="69"/>
      <c r="B206" s="73"/>
      <c r="C206" s="69"/>
      <c r="D206" s="74"/>
      <c r="E206" s="69"/>
      <c r="F206" s="74"/>
      <c r="G206" s="74"/>
      <c r="H206" s="67"/>
      <c r="I206" s="67"/>
      <c r="J206" s="57" t="s">
        <v>10</v>
      </c>
      <c r="K206" s="58">
        <v>33638.5</v>
      </c>
      <c r="L206" s="58">
        <v>124597.47</v>
      </c>
      <c r="M206" s="58">
        <v>0</v>
      </c>
    </row>
    <row r="207" spans="1:13" s="1" customFormat="1" ht="31.5" customHeight="1" x14ac:dyDescent="0.25">
      <c r="A207" s="75" t="s">
        <v>165</v>
      </c>
      <c r="B207" s="78" t="s">
        <v>98</v>
      </c>
      <c r="C207" s="68" t="s">
        <v>187</v>
      </c>
      <c r="D207" s="70" t="s">
        <v>46</v>
      </c>
      <c r="E207" s="75" t="s">
        <v>14</v>
      </c>
      <c r="F207" s="68" t="s">
        <v>116</v>
      </c>
      <c r="G207" s="75">
        <v>2023</v>
      </c>
      <c r="H207" s="81">
        <f>I207+K207+L207+M207</f>
        <v>15770.23</v>
      </c>
      <c r="I207" s="81">
        <v>0</v>
      </c>
      <c r="J207" s="37" t="s">
        <v>8</v>
      </c>
      <c r="K207" s="43">
        <f>K208</f>
        <v>15770.23</v>
      </c>
      <c r="L207" s="43">
        <f t="shared" ref="L207:M207" si="67">L208</f>
        <v>0</v>
      </c>
      <c r="M207" s="43">
        <f t="shared" si="67"/>
        <v>0</v>
      </c>
    </row>
    <row r="208" spans="1:13" s="1" customFormat="1" ht="29.25" customHeight="1" x14ac:dyDescent="0.25">
      <c r="A208" s="76"/>
      <c r="B208" s="79"/>
      <c r="C208" s="69"/>
      <c r="D208" s="70"/>
      <c r="E208" s="76"/>
      <c r="F208" s="74"/>
      <c r="G208" s="77"/>
      <c r="H208" s="82"/>
      <c r="I208" s="82"/>
      <c r="J208" s="46" t="s">
        <v>10</v>
      </c>
      <c r="K208" s="43">
        <v>15770.23</v>
      </c>
      <c r="L208" s="43">
        <v>0</v>
      </c>
      <c r="M208" s="43">
        <v>0</v>
      </c>
    </row>
    <row r="209" spans="1:13" s="1" customFormat="1" ht="15.75" customHeight="1" x14ac:dyDescent="0.25">
      <c r="A209" s="76"/>
      <c r="B209" s="79"/>
      <c r="C209" s="69"/>
      <c r="D209" s="70" t="s">
        <v>38</v>
      </c>
      <c r="E209" s="76"/>
      <c r="F209" s="68" t="s">
        <v>13</v>
      </c>
      <c r="G209" s="75" t="s">
        <v>146</v>
      </c>
      <c r="H209" s="81">
        <f>I209+K209+L209+M209</f>
        <v>165673.35999999999</v>
      </c>
      <c r="I209" s="81">
        <f>18325.79+18487.26</f>
        <v>36813.050000000003</v>
      </c>
      <c r="J209" s="37" t="s">
        <v>8</v>
      </c>
      <c r="K209" s="43">
        <f>K210</f>
        <v>0</v>
      </c>
      <c r="L209" s="43">
        <f>L210</f>
        <v>128860.31</v>
      </c>
      <c r="M209" s="43">
        <f>M210</f>
        <v>0</v>
      </c>
    </row>
    <row r="210" spans="1:13" s="1" customFormat="1" ht="30" customHeight="1" x14ac:dyDescent="0.25">
      <c r="A210" s="77"/>
      <c r="B210" s="80"/>
      <c r="C210" s="74"/>
      <c r="D210" s="70"/>
      <c r="E210" s="77"/>
      <c r="F210" s="74"/>
      <c r="G210" s="77"/>
      <c r="H210" s="82"/>
      <c r="I210" s="82"/>
      <c r="J210" s="46" t="s">
        <v>10</v>
      </c>
      <c r="K210" s="42">
        <v>0</v>
      </c>
      <c r="L210" s="42">
        <v>128860.31</v>
      </c>
      <c r="M210" s="42">
        <v>0</v>
      </c>
    </row>
    <row r="211" spans="1:13" s="1" customFormat="1" ht="31.5" customHeight="1" x14ac:dyDescent="0.25">
      <c r="A211" s="75" t="s">
        <v>166</v>
      </c>
      <c r="B211" s="78" t="s">
        <v>212</v>
      </c>
      <c r="C211" s="68" t="s">
        <v>188</v>
      </c>
      <c r="D211" s="70" t="s">
        <v>46</v>
      </c>
      <c r="E211" s="75" t="s">
        <v>14</v>
      </c>
      <c r="F211" s="68" t="s">
        <v>116</v>
      </c>
      <c r="G211" s="75">
        <v>2023</v>
      </c>
      <c r="H211" s="81">
        <f>I211+K211+L211+M211</f>
        <v>2729.82</v>
      </c>
      <c r="I211" s="81">
        <v>0</v>
      </c>
      <c r="J211" s="37" t="s">
        <v>8</v>
      </c>
      <c r="K211" s="43">
        <f>K212</f>
        <v>2729.82</v>
      </c>
      <c r="L211" s="43">
        <f t="shared" ref="L211:M211" si="68">L212</f>
        <v>0</v>
      </c>
      <c r="M211" s="43">
        <f t="shared" si="68"/>
        <v>0</v>
      </c>
    </row>
    <row r="212" spans="1:13" s="1" customFormat="1" ht="29.25" customHeight="1" x14ac:dyDescent="0.25">
      <c r="A212" s="76"/>
      <c r="B212" s="79"/>
      <c r="C212" s="69"/>
      <c r="D212" s="70"/>
      <c r="E212" s="76"/>
      <c r="F212" s="74"/>
      <c r="G212" s="77"/>
      <c r="H212" s="82"/>
      <c r="I212" s="82"/>
      <c r="J212" s="46" t="s">
        <v>10</v>
      </c>
      <c r="K212" s="43">
        <v>2729.82</v>
      </c>
      <c r="L212" s="43">
        <v>0</v>
      </c>
      <c r="M212" s="43">
        <v>0</v>
      </c>
    </row>
    <row r="213" spans="1:13" s="1" customFormat="1" ht="15.75" customHeight="1" x14ac:dyDescent="0.25">
      <c r="A213" s="76"/>
      <c r="B213" s="79"/>
      <c r="C213" s="69"/>
      <c r="D213" s="70" t="s">
        <v>38</v>
      </c>
      <c r="E213" s="76"/>
      <c r="F213" s="68" t="s">
        <v>13</v>
      </c>
      <c r="G213" s="75">
        <v>2024</v>
      </c>
      <c r="H213" s="81">
        <f>I213+K213+L213+M213</f>
        <v>43107.95</v>
      </c>
      <c r="I213" s="81">
        <v>0</v>
      </c>
      <c r="J213" s="37" t="s">
        <v>8</v>
      </c>
      <c r="K213" s="43">
        <f>K214</f>
        <v>0</v>
      </c>
      <c r="L213" s="43">
        <f>L214</f>
        <v>43107.95</v>
      </c>
      <c r="M213" s="43">
        <f>M214</f>
        <v>0</v>
      </c>
    </row>
    <row r="214" spans="1:13" s="1" customFormat="1" ht="30" customHeight="1" x14ac:dyDescent="0.25">
      <c r="A214" s="77"/>
      <c r="B214" s="80"/>
      <c r="C214" s="74"/>
      <c r="D214" s="70"/>
      <c r="E214" s="77"/>
      <c r="F214" s="74"/>
      <c r="G214" s="77"/>
      <c r="H214" s="82"/>
      <c r="I214" s="82"/>
      <c r="J214" s="46" t="s">
        <v>10</v>
      </c>
      <c r="K214" s="42">
        <v>0</v>
      </c>
      <c r="L214" s="42">
        <v>43107.95</v>
      </c>
      <c r="M214" s="42">
        <v>0</v>
      </c>
    </row>
    <row r="215" spans="1:13" s="1" customFormat="1" ht="31.5" customHeight="1" x14ac:dyDescent="0.25">
      <c r="A215" s="68" t="s">
        <v>167</v>
      </c>
      <c r="B215" s="78" t="s">
        <v>99</v>
      </c>
      <c r="C215" s="75" t="s">
        <v>41</v>
      </c>
      <c r="D215" s="39" t="s">
        <v>46</v>
      </c>
      <c r="E215" s="75" t="s">
        <v>14</v>
      </c>
      <c r="F215" s="68" t="s">
        <v>13</v>
      </c>
      <c r="G215" s="75">
        <v>2023</v>
      </c>
      <c r="H215" s="81">
        <f>I215+K215+L215+M215</f>
        <v>33816.28</v>
      </c>
      <c r="I215" s="81">
        <v>0</v>
      </c>
      <c r="J215" s="46" t="s">
        <v>8</v>
      </c>
      <c r="K215" s="42">
        <f>K216</f>
        <v>33816.28</v>
      </c>
      <c r="L215" s="42">
        <f t="shared" ref="L215:M215" si="69">L216</f>
        <v>0</v>
      </c>
      <c r="M215" s="42">
        <f t="shared" si="69"/>
        <v>0</v>
      </c>
    </row>
    <row r="216" spans="1:13" s="1" customFormat="1" ht="47.25" customHeight="1" x14ac:dyDescent="0.25">
      <c r="A216" s="74"/>
      <c r="B216" s="80"/>
      <c r="C216" s="77"/>
      <c r="D216" s="39" t="s">
        <v>38</v>
      </c>
      <c r="E216" s="77"/>
      <c r="F216" s="74"/>
      <c r="G216" s="77"/>
      <c r="H216" s="82"/>
      <c r="I216" s="82"/>
      <c r="J216" s="46" t="s">
        <v>10</v>
      </c>
      <c r="K216" s="42">
        <v>33816.28</v>
      </c>
      <c r="L216" s="17">
        <v>0</v>
      </c>
      <c r="M216" s="42">
        <v>0</v>
      </c>
    </row>
    <row r="217" spans="1:13" s="1" customFormat="1" ht="15.75" x14ac:dyDescent="0.25">
      <c r="A217" s="70" t="s">
        <v>168</v>
      </c>
      <c r="B217" s="71" t="s">
        <v>115</v>
      </c>
      <c r="C217" s="84" t="s">
        <v>122</v>
      </c>
      <c r="D217" s="39" t="s">
        <v>46</v>
      </c>
      <c r="E217" s="70" t="s">
        <v>14</v>
      </c>
      <c r="F217" s="84" t="s">
        <v>13</v>
      </c>
      <c r="G217" s="70">
        <v>2023</v>
      </c>
      <c r="H217" s="83">
        <f>I217+K217+L217+M217</f>
        <v>18713.57</v>
      </c>
      <c r="I217" s="83">
        <v>0</v>
      </c>
      <c r="J217" s="46" t="s">
        <v>8</v>
      </c>
      <c r="K217" s="42">
        <f>K218</f>
        <v>18713.57</v>
      </c>
      <c r="L217" s="42">
        <f>L218</f>
        <v>0</v>
      </c>
      <c r="M217" s="43">
        <f>M218</f>
        <v>0</v>
      </c>
    </row>
    <row r="218" spans="1:13" s="1" customFormat="1" ht="47.25" x14ac:dyDescent="0.25">
      <c r="A218" s="70"/>
      <c r="B218" s="71"/>
      <c r="C218" s="84"/>
      <c r="D218" s="39" t="s">
        <v>38</v>
      </c>
      <c r="E218" s="70"/>
      <c r="F218" s="84"/>
      <c r="G218" s="70"/>
      <c r="H218" s="70"/>
      <c r="I218" s="83"/>
      <c r="J218" s="46" t="s">
        <v>10</v>
      </c>
      <c r="K218" s="42">
        <v>18713.57</v>
      </c>
      <c r="L218" s="17">
        <v>0</v>
      </c>
      <c r="M218" s="42">
        <v>0</v>
      </c>
    </row>
    <row r="219" spans="1:13" s="1" customFormat="1" ht="15.75" x14ac:dyDescent="0.25">
      <c r="A219" s="70" t="s">
        <v>169</v>
      </c>
      <c r="B219" s="71" t="s">
        <v>114</v>
      </c>
      <c r="C219" s="84" t="s">
        <v>127</v>
      </c>
      <c r="D219" s="39" t="s">
        <v>46</v>
      </c>
      <c r="E219" s="70" t="s">
        <v>14</v>
      </c>
      <c r="F219" s="84" t="s">
        <v>13</v>
      </c>
      <c r="G219" s="70">
        <v>2023</v>
      </c>
      <c r="H219" s="83">
        <f>I219+K219+L219+M219</f>
        <v>7128.71</v>
      </c>
      <c r="I219" s="83">
        <v>0</v>
      </c>
      <c r="J219" s="46" t="s">
        <v>8</v>
      </c>
      <c r="K219" s="42">
        <f>K220</f>
        <v>7128.71</v>
      </c>
      <c r="L219" s="17">
        <f>L220</f>
        <v>0</v>
      </c>
      <c r="M219" s="42">
        <f>M220</f>
        <v>0</v>
      </c>
    </row>
    <row r="220" spans="1:13" s="1" customFormat="1" ht="47.25" x14ac:dyDescent="0.25">
      <c r="A220" s="70"/>
      <c r="B220" s="71"/>
      <c r="C220" s="84"/>
      <c r="D220" s="39" t="s">
        <v>38</v>
      </c>
      <c r="E220" s="70"/>
      <c r="F220" s="84"/>
      <c r="G220" s="70"/>
      <c r="H220" s="70"/>
      <c r="I220" s="83"/>
      <c r="J220" s="46" t="s">
        <v>10</v>
      </c>
      <c r="K220" s="42">
        <v>7128.71</v>
      </c>
      <c r="L220" s="42">
        <v>0</v>
      </c>
      <c r="M220" s="42">
        <v>0</v>
      </c>
    </row>
    <row r="221" spans="1:13" s="1" customFormat="1" ht="15.75" customHeight="1" x14ac:dyDescent="0.25">
      <c r="A221" s="70" t="s">
        <v>170</v>
      </c>
      <c r="B221" s="71" t="s">
        <v>113</v>
      </c>
      <c r="C221" s="84" t="s">
        <v>127</v>
      </c>
      <c r="D221" s="39" t="s">
        <v>46</v>
      </c>
      <c r="E221" s="70" t="s">
        <v>14</v>
      </c>
      <c r="F221" s="84" t="s">
        <v>13</v>
      </c>
      <c r="G221" s="70">
        <v>2023</v>
      </c>
      <c r="H221" s="83">
        <f>I221+K221+L221+M221</f>
        <v>18290.86</v>
      </c>
      <c r="I221" s="83">
        <v>0</v>
      </c>
      <c r="J221" s="46" t="s">
        <v>8</v>
      </c>
      <c r="K221" s="42">
        <f>K222</f>
        <v>18290.86</v>
      </c>
      <c r="L221" s="17">
        <f>L222</f>
        <v>0</v>
      </c>
      <c r="M221" s="42">
        <f>M222</f>
        <v>0</v>
      </c>
    </row>
    <row r="222" spans="1:13" s="1" customFormat="1" ht="47.25" x14ac:dyDescent="0.25">
      <c r="A222" s="70"/>
      <c r="B222" s="71"/>
      <c r="C222" s="84"/>
      <c r="D222" s="39" t="s">
        <v>38</v>
      </c>
      <c r="E222" s="70"/>
      <c r="F222" s="84"/>
      <c r="G222" s="70"/>
      <c r="H222" s="70"/>
      <c r="I222" s="83"/>
      <c r="J222" s="46" t="s">
        <v>10</v>
      </c>
      <c r="K222" s="42">
        <v>18290.86</v>
      </c>
      <c r="L222" s="42">
        <v>0</v>
      </c>
      <c r="M222" s="42">
        <v>0</v>
      </c>
    </row>
    <row r="223" spans="1:13" s="1" customFormat="1" ht="50.25" customHeight="1" x14ac:dyDescent="0.25">
      <c r="A223" s="68" t="s">
        <v>39</v>
      </c>
      <c r="B223" s="78" t="s">
        <v>147</v>
      </c>
      <c r="C223" s="75" t="s">
        <v>148</v>
      </c>
      <c r="D223" s="70" t="s">
        <v>46</v>
      </c>
      <c r="E223" s="75" t="s">
        <v>14</v>
      </c>
      <c r="F223" s="68" t="s">
        <v>116</v>
      </c>
      <c r="G223" s="75">
        <v>2023</v>
      </c>
      <c r="H223" s="81">
        <f>I223+K223+L223+M223</f>
        <v>7208.75</v>
      </c>
      <c r="I223" s="81">
        <v>0</v>
      </c>
      <c r="J223" s="46" t="s">
        <v>8</v>
      </c>
      <c r="K223" s="42">
        <f>K224</f>
        <v>7208.75</v>
      </c>
      <c r="L223" s="17">
        <f>L224</f>
        <v>0</v>
      </c>
      <c r="M223" s="42">
        <f>M224</f>
        <v>0</v>
      </c>
    </row>
    <row r="224" spans="1:13" s="1" customFormat="1" ht="15.75" x14ac:dyDescent="0.25">
      <c r="A224" s="69"/>
      <c r="B224" s="79"/>
      <c r="C224" s="76"/>
      <c r="D224" s="70"/>
      <c r="E224" s="76"/>
      <c r="F224" s="74"/>
      <c r="G224" s="77"/>
      <c r="H224" s="82"/>
      <c r="I224" s="82"/>
      <c r="J224" s="46" t="s">
        <v>10</v>
      </c>
      <c r="K224" s="42">
        <v>7208.75</v>
      </c>
      <c r="L224" s="42">
        <v>0</v>
      </c>
      <c r="M224" s="42">
        <v>0</v>
      </c>
    </row>
    <row r="225" spans="1:13" s="1" customFormat="1" ht="15.75" customHeight="1" x14ac:dyDescent="0.25">
      <c r="A225" s="69"/>
      <c r="B225" s="79"/>
      <c r="C225" s="76"/>
      <c r="D225" s="70" t="s">
        <v>38</v>
      </c>
      <c r="E225" s="76"/>
      <c r="F225" s="68" t="s">
        <v>23</v>
      </c>
      <c r="G225" s="75" t="s">
        <v>19</v>
      </c>
      <c r="H225" s="81">
        <f>I225+K225+L225+M225</f>
        <v>3219.48</v>
      </c>
      <c r="I225" s="81">
        <v>482.92</v>
      </c>
      <c r="J225" s="37" t="s">
        <v>8</v>
      </c>
      <c r="K225" s="43">
        <f>K226</f>
        <v>2092.66</v>
      </c>
      <c r="L225" s="43">
        <f>L226</f>
        <v>643.9</v>
      </c>
      <c r="M225" s="43">
        <f>M226</f>
        <v>0</v>
      </c>
    </row>
    <row r="226" spans="1:13" s="1" customFormat="1" ht="28.5" customHeight="1" x14ac:dyDescent="0.25">
      <c r="A226" s="74"/>
      <c r="B226" s="80"/>
      <c r="C226" s="77"/>
      <c r="D226" s="70"/>
      <c r="E226" s="77"/>
      <c r="F226" s="74"/>
      <c r="G226" s="77"/>
      <c r="H226" s="82"/>
      <c r="I226" s="82"/>
      <c r="J226" s="46" t="s">
        <v>10</v>
      </c>
      <c r="K226" s="42">
        <v>2092.66</v>
      </c>
      <c r="L226" s="17">
        <v>643.9</v>
      </c>
      <c r="M226" s="42">
        <v>0</v>
      </c>
    </row>
    <row r="227" spans="1:13" s="1" customFormat="1" ht="50.25" customHeight="1" x14ac:dyDescent="0.25">
      <c r="A227" s="68" t="s">
        <v>40</v>
      </c>
      <c r="B227" s="78" t="s">
        <v>149</v>
      </c>
      <c r="C227" s="75" t="s">
        <v>220</v>
      </c>
      <c r="D227" s="70" t="s">
        <v>46</v>
      </c>
      <c r="E227" s="75" t="s">
        <v>14</v>
      </c>
      <c r="F227" s="68" t="s">
        <v>116</v>
      </c>
      <c r="G227" s="75">
        <v>2023</v>
      </c>
      <c r="H227" s="81">
        <f>I227+K227+L227+M227</f>
        <v>13496.73</v>
      </c>
      <c r="I227" s="81">
        <v>0</v>
      </c>
      <c r="J227" s="46" t="s">
        <v>8</v>
      </c>
      <c r="K227" s="42">
        <f>K228</f>
        <v>13496.73</v>
      </c>
      <c r="L227" s="17">
        <f>L228</f>
        <v>0</v>
      </c>
      <c r="M227" s="42">
        <f>M228</f>
        <v>0</v>
      </c>
    </row>
    <row r="228" spans="1:13" s="1" customFormat="1" ht="15.75" x14ac:dyDescent="0.25">
      <c r="A228" s="69"/>
      <c r="B228" s="79"/>
      <c r="C228" s="76"/>
      <c r="D228" s="70"/>
      <c r="E228" s="76"/>
      <c r="F228" s="74"/>
      <c r="G228" s="77"/>
      <c r="H228" s="82"/>
      <c r="I228" s="82"/>
      <c r="J228" s="46" t="s">
        <v>10</v>
      </c>
      <c r="K228" s="42">
        <v>13496.73</v>
      </c>
      <c r="L228" s="42">
        <v>0</v>
      </c>
      <c r="M228" s="42">
        <v>0</v>
      </c>
    </row>
    <row r="229" spans="1:13" s="1" customFormat="1" ht="15.75" customHeight="1" x14ac:dyDescent="0.25">
      <c r="A229" s="69"/>
      <c r="B229" s="79"/>
      <c r="C229" s="76"/>
      <c r="D229" s="70" t="s">
        <v>38</v>
      </c>
      <c r="E229" s="76"/>
      <c r="F229" s="68" t="s">
        <v>23</v>
      </c>
      <c r="G229" s="75" t="s">
        <v>19</v>
      </c>
      <c r="H229" s="81">
        <f>I229+K229+L229+M229</f>
        <v>55217.239999999991</v>
      </c>
      <c r="I229" s="81">
        <v>5521.73</v>
      </c>
      <c r="J229" s="37" t="s">
        <v>8</v>
      </c>
      <c r="K229" s="43">
        <f>K230</f>
        <v>38652.06</v>
      </c>
      <c r="L229" s="43">
        <f>L230</f>
        <v>11043.45</v>
      </c>
      <c r="M229" s="43">
        <f>M230</f>
        <v>0</v>
      </c>
    </row>
    <row r="230" spans="1:13" s="1" customFormat="1" ht="28.5" customHeight="1" x14ac:dyDescent="0.25">
      <c r="A230" s="74"/>
      <c r="B230" s="80"/>
      <c r="C230" s="77"/>
      <c r="D230" s="70"/>
      <c r="E230" s="77"/>
      <c r="F230" s="74"/>
      <c r="G230" s="77"/>
      <c r="H230" s="82"/>
      <c r="I230" s="82"/>
      <c r="J230" s="46" t="s">
        <v>10</v>
      </c>
      <c r="K230" s="42">
        <v>38652.06</v>
      </c>
      <c r="L230" s="17">
        <v>11043.45</v>
      </c>
      <c r="M230" s="42">
        <v>0</v>
      </c>
    </row>
    <row r="231" spans="1:13" s="1" customFormat="1" ht="15.75" x14ac:dyDescent="0.25">
      <c r="A231" s="68" t="s">
        <v>171</v>
      </c>
      <c r="B231" s="78" t="s">
        <v>150</v>
      </c>
      <c r="C231" s="75" t="s">
        <v>151</v>
      </c>
      <c r="D231" s="39" t="s">
        <v>46</v>
      </c>
      <c r="E231" s="75" t="s">
        <v>14</v>
      </c>
      <c r="F231" s="68" t="s">
        <v>116</v>
      </c>
      <c r="G231" s="75">
        <v>2023</v>
      </c>
      <c r="H231" s="81">
        <f>I231+K231+L231+M231</f>
        <v>16064.03</v>
      </c>
      <c r="I231" s="81">
        <v>0</v>
      </c>
      <c r="J231" s="46" t="s">
        <v>8</v>
      </c>
      <c r="K231" s="42">
        <f>K232</f>
        <v>16064.03</v>
      </c>
      <c r="L231" s="17">
        <f>L232</f>
        <v>0</v>
      </c>
      <c r="M231" s="42">
        <f>M232</f>
        <v>0</v>
      </c>
    </row>
    <row r="232" spans="1:13" s="1" customFormat="1" ht="47.25" x14ac:dyDescent="0.25">
      <c r="A232" s="69"/>
      <c r="B232" s="79"/>
      <c r="C232" s="76"/>
      <c r="D232" s="39" t="s">
        <v>38</v>
      </c>
      <c r="E232" s="76"/>
      <c r="F232" s="74"/>
      <c r="G232" s="77"/>
      <c r="H232" s="82"/>
      <c r="I232" s="82"/>
      <c r="J232" s="46" t="s">
        <v>10</v>
      </c>
      <c r="K232" s="42">
        <v>16064.03</v>
      </c>
      <c r="L232" s="42">
        <v>0</v>
      </c>
      <c r="M232" s="42">
        <v>0</v>
      </c>
    </row>
    <row r="233" spans="1:13" s="1" customFormat="1" ht="50.25" customHeight="1" x14ac:dyDescent="0.25">
      <c r="A233" s="68" t="s">
        <v>172</v>
      </c>
      <c r="B233" s="78" t="s">
        <v>152</v>
      </c>
      <c r="C233" s="75" t="s">
        <v>153</v>
      </c>
      <c r="D233" s="39" t="s">
        <v>46</v>
      </c>
      <c r="E233" s="75" t="s">
        <v>14</v>
      </c>
      <c r="F233" s="68" t="s">
        <v>116</v>
      </c>
      <c r="G233" s="75">
        <v>2023</v>
      </c>
      <c r="H233" s="81">
        <f>I233+K233+L233+M233</f>
        <v>3330.14</v>
      </c>
      <c r="I233" s="81">
        <v>0</v>
      </c>
      <c r="J233" s="46" t="s">
        <v>8</v>
      </c>
      <c r="K233" s="42">
        <f>K234</f>
        <v>3330.14</v>
      </c>
      <c r="L233" s="17">
        <f>L234</f>
        <v>0</v>
      </c>
      <c r="M233" s="42">
        <f>M234</f>
        <v>0</v>
      </c>
    </row>
    <row r="234" spans="1:13" s="1" customFormat="1" ht="47.25" x14ac:dyDescent="0.25">
      <c r="A234" s="69"/>
      <c r="B234" s="79"/>
      <c r="C234" s="76"/>
      <c r="D234" s="39" t="s">
        <v>38</v>
      </c>
      <c r="E234" s="76"/>
      <c r="F234" s="74"/>
      <c r="G234" s="77"/>
      <c r="H234" s="82"/>
      <c r="I234" s="82"/>
      <c r="J234" s="46" t="s">
        <v>10</v>
      </c>
      <c r="K234" s="42">
        <v>3330.14</v>
      </c>
      <c r="L234" s="42">
        <v>0</v>
      </c>
      <c r="M234" s="42">
        <v>0</v>
      </c>
    </row>
    <row r="235" spans="1:13" s="1" customFormat="1" ht="50.25" customHeight="1" x14ac:dyDescent="0.25">
      <c r="A235" s="68" t="s">
        <v>249</v>
      </c>
      <c r="B235" s="78" t="s">
        <v>154</v>
      </c>
      <c r="C235" s="75" t="s">
        <v>155</v>
      </c>
      <c r="D235" s="39" t="s">
        <v>46</v>
      </c>
      <c r="E235" s="75" t="s">
        <v>14</v>
      </c>
      <c r="F235" s="68" t="s">
        <v>116</v>
      </c>
      <c r="G235" s="75">
        <v>2023</v>
      </c>
      <c r="H235" s="81">
        <f>I235+K235+L235+M235</f>
        <v>747.01</v>
      </c>
      <c r="I235" s="81">
        <v>0</v>
      </c>
      <c r="J235" s="46" t="s">
        <v>8</v>
      </c>
      <c r="K235" s="42">
        <f>K236</f>
        <v>747.01</v>
      </c>
      <c r="L235" s="17">
        <f>L236</f>
        <v>0</v>
      </c>
      <c r="M235" s="42">
        <f>M236</f>
        <v>0</v>
      </c>
    </row>
    <row r="236" spans="1:13" s="1" customFormat="1" ht="47.25" x14ac:dyDescent="0.25">
      <c r="A236" s="69"/>
      <c r="B236" s="79"/>
      <c r="C236" s="76"/>
      <c r="D236" s="39" t="s">
        <v>38</v>
      </c>
      <c r="E236" s="76"/>
      <c r="F236" s="74"/>
      <c r="G236" s="77"/>
      <c r="H236" s="82"/>
      <c r="I236" s="82"/>
      <c r="J236" s="46" t="s">
        <v>10</v>
      </c>
      <c r="K236" s="42">
        <v>747.01</v>
      </c>
      <c r="L236" s="42">
        <v>0</v>
      </c>
      <c r="M236" s="42">
        <v>0</v>
      </c>
    </row>
    <row r="237" spans="1:13" s="1" customFormat="1" ht="15.75" x14ac:dyDescent="0.25">
      <c r="A237" s="68" t="s">
        <v>250</v>
      </c>
      <c r="B237" s="78" t="s">
        <v>208</v>
      </c>
      <c r="C237" s="75" t="s">
        <v>190</v>
      </c>
      <c r="D237" s="39" t="s">
        <v>46</v>
      </c>
      <c r="E237" s="75" t="s">
        <v>14</v>
      </c>
      <c r="F237" s="68" t="s">
        <v>116</v>
      </c>
      <c r="G237" s="75">
        <v>2023</v>
      </c>
      <c r="H237" s="81">
        <f>I237+K237+L237+M237</f>
        <v>1757.97</v>
      </c>
      <c r="I237" s="81">
        <v>0</v>
      </c>
      <c r="J237" s="46" t="s">
        <v>8</v>
      </c>
      <c r="K237" s="42">
        <f>K238</f>
        <v>1757.97</v>
      </c>
      <c r="L237" s="17">
        <f>L238</f>
        <v>0</v>
      </c>
      <c r="M237" s="42">
        <f>M238</f>
        <v>0</v>
      </c>
    </row>
    <row r="238" spans="1:13" s="1" customFormat="1" ht="47.25" x14ac:dyDescent="0.25">
      <c r="A238" s="74"/>
      <c r="B238" s="80"/>
      <c r="C238" s="77"/>
      <c r="D238" s="39" t="s">
        <v>38</v>
      </c>
      <c r="E238" s="77"/>
      <c r="F238" s="74"/>
      <c r="G238" s="77"/>
      <c r="H238" s="82"/>
      <c r="I238" s="82"/>
      <c r="J238" s="46" t="s">
        <v>10</v>
      </c>
      <c r="K238" s="42">
        <v>1757.97</v>
      </c>
      <c r="L238" s="42">
        <v>0</v>
      </c>
      <c r="M238" s="42">
        <v>0</v>
      </c>
    </row>
    <row r="239" spans="1:13" s="9" customFormat="1" ht="15.75" x14ac:dyDescent="0.25">
      <c r="A239" s="104" t="s">
        <v>202</v>
      </c>
      <c r="B239" s="104"/>
      <c r="C239" s="104"/>
      <c r="D239" s="104"/>
      <c r="E239" s="104"/>
      <c r="F239" s="104"/>
      <c r="G239" s="104"/>
      <c r="H239" s="104"/>
      <c r="I239" s="104"/>
      <c r="J239" s="8" t="s">
        <v>8</v>
      </c>
      <c r="K239" s="3">
        <f t="shared" ref="K239:L239" si="70">K240+K241</f>
        <v>302480.08</v>
      </c>
      <c r="L239" s="3">
        <f t="shared" si="70"/>
        <v>200277.63</v>
      </c>
      <c r="M239" s="3">
        <f t="shared" ref="M239" si="71">M240+M241</f>
        <v>0</v>
      </c>
    </row>
    <row r="240" spans="1:13" s="9" customFormat="1" ht="15.75" x14ac:dyDescent="0.25">
      <c r="A240" s="104"/>
      <c r="B240" s="104"/>
      <c r="C240" s="104"/>
      <c r="D240" s="104"/>
      <c r="E240" s="104"/>
      <c r="F240" s="104"/>
      <c r="G240" s="104"/>
      <c r="H240" s="104"/>
      <c r="I240" s="104"/>
      <c r="J240" s="8" t="s">
        <v>9</v>
      </c>
      <c r="K240" s="3">
        <f t="shared" ref="K240" si="72">K243</f>
        <v>82872.149999999994</v>
      </c>
      <c r="L240" s="3">
        <f>L243</f>
        <v>100000</v>
      </c>
      <c r="M240" s="3">
        <f t="shared" ref="M240" si="73">M243</f>
        <v>0</v>
      </c>
    </row>
    <row r="241" spans="1:13" s="9" customFormat="1" ht="15.75" x14ac:dyDescent="0.25">
      <c r="A241" s="104"/>
      <c r="B241" s="104"/>
      <c r="C241" s="104"/>
      <c r="D241" s="104"/>
      <c r="E241" s="104"/>
      <c r="F241" s="104"/>
      <c r="G241" s="104"/>
      <c r="H241" s="104"/>
      <c r="I241" s="104"/>
      <c r="J241" s="8" t="s">
        <v>10</v>
      </c>
      <c r="K241" s="3">
        <f>K244+K246+K250+K252+K254+K256+K258</f>
        <v>219607.93000000002</v>
      </c>
      <c r="L241" s="3">
        <f t="shared" ref="L241:M241" si="74">L244+L246+L250+L252+L254+L256+L258</f>
        <v>100277.63</v>
      </c>
      <c r="M241" s="3">
        <f t="shared" si="74"/>
        <v>0</v>
      </c>
    </row>
    <row r="242" spans="1:13" s="12" customFormat="1" ht="47.25" customHeight="1" x14ac:dyDescent="0.25">
      <c r="A242" s="68" t="s">
        <v>251</v>
      </c>
      <c r="B242" s="72" t="s">
        <v>100</v>
      </c>
      <c r="C242" s="68" t="s">
        <v>181</v>
      </c>
      <c r="D242" s="41" t="s">
        <v>46</v>
      </c>
      <c r="E242" s="68" t="s">
        <v>14</v>
      </c>
      <c r="F242" s="68" t="s">
        <v>13</v>
      </c>
      <c r="G242" s="68" t="s">
        <v>36</v>
      </c>
      <c r="H242" s="65">
        <f>I242+K242+L242+M242</f>
        <v>419745.56999999995</v>
      </c>
      <c r="I242" s="65">
        <v>54001.27</v>
      </c>
      <c r="J242" s="35" t="s">
        <v>8</v>
      </c>
      <c r="K242" s="36">
        <f>K243+K244</f>
        <v>165744.29999999999</v>
      </c>
      <c r="L242" s="36">
        <f t="shared" ref="L242:M242" si="75">L243+L244</f>
        <v>200000</v>
      </c>
      <c r="M242" s="36">
        <f t="shared" si="75"/>
        <v>0</v>
      </c>
    </row>
    <row r="243" spans="1:13" s="12" customFormat="1" ht="15.75" x14ac:dyDescent="0.25">
      <c r="A243" s="69"/>
      <c r="B243" s="73"/>
      <c r="C243" s="69"/>
      <c r="D243" s="84" t="s">
        <v>130</v>
      </c>
      <c r="E243" s="69"/>
      <c r="F243" s="69"/>
      <c r="G243" s="69"/>
      <c r="H243" s="66"/>
      <c r="I243" s="66"/>
      <c r="J243" s="48" t="s">
        <v>9</v>
      </c>
      <c r="K243" s="21">
        <v>82872.149999999994</v>
      </c>
      <c r="L243" s="21">
        <v>100000</v>
      </c>
      <c r="M243" s="21">
        <v>0</v>
      </c>
    </row>
    <row r="244" spans="1:13" s="12" customFormat="1" ht="15.75" x14ac:dyDescent="0.25">
      <c r="A244" s="74"/>
      <c r="B244" s="85"/>
      <c r="C244" s="74"/>
      <c r="D244" s="84"/>
      <c r="E244" s="74"/>
      <c r="F244" s="74"/>
      <c r="G244" s="74"/>
      <c r="H244" s="67"/>
      <c r="I244" s="67"/>
      <c r="J244" s="48" t="s">
        <v>10</v>
      </c>
      <c r="K244" s="21">
        <v>82872.149999999994</v>
      </c>
      <c r="L244" s="21">
        <v>100000</v>
      </c>
      <c r="M244" s="21">
        <v>0</v>
      </c>
    </row>
    <row r="245" spans="1:13" s="12" customFormat="1" ht="15.75" x14ac:dyDescent="0.25">
      <c r="A245" s="75" t="s">
        <v>252</v>
      </c>
      <c r="B245" s="78" t="s">
        <v>268</v>
      </c>
      <c r="C245" s="68" t="s">
        <v>255</v>
      </c>
      <c r="D245" s="41" t="s">
        <v>46</v>
      </c>
      <c r="E245" s="75" t="s">
        <v>14</v>
      </c>
      <c r="F245" s="68" t="s">
        <v>23</v>
      </c>
      <c r="G245" s="68" t="s">
        <v>17</v>
      </c>
      <c r="H245" s="65">
        <f>I245+K245+L245+M245</f>
        <v>126637.91</v>
      </c>
      <c r="I245" s="65">
        <v>58891</v>
      </c>
      <c r="J245" s="37" t="s">
        <v>8</v>
      </c>
      <c r="K245" s="43">
        <f>K246</f>
        <v>67746.91</v>
      </c>
      <c r="L245" s="43">
        <f>L246</f>
        <v>0</v>
      </c>
      <c r="M245" s="43">
        <f>M246</f>
        <v>0</v>
      </c>
    </row>
    <row r="246" spans="1:13" s="1" customFormat="1" ht="111" customHeight="1" x14ac:dyDescent="0.25">
      <c r="A246" s="77"/>
      <c r="B246" s="80"/>
      <c r="C246" s="74"/>
      <c r="D246" s="39" t="s">
        <v>130</v>
      </c>
      <c r="E246" s="77"/>
      <c r="F246" s="74"/>
      <c r="G246" s="74"/>
      <c r="H246" s="67"/>
      <c r="I246" s="67"/>
      <c r="J246" s="46" t="s">
        <v>10</v>
      </c>
      <c r="K246" s="42">
        <v>67746.91</v>
      </c>
      <c r="L246" s="42">
        <v>0</v>
      </c>
      <c r="M246" s="42">
        <v>0</v>
      </c>
    </row>
    <row r="247" spans="1:13" s="12" customFormat="1" x14ac:dyDescent="0.25">
      <c r="A247" s="84" t="s">
        <v>253</v>
      </c>
      <c r="B247" s="89" t="s">
        <v>117</v>
      </c>
      <c r="C247" s="84" t="s">
        <v>182</v>
      </c>
      <c r="D247" s="84" t="s">
        <v>46</v>
      </c>
      <c r="E247" s="84" t="s">
        <v>14</v>
      </c>
      <c r="F247" s="68" t="s">
        <v>116</v>
      </c>
      <c r="G247" s="68" t="s">
        <v>17</v>
      </c>
      <c r="H247" s="65">
        <f>I247+K247+L247+M247</f>
        <v>5671.51</v>
      </c>
      <c r="I247" s="90">
        <v>936.48</v>
      </c>
      <c r="J247" s="72" t="s">
        <v>8</v>
      </c>
      <c r="K247" s="86">
        <f>K250</f>
        <v>4735.03</v>
      </c>
      <c r="L247" s="86">
        <f>L250</f>
        <v>0</v>
      </c>
      <c r="M247" s="86">
        <f>M250</f>
        <v>0</v>
      </c>
    </row>
    <row r="248" spans="1:13" s="12" customFormat="1" x14ac:dyDescent="0.25">
      <c r="A248" s="84"/>
      <c r="B248" s="89"/>
      <c r="C248" s="84"/>
      <c r="D248" s="84"/>
      <c r="E248" s="84"/>
      <c r="F248" s="69"/>
      <c r="G248" s="69"/>
      <c r="H248" s="66"/>
      <c r="I248" s="91"/>
      <c r="J248" s="73"/>
      <c r="K248" s="87"/>
      <c r="L248" s="87"/>
      <c r="M248" s="87"/>
    </row>
    <row r="249" spans="1:13" s="12" customFormat="1" x14ac:dyDescent="0.25">
      <c r="A249" s="84"/>
      <c r="B249" s="89"/>
      <c r="C249" s="84"/>
      <c r="D249" s="84" t="s">
        <v>134</v>
      </c>
      <c r="E249" s="84"/>
      <c r="F249" s="69"/>
      <c r="G249" s="69"/>
      <c r="H249" s="66"/>
      <c r="I249" s="91"/>
      <c r="J249" s="85"/>
      <c r="K249" s="88"/>
      <c r="L249" s="88"/>
      <c r="M249" s="88"/>
    </row>
    <row r="250" spans="1:13" s="12" customFormat="1" ht="15.75" x14ac:dyDescent="0.25">
      <c r="A250" s="84"/>
      <c r="B250" s="89"/>
      <c r="C250" s="84"/>
      <c r="D250" s="84"/>
      <c r="E250" s="84"/>
      <c r="F250" s="74"/>
      <c r="G250" s="74"/>
      <c r="H250" s="67"/>
      <c r="I250" s="92"/>
      <c r="J250" s="48" t="s">
        <v>10</v>
      </c>
      <c r="K250" s="21">
        <v>4735.03</v>
      </c>
      <c r="L250" s="21">
        <v>0</v>
      </c>
      <c r="M250" s="21">
        <v>0</v>
      </c>
    </row>
    <row r="251" spans="1:13" s="1" customFormat="1" ht="15.75" x14ac:dyDescent="0.25">
      <c r="A251" s="70" t="s">
        <v>254</v>
      </c>
      <c r="B251" s="71" t="s">
        <v>209</v>
      </c>
      <c r="C251" s="70" t="s">
        <v>183</v>
      </c>
      <c r="D251" s="39" t="s">
        <v>46</v>
      </c>
      <c r="E251" s="70" t="s">
        <v>14</v>
      </c>
      <c r="F251" s="84" t="s">
        <v>13</v>
      </c>
      <c r="G251" s="70">
        <v>2023</v>
      </c>
      <c r="H251" s="83">
        <f>I251+K251+L251+M251</f>
        <v>58835.6</v>
      </c>
      <c r="I251" s="83">
        <v>0</v>
      </c>
      <c r="J251" s="46" t="s">
        <v>8</v>
      </c>
      <c r="K251" s="42">
        <f>K252</f>
        <v>58835.6</v>
      </c>
      <c r="L251" s="42">
        <f t="shared" ref="L251:M251" si="76">L252</f>
        <v>0</v>
      </c>
      <c r="M251" s="42">
        <f t="shared" si="76"/>
        <v>0</v>
      </c>
    </row>
    <row r="252" spans="1:13" s="1" customFormat="1" ht="48" customHeight="1" x14ac:dyDescent="0.25">
      <c r="A252" s="70"/>
      <c r="B252" s="71"/>
      <c r="C252" s="70"/>
      <c r="D252" s="39" t="s">
        <v>134</v>
      </c>
      <c r="E252" s="70"/>
      <c r="F252" s="84"/>
      <c r="G252" s="70"/>
      <c r="H252" s="70"/>
      <c r="I252" s="83"/>
      <c r="J252" s="20" t="s">
        <v>10</v>
      </c>
      <c r="K252" s="42">
        <v>58835.6</v>
      </c>
      <c r="L252" s="42">
        <v>0</v>
      </c>
      <c r="M252" s="42">
        <v>0</v>
      </c>
    </row>
    <row r="253" spans="1:13" s="1" customFormat="1" ht="15.75" customHeight="1" x14ac:dyDescent="0.25">
      <c r="A253" s="70" t="s">
        <v>257</v>
      </c>
      <c r="B253" s="71" t="s">
        <v>203</v>
      </c>
      <c r="C253" s="70" t="s">
        <v>184</v>
      </c>
      <c r="D253" s="39" t="s">
        <v>46</v>
      </c>
      <c r="E253" s="70" t="s">
        <v>14</v>
      </c>
      <c r="F253" s="84" t="s">
        <v>116</v>
      </c>
      <c r="G253" s="70">
        <v>2023</v>
      </c>
      <c r="H253" s="83">
        <f>I253+K253+L253+M253</f>
        <v>4661.45</v>
      </c>
      <c r="I253" s="83">
        <v>0</v>
      </c>
      <c r="J253" s="46" t="s">
        <v>8</v>
      </c>
      <c r="K253" s="42">
        <f>K254</f>
        <v>4661.45</v>
      </c>
      <c r="L253" s="42">
        <f t="shared" ref="L253:M253" si="77">L254</f>
        <v>0</v>
      </c>
      <c r="M253" s="42">
        <f t="shared" si="77"/>
        <v>0</v>
      </c>
    </row>
    <row r="254" spans="1:13" s="1" customFormat="1" ht="50.25" customHeight="1" x14ac:dyDescent="0.25">
      <c r="A254" s="70"/>
      <c r="B254" s="71"/>
      <c r="C254" s="70"/>
      <c r="D254" s="39" t="s">
        <v>134</v>
      </c>
      <c r="E254" s="70"/>
      <c r="F254" s="84"/>
      <c r="G254" s="70"/>
      <c r="H254" s="70"/>
      <c r="I254" s="83"/>
      <c r="J254" s="20" t="s">
        <v>10</v>
      </c>
      <c r="K254" s="44">
        <v>4661.45</v>
      </c>
      <c r="L254" s="44">
        <v>0</v>
      </c>
      <c r="M254" s="44">
        <v>0</v>
      </c>
    </row>
    <row r="255" spans="1:13" s="12" customFormat="1" ht="15.75" customHeight="1" x14ac:dyDescent="0.25">
      <c r="A255" s="84" t="s">
        <v>263</v>
      </c>
      <c r="B255" s="89" t="s">
        <v>262</v>
      </c>
      <c r="C255" s="84" t="s">
        <v>267</v>
      </c>
      <c r="D255" s="84" t="s">
        <v>46</v>
      </c>
      <c r="E255" s="84" t="s">
        <v>14</v>
      </c>
      <c r="F255" s="84" t="s">
        <v>116</v>
      </c>
      <c r="G255" s="84" t="s">
        <v>17</v>
      </c>
      <c r="H255" s="127">
        <f>I255+K255+L255+M255</f>
        <v>3017.46</v>
      </c>
      <c r="I255" s="127">
        <v>2514.48</v>
      </c>
      <c r="J255" s="63" t="s">
        <v>8</v>
      </c>
      <c r="K255" s="21">
        <f t="shared" ref="K255:M257" si="78">K256</f>
        <v>502.98</v>
      </c>
      <c r="L255" s="21">
        <f t="shared" si="78"/>
        <v>0</v>
      </c>
      <c r="M255" s="21">
        <f t="shared" si="78"/>
        <v>0</v>
      </c>
    </row>
    <row r="256" spans="1:13" s="12" customFormat="1" ht="48" customHeight="1" x14ac:dyDescent="0.25">
      <c r="A256" s="84"/>
      <c r="B256" s="89"/>
      <c r="C256" s="84"/>
      <c r="D256" s="84"/>
      <c r="E256" s="84"/>
      <c r="F256" s="84"/>
      <c r="G256" s="84"/>
      <c r="H256" s="84"/>
      <c r="I256" s="127"/>
      <c r="J256" s="63" t="s">
        <v>10</v>
      </c>
      <c r="K256" s="21">
        <v>502.98</v>
      </c>
      <c r="L256" s="21">
        <v>0</v>
      </c>
      <c r="M256" s="21">
        <v>0</v>
      </c>
    </row>
    <row r="257" spans="1:13" s="12" customFormat="1" ht="15.75" x14ac:dyDescent="0.25">
      <c r="A257" s="84"/>
      <c r="B257" s="89"/>
      <c r="C257" s="84"/>
      <c r="D257" s="84" t="s">
        <v>134</v>
      </c>
      <c r="E257" s="84"/>
      <c r="F257" s="84" t="s">
        <v>23</v>
      </c>
      <c r="G257" s="84" t="s">
        <v>72</v>
      </c>
      <c r="H257" s="127">
        <f>I257+K257+L257+M257</f>
        <v>531.44000000000005</v>
      </c>
      <c r="I257" s="127">
        <v>0</v>
      </c>
      <c r="J257" s="63" t="s">
        <v>8</v>
      </c>
      <c r="K257" s="21">
        <f t="shared" si="78"/>
        <v>253.81</v>
      </c>
      <c r="L257" s="21">
        <f t="shared" si="78"/>
        <v>277.63</v>
      </c>
      <c r="M257" s="21">
        <f t="shared" si="78"/>
        <v>0</v>
      </c>
    </row>
    <row r="258" spans="1:13" s="12" customFormat="1" ht="20.25" customHeight="1" x14ac:dyDescent="0.25">
      <c r="A258" s="84"/>
      <c r="B258" s="89"/>
      <c r="C258" s="84"/>
      <c r="D258" s="84"/>
      <c r="E258" s="84"/>
      <c r="F258" s="84"/>
      <c r="G258" s="84"/>
      <c r="H258" s="84"/>
      <c r="I258" s="127"/>
      <c r="J258" s="63" t="s">
        <v>10</v>
      </c>
      <c r="K258" s="21">
        <v>253.81</v>
      </c>
      <c r="L258" s="21">
        <v>277.63</v>
      </c>
      <c r="M258" s="21">
        <v>0</v>
      </c>
    </row>
    <row r="259" spans="1:13" ht="20.25" customHeight="1" x14ac:dyDescent="0.25">
      <c r="B259" s="64" t="s">
        <v>175</v>
      </c>
      <c r="C259" s="64"/>
      <c r="D259" s="64"/>
      <c r="E259" s="64"/>
      <c r="F259" s="64"/>
      <c r="G259" s="64"/>
      <c r="H259" s="64"/>
      <c r="I259" s="64"/>
      <c r="J259" s="64"/>
      <c r="K259" s="64"/>
      <c r="L259" s="64"/>
    </row>
    <row r="260" spans="1:13" ht="15.75" x14ac:dyDescent="0.25">
      <c r="B260" s="124" t="s">
        <v>261</v>
      </c>
      <c r="C260" s="124"/>
      <c r="D260" s="124"/>
      <c r="E260" s="124"/>
      <c r="F260" s="124"/>
      <c r="G260" s="124"/>
      <c r="H260" s="124"/>
      <c r="I260" s="124"/>
      <c r="J260" s="124"/>
      <c r="K260" s="124"/>
      <c r="L260" s="124"/>
    </row>
    <row r="261" spans="1:13" ht="15.75" x14ac:dyDescent="0.25">
      <c r="B261" s="34"/>
      <c r="C261" s="34"/>
      <c r="D261" s="34"/>
      <c r="E261" s="34"/>
      <c r="F261" s="16"/>
      <c r="G261" s="34"/>
      <c r="H261" s="34"/>
      <c r="I261" s="34"/>
      <c r="J261" s="34"/>
      <c r="K261" s="34"/>
      <c r="L261" s="34"/>
    </row>
    <row r="262" spans="1:13" ht="15.75" x14ac:dyDescent="0.25">
      <c r="B262" s="34"/>
      <c r="C262" s="34"/>
      <c r="D262" s="34"/>
      <c r="E262" s="34"/>
      <c r="F262" s="16"/>
      <c r="G262" s="34"/>
      <c r="H262" s="34"/>
      <c r="I262" s="34"/>
      <c r="J262" s="34"/>
      <c r="K262" s="34"/>
      <c r="L262" s="34"/>
    </row>
    <row r="263" spans="1:13" ht="15.75" x14ac:dyDescent="0.25">
      <c r="B263" s="34"/>
      <c r="C263" s="34"/>
      <c r="D263" s="34"/>
      <c r="E263" s="34"/>
      <c r="F263" s="16"/>
      <c r="G263" s="34"/>
      <c r="H263" s="34"/>
      <c r="I263" s="34"/>
      <c r="J263" s="34"/>
      <c r="K263" s="34"/>
      <c r="L263" s="34"/>
    </row>
  </sheetData>
  <autoFilter ref="A10:P259"/>
  <mergeCells count="733">
    <mergeCell ref="A255:A258"/>
    <mergeCell ref="B237:B238"/>
    <mergeCell ref="I257:I258"/>
    <mergeCell ref="H257:H258"/>
    <mergeCell ref="G257:G258"/>
    <mergeCell ref="F257:F258"/>
    <mergeCell ref="E255:E258"/>
    <mergeCell ref="D255:D256"/>
    <mergeCell ref="D257:D258"/>
    <mergeCell ref="C255:C258"/>
    <mergeCell ref="B255:B258"/>
    <mergeCell ref="G255:G256"/>
    <mergeCell ref="H255:H256"/>
    <mergeCell ref="I245:I246"/>
    <mergeCell ref="H245:H246"/>
    <mergeCell ref="E245:E246"/>
    <mergeCell ref="A239:I241"/>
    <mergeCell ref="F242:F244"/>
    <mergeCell ref="G242:G244"/>
    <mergeCell ref="H242:H244"/>
    <mergeCell ref="I242:I244"/>
    <mergeCell ref="F245:F246"/>
    <mergeCell ref="G245:G246"/>
    <mergeCell ref="A242:A244"/>
    <mergeCell ref="E138:E139"/>
    <mergeCell ref="I255:I256"/>
    <mergeCell ref="J174:J175"/>
    <mergeCell ref="K174:K175"/>
    <mergeCell ref="L174:L175"/>
    <mergeCell ref="M174:M175"/>
    <mergeCell ref="A174:A176"/>
    <mergeCell ref="B174:B176"/>
    <mergeCell ref="C174:C176"/>
    <mergeCell ref="D174:D175"/>
    <mergeCell ref="E174:E176"/>
    <mergeCell ref="F174:F176"/>
    <mergeCell ref="G174:G176"/>
    <mergeCell ref="H174:H176"/>
    <mergeCell ref="I174:I176"/>
    <mergeCell ref="A231:A232"/>
    <mergeCell ref="B231:B232"/>
    <mergeCell ref="C231:C232"/>
    <mergeCell ref="E231:E232"/>
    <mergeCell ref="F231:F232"/>
    <mergeCell ref="G231:G232"/>
    <mergeCell ref="H231:H232"/>
    <mergeCell ref="I231:I232"/>
    <mergeCell ref="A237:A238"/>
    <mergeCell ref="A144:A146"/>
    <mergeCell ref="H166:H168"/>
    <mergeCell ref="I166:I168"/>
    <mergeCell ref="A166:A171"/>
    <mergeCell ref="H169:H171"/>
    <mergeCell ref="I169:I171"/>
    <mergeCell ref="D145:D146"/>
    <mergeCell ref="A133:A135"/>
    <mergeCell ref="B133:B135"/>
    <mergeCell ref="C133:C135"/>
    <mergeCell ref="E133:E135"/>
    <mergeCell ref="F133:F135"/>
    <mergeCell ref="G133:G135"/>
    <mergeCell ref="H133:H135"/>
    <mergeCell ref="I133:I135"/>
    <mergeCell ref="D134:D135"/>
    <mergeCell ref="A138:A139"/>
    <mergeCell ref="I136:I137"/>
    <mergeCell ref="F138:F139"/>
    <mergeCell ref="G138:G139"/>
    <mergeCell ref="H138:H139"/>
    <mergeCell ref="I138:I139"/>
    <mergeCell ref="B138:B139"/>
    <mergeCell ref="C138:C139"/>
    <mergeCell ref="L58:L59"/>
    <mergeCell ref="M110:M111"/>
    <mergeCell ref="F98:F100"/>
    <mergeCell ref="A98:A104"/>
    <mergeCell ref="B98:B104"/>
    <mergeCell ref="C98:C104"/>
    <mergeCell ref="A150:A155"/>
    <mergeCell ref="B150:B155"/>
    <mergeCell ref="C150:C155"/>
    <mergeCell ref="D150:D153"/>
    <mergeCell ref="E150:E155"/>
    <mergeCell ref="F150:F152"/>
    <mergeCell ref="G150:G152"/>
    <mergeCell ref="H150:H152"/>
    <mergeCell ref="I150:I152"/>
    <mergeCell ref="A147:A149"/>
    <mergeCell ref="B147:B149"/>
    <mergeCell ref="C147:C149"/>
    <mergeCell ref="D147:D148"/>
    <mergeCell ref="E147:E149"/>
    <mergeCell ref="F147:F149"/>
    <mergeCell ref="G147:G149"/>
    <mergeCell ref="H147:H149"/>
    <mergeCell ref="I147:I149"/>
    <mergeCell ref="A235:A236"/>
    <mergeCell ref="B235:B236"/>
    <mergeCell ref="C235:C236"/>
    <mergeCell ref="E235:E236"/>
    <mergeCell ref="F235:F236"/>
    <mergeCell ref="G235:G236"/>
    <mergeCell ref="H235:H236"/>
    <mergeCell ref="K3:M3"/>
    <mergeCell ref="A124:A126"/>
    <mergeCell ref="B124:B126"/>
    <mergeCell ref="C124:C126"/>
    <mergeCell ref="D124:D125"/>
    <mergeCell ref="E124:E126"/>
    <mergeCell ref="F124:F126"/>
    <mergeCell ref="G124:G126"/>
    <mergeCell ref="H124:H126"/>
    <mergeCell ref="I124:I126"/>
    <mergeCell ref="I115:I117"/>
    <mergeCell ref="J115:J116"/>
    <mergeCell ref="K115:K116"/>
    <mergeCell ref="L115:L116"/>
    <mergeCell ref="M115:M116"/>
    <mergeCell ref="I118:I120"/>
    <mergeCell ref="B105:B107"/>
    <mergeCell ref="I213:I214"/>
    <mergeCell ref="D199:D200"/>
    <mergeCell ref="B207:B210"/>
    <mergeCell ref="I237:I238"/>
    <mergeCell ref="E233:E234"/>
    <mergeCell ref="F233:F234"/>
    <mergeCell ref="G233:G234"/>
    <mergeCell ref="H233:H234"/>
    <mergeCell ref="I233:I234"/>
    <mergeCell ref="I227:I228"/>
    <mergeCell ref="D229:D230"/>
    <mergeCell ref="F229:F230"/>
    <mergeCell ref="G229:G230"/>
    <mergeCell ref="H229:H230"/>
    <mergeCell ref="I229:I230"/>
    <mergeCell ref="F227:F228"/>
    <mergeCell ref="G227:G228"/>
    <mergeCell ref="H227:H228"/>
    <mergeCell ref="I235:I236"/>
    <mergeCell ref="I225:I226"/>
    <mergeCell ref="G217:G218"/>
    <mergeCell ref="H217:H218"/>
    <mergeCell ref="C204:C206"/>
    <mergeCell ref="B215:B216"/>
    <mergeCell ref="I158:I160"/>
    <mergeCell ref="A198:A200"/>
    <mergeCell ref="B198:B200"/>
    <mergeCell ref="C198:C200"/>
    <mergeCell ref="E198:E200"/>
    <mergeCell ref="F198:F200"/>
    <mergeCell ref="G198:G200"/>
    <mergeCell ref="H198:H200"/>
    <mergeCell ref="I198:I200"/>
    <mergeCell ref="A156:A160"/>
    <mergeCell ref="B156:B160"/>
    <mergeCell ref="C156:C160"/>
    <mergeCell ref="D156:D157"/>
    <mergeCell ref="D158:D160"/>
    <mergeCell ref="E156:E160"/>
    <mergeCell ref="B161:B165"/>
    <mergeCell ref="C161:C165"/>
    <mergeCell ref="D161:D162"/>
    <mergeCell ref="F161:F162"/>
    <mergeCell ref="G161:G162"/>
    <mergeCell ref="H161:H162"/>
    <mergeCell ref="I161:I162"/>
    <mergeCell ref="E161:E165"/>
    <mergeCell ref="D163:D165"/>
    <mergeCell ref="I156:I157"/>
    <mergeCell ref="F177:F179"/>
    <mergeCell ref="H142:H143"/>
    <mergeCell ref="I142:I143"/>
    <mergeCell ref="I130:I132"/>
    <mergeCell ref="G195:G197"/>
    <mergeCell ref="H195:H197"/>
    <mergeCell ref="I195:I197"/>
    <mergeCell ref="D190:D191"/>
    <mergeCell ref="D196:D197"/>
    <mergeCell ref="D193:D194"/>
    <mergeCell ref="D185:D186"/>
    <mergeCell ref="I177:I179"/>
    <mergeCell ref="I172:I173"/>
    <mergeCell ref="I163:I165"/>
    <mergeCell ref="G192:G194"/>
    <mergeCell ref="G163:G165"/>
    <mergeCell ref="H163:H165"/>
    <mergeCell ref="H136:H137"/>
    <mergeCell ref="F140:F141"/>
    <mergeCell ref="G140:G141"/>
    <mergeCell ref="D130:D131"/>
    <mergeCell ref="E192:E194"/>
    <mergeCell ref="F192:F194"/>
    <mergeCell ref="F153:F155"/>
    <mergeCell ref="G153:G155"/>
    <mergeCell ref="H153:H155"/>
    <mergeCell ref="F121:F123"/>
    <mergeCell ref="G177:G179"/>
    <mergeCell ref="H130:H132"/>
    <mergeCell ref="H140:H141"/>
    <mergeCell ref="F156:F157"/>
    <mergeCell ref="G156:G157"/>
    <mergeCell ref="H156:H157"/>
    <mergeCell ref="F158:F160"/>
    <mergeCell ref="G158:G160"/>
    <mergeCell ref="H158:H160"/>
    <mergeCell ref="H121:H123"/>
    <mergeCell ref="F172:F173"/>
    <mergeCell ref="F136:F137"/>
    <mergeCell ref="G136:G137"/>
    <mergeCell ref="F169:F171"/>
    <mergeCell ref="G169:G171"/>
    <mergeCell ref="G172:G173"/>
    <mergeCell ref="B166:B171"/>
    <mergeCell ref="C166:C171"/>
    <mergeCell ref="D166:D167"/>
    <mergeCell ref="D168:D171"/>
    <mergeCell ref="E166:E171"/>
    <mergeCell ref="M103:M104"/>
    <mergeCell ref="K103:K104"/>
    <mergeCell ref="L103:L104"/>
    <mergeCell ref="L110:L111"/>
    <mergeCell ref="D105:D106"/>
    <mergeCell ref="E105:E107"/>
    <mergeCell ref="F105:F107"/>
    <mergeCell ref="G105:G107"/>
    <mergeCell ref="I153:I155"/>
    <mergeCell ref="E118:E120"/>
    <mergeCell ref="E130:E132"/>
    <mergeCell ref="F130:F132"/>
    <mergeCell ref="G130:G132"/>
    <mergeCell ref="I121:I123"/>
    <mergeCell ref="E127:E129"/>
    <mergeCell ref="B118:B120"/>
    <mergeCell ref="C118:C120"/>
    <mergeCell ref="D119:D120"/>
    <mergeCell ref="B140:B141"/>
    <mergeCell ref="M58:M59"/>
    <mergeCell ref="A90:A94"/>
    <mergeCell ref="B90:B94"/>
    <mergeCell ref="C90:C94"/>
    <mergeCell ref="D90:D91"/>
    <mergeCell ref="D92:D94"/>
    <mergeCell ref="E90:E94"/>
    <mergeCell ref="F90:F91"/>
    <mergeCell ref="G90:G91"/>
    <mergeCell ref="H90:H91"/>
    <mergeCell ref="I90:I91"/>
    <mergeCell ref="A85:A89"/>
    <mergeCell ref="B85:B89"/>
    <mergeCell ref="F87:F89"/>
    <mergeCell ref="G87:G89"/>
    <mergeCell ref="A78:A81"/>
    <mergeCell ref="C85:C89"/>
    <mergeCell ref="D87:D89"/>
    <mergeCell ref="C78:C81"/>
    <mergeCell ref="C75:C77"/>
    <mergeCell ref="B78:B81"/>
    <mergeCell ref="D79:D81"/>
    <mergeCell ref="J58:J59"/>
    <mergeCell ref="K58:K59"/>
    <mergeCell ref="I32:I33"/>
    <mergeCell ref="I34:I36"/>
    <mergeCell ref="H52:H54"/>
    <mergeCell ref="F52:F54"/>
    <mergeCell ref="A82:I84"/>
    <mergeCell ref="I62:I63"/>
    <mergeCell ref="F64:F66"/>
    <mergeCell ref="G64:G66"/>
    <mergeCell ref="H64:H66"/>
    <mergeCell ref="I64:I66"/>
    <mergeCell ref="I37:I38"/>
    <mergeCell ref="D39:D41"/>
    <mergeCell ref="F39:F41"/>
    <mergeCell ref="G39:G41"/>
    <mergeCell ref="H39:H41"/>
    <mergeCell ref="I39:I41"/>
    <mergeCell ref="F42:F43"/>
    <mergeCell ref="G42:G43"/>
    <mergeCell ref="H42:H43"/>
    <mergeCell ref="I42:I43"/>
    <mergeCell ref="H55:H57"/>
    <mergeCell ref="F58:F61"/>
    <mergeCell ref="G58:G61"/>
    <mergeCell ref="E75:E77"/>
    <mergeCell ref="A130:A132"/>
    <mergeCell ref="B130:B132"/>
    <mergeCell ref="C130:C132"/>
    <mergeCell ref="D127:D128"/>
    <mergeCell ref="A75:A77"/>
    <mergeCell ref="D75:D76"/>
    <mergeCell ref="I85:I86"/>
    <mergeCell ref="E49:E51"/>
    <mergeCell ref="E62:E66"/>
    <mergeCell ref="F62:F63"/>
    <mergeCell ref="G62:G63"/>
    <mergeCell ref="H62:H63"/>
    <mergeCell ref="H105:H107"/>
    <mergeCell ref="G70:G71"/>
    <mergeCell ref="H70:H71"/>
    <mergeCell ref="I70:I71"/>
    <mergeCell ref="F85:F86"/>
    <mergeCell ref="G85:G86"/>
    <mergeCell ref="H85:H86"/>
    <mergeCell ref="D98:D100"/>
    <mergeCell ref="D101:D104"/>
    <mergeCell ref="E98:E104"/>
    <mergeCell ref="G98:G100"/>
    <mergeCell ref="H98:H100"/>
    <mergeCell ref="F20:F22"/>
    <mergeCell ref="G20:G22"/>
    <mergeCell ref="H20:H22"/>
    <mergeCell ref="I20:I22"/>
    <mergeCell ref="F23:F25"/>
    <mergeCell ref="G23:G25"/>
    <mergeCell ref="H23:H25"/>
    <mergeCell ref="I23:I25"/>
    <mergeCell ref="A62:A66"/>
    <mergeCell ref="B62:B66"/>
    <mergeCell ref="C62:C66"/>
    <mergeCell ref="D62:D63"/>
    <mergeCell ref="D64:D66"/>
    <mergeCell ref="B55:B57"/>
    <mergeCell ref="B58:B61"/>
    <mergeCell ref="F26:F28"/>
    <mergeCell ref="G26:G28"/>
    <mergeCell ref="H26:H28"/>
    <mergeCell ref="I26:I28"/>
    <mergeCell ref="F29:F31"/>
    <mergeCell ref="G29:G31"/>
    <mergeCell ref="H29:H31"/>
    <mergeCell ref="I29:I31"/>
    <mergeCell ref="H49:H51"/>
    <mergeCell ref="G52:G54"/>
    <mergeCell ref="I105:I107"/>
    <mergeCell ref="F55:F57"/>
    <mergeCell ref="G55:G57"/>
    <mergeCell ref="G78:G81"/>
    <mergeCell ref="I98:I100"/>
    <mergeCell ref="G101:G104"/>
    <mergeCell ref="H101:H104"/>
    <mergeCell ref="I101:I104"/>
    <mergeCell ref="A95:I97"/>
    <mergeCell ref="F101:F104"/>
    <mergeCell ref="I87:I89"/>
    <mergeCell ref="C105:C107"/>
    <mergeCell ref="A105:A107"/>
    <mergeCell ref="C55:C57"/>
    <mergeCell ref="C58:C61"/>
    <mergeCell ref="D59:D61"/>
    <mergeCell ref="D56:D57"/>
    <mergeCell ref="A55:A57"/>
    <mergeCell ref="E55:E57"/>
    <mergeCell ref="D53:D54"/>
    <mergeCell ref="B52:B54"/>
    <mergeCell ref="C52:C54"/>
    <mergeCell ref="E52:E54"/>
    <mergeCell ref="F75:F77"/>
    <mergeCell ref="E70:E71"/>
    <mergeCell ref="A37:A41"/>
    <mergeCell ref="B37:B41"/>
    <mergeCell ref="C37:C41"/>
    <mergeCell ref="D37:D38"/>
    <mergeCell ref="E37:E41"/>
    <mergeCell ref="F37:F38"/>
    <mergeCell ref="G37:G38"/>
    <mergeCell ref="H37:H38"/>
    <mergeCell ref="A49:A51"/>
    <mergeCell ref="B49:B51"/>
    <mergeCell ref="A42:A43"/>
    <mergeCell ref="B42:B43"/>
    <mergeCell ref="C42:C43"/>
    <mergeCell ref="E42:E43"/>
    <mergeCell ref="B44:B45"/>
    <mergeCell ref="C44:C45"/>
    <mergeCell ref="E44:E45"/>
    <mergeCell ref="A44:A45"/>
    <mergeCell ref="C49:C51"/>
    <mergeCell ref="D50:D51"/>
    <mergeCell ref="A32:A36"/>
    <mergeCell ref="B32:B36"/>
    <mergeCell ref="C32:C36"/>
    <mergeCell ref="D34:D36"/>
    <mergeCell ref="E32:E36"/>
    <mergeCell ref="D32:D33"/>
    <mergeCell ref="F34:F36"/>
    <mergeCell ref="G34:G36"/>
    <mergeCell ref="H34:H36"/>
    <mergeCell ref="H32:H33"/>
    <mergeCell ref="A29:A31"/>
    <mergeCell ref="B29:B31"/>
    <mergeCell ref="C29:C31"/>
    <mergeCell ref="D30:D31"/>
    <mergeCell ref="E29:E31"/>
    <mergeCell ref="B17:B19"/>
    <mergeCell ref="I49:I51"/>
    <mergeCell ref="F49:F51"/>
    <mergeCell ref="G49:G51"/>
    <mergeCell ref="A23:A25"/>
    <mergeCell ref="B23:B25"/>
    <mergeCell ref="C23:C25"/>
    <mergeCell ref="E23:E25"/>
    <mergeCell ref="D24:D25"/>
    <mergeCell ref="A26:A28"/>
    <mergeCell ref="B26:B28"/>
    <mergeCell ref="C26:C28"/>
    <mergeCell ref="D27:D28"/>
    <mergeCell ref="E26:E28"/>
    <mergeCell ref="C20:C22"/>
    <mergeCell ref="D21:D22"/>
    <mergeCell ref="E20:E22"/>
    <mergeCell ref="F32:F33"/>
    <mergeCell ref="G32:G33"/>
    <mergeCell ref="I17:I19"/>
    <mergeCell ref="F17:F19"/>
    <mergeCell ref="G17:G19"/>
    <mergeCell ref="H17:H19"/>
    <mergeCell ref="E85:E89"/>
    <mergeCell ref="I55:I57"/>
    <mergeCell ref="F70:F71"/>
    <mergeCell ref="H58:H61"/>
    <mergeCell ref="I58:I61"/>
    <mergeCell ref="H75:H77"/>
    <mergeCell ref="I75:I77"/>
    <mergeCell ref="H87:H89"/>
    <mergeCell ref="G75:G77"/>
    <mergeCell ref="F44:F45"/>
    <mergeCell ref="G44:G45"/>
    <mergeCell ref="H44:H45"/>
    <mergeCell ref="I44:I45"/>
    <mergeCell ref="I52:I54"/>
    <mergeCell ref="A46:I48"/>
    <mergeCell ref="A58:A61"/>
    <mergeCell ref="E58:E61"/>
    <mergeCell ref="E78:E81"/>
    <mergeCell ref="B75:B77"/>
    <mergeCell ref="A52:A54"/>
    <mergeCell ref="F189:F191"/>
    <mergeCell ref="G189:G191"/>
    <mergeCell ref="I215:I216"/>
    <mergeCell ref="H223:H224"/>
    <mergeCell ref="F223:F224"/>
    <mergeCell ref="G180:G181"/>
    <mergeCell ref="F184:F186"/>
    <mergeCell ref="G184:G186"/>
    <mergeCell ref="H180:H181"/>
    <mergeCell ref="I180:I181"/>
    <mergeCell ref="H184:H186"/>
    <mergeCell ref="I182:I183"/>
    <mergeCell ref="H192:H194"/>
    <mergeCell ref="I189:I191"/>
    <mergeCell ref="H189:H191"/>
    <mergeCell ref="I219:I220"/>
    <mergeCell ref="G209:G210"/>
    <mergeCell ref="H209:H210"/>
    <mergeCell ref="I217:I218"/>
    <mergeCell ref="G182:G183"/>
    <mergeCell ref="H182:H183"/>
    <mergeCell ref="H187:H188"/>
    <mergeCell ref="I187:I188"/>
    <mergeCell ref="I211:I212"/>
    <mergeCell ref="C140:C141"/>
    <mergeCell ref="I140:I141"/>
    <mergeCell ref="B144:B146"/>
    <mergeCell ref="C144:C146"/>
    <mergeCell ref="E144:E146"/>
    <mergeCell ref="F144:F146"/>
    <mergeCell ref="G144:G146"/>
    <mergeCell ref="H144:H146"/>
    <mergeCell ref="I144:I146"/>
    <mergeCell ref="F142:F143"/>
    <mergeCell ref="G142:G143"/>
    <mergeCell ref="B136:B137"/>
    <mergeCell ref="C136:C137"/>
    <mergeCell ref="E136:E137"/>
    <mergeCell ref="K110:K111"/>
    <mergeCell ref="B127:B129"/>
    <mergeCell ref="C127:C129"/>
    <mergeCell ref="A127:A129"/>
    <mergeCell ref="F127:F129"/>
    <mergeCell ref="G127:G129"/>
    <mergeCell ref="H127:H129"/>
    <mergeCell ref="I127:I129"/>
    <mergeCell ref="H108:H111"/>
    <mergeCell ref="I108:I111"/>
    <mergeCell ref="D110:D111"/>
    <mergeCell ref="J110:J111"/>
    <mergeCell ref="A112:I114"/>
    <mergeCell ref="A108:A111"/>
    <mergeCell ref="B108:B111"/>
    <mergeCell ref="C108:C111"/>
    <mergeCell ref="D108:D109"/>
    <mergeCell ref="E108:E111"/>
    <mergeCell ref="F108:F111"/>
    <mergeCell ref="G108:G111"/>
    <mergeCell ref="A121:A123"/>
    <mergeCell ref="C121:C123"/>
    <mergeCell ref="D121:D122"/>
    <mergeCell ref="C115:C117"/>
    <mergeCell ref="A115:A117"/>
    <mergeCell ref="B115:B117"/>
    <mergeCell ref="B121:B123"/>
    <mergeCell ref="A118:A120"/>
    <mergeCell ref="H115:H117"/>
    <mergeCell ref="D115:D116"/>
    <mergeCell ref="F115:F117"/>
    <mergeCell ref="G115:G117"/>
    <mergeCell ref="G121:G123"/>
    <mergeCell ref="E121:E123"/>
    <mergeCell ref="F118:F120"/>
    <mergeCell ref="E115:E117"/>
    <mergeCell ref="G118:G120"/>
    <mergeCell ref="H118:H120"/>
    <mergeCell ref="D154:D155"/>
    <mergeCell ref="F166:F168"/>
    <mergeCell ref="G166:G168"/>
    <mergeCell ref="A136:A137"/>
    <mergeCell ref="B189:B191"/>
    <mergeCell ref="A189:A191"/>
    <mergeCell ref="C189:C191"/>
    <mergeCell ref="E189:E191"/>
    <mergeCell ref="B142:B143"/>
    <mergeCell ref="B172:B173"/>
    <mergeCell ref="E177:E179"/>
    <mergeCell ref="E140:E141"/>
    <mergeCell ref="E142:E143"/>
    <mergeCell ref="A142:A143"/>
    <mergeCell ref="A172:A173"/>
    <mergeCell ref="A140:A141"/>
    <mergeCell ref="A161:A165"/>
    <mergeCell ref="F163:F165"/>
    <mergeCell ref="A187:A188"/>
    <mergeCell ref="B187:B188"/>
    <mergeCell ref="B184:B186"/>
    <mergeCell ref="A184:A186"/>
    <mergeCell ref="B182:B183"/>
    <mergeCell ref="E182:E183"/>
    <mergeCell ref="C184:C186"/>
    <mergeCell ref="E184:E186"/>
    <mergeCell ref="C187:C188"/>
    <mergeCell ref="E187:E188"/>
    <mergeCell ref="H172:H173"/>
    <mergeCell ref="F182:F183"/>
    <mergeCell ref="C172:C173"/>
    <mergeCell ref="E172:E173"/>
    <mergeCell ref="C182:C183"/>
    <mergeCell ref="H177:H179"/>
    <mergeCell ref="B180:B181"/>
    <mergeCell ref="A180:A181"/>
    <mergeCell ref="A177:A179"/>
    <mergeCell ref="B177:B179"/>
    <mergeCell ref="C177:C179"/>
    <mergeCell ref="D178:D179"/>
    <mergeCell ref="B260:L260"/>
    <mergeCell ref="B251:B252"/>
    <mergeCell ref="C251:C252"/>
    <mergeCell ref="B253:B254"/>
    <mergeCell ref="C253:C254"/>
    <mergeCell ref="A251:A252"/>
    <mergeCell ref="A253:A254"/>
    <mergeCell ref="E253:E254"/>
    <mergeCell ref="I253:I254"/>
    <mergeCell ref="I251:I252"/>
    <mergeCell ref="H251:H252"/>
    <mergeCell ref="H253:H254"/>
    <mergeCell ref="F253:F254"/>
    <mergeCell ref="G253:G254"/>
    <mergeCell ref="E251:E252"/>
    <mergeCell ref="F251:F252"/>
    <mergeCell ref="G251:G252"/>
    <mergeCell ref="F255:F256"/>
    <mergeCell ref="K1:M1"/>
    <mergeCell ref="K4:M4"/>
    <mergeCell ref="A5:L5"/>
    <mergeCell ref="A7:A9"/>
    <mergeCell ref="D7:D8"/>
    <mergeCell ref="E7:E9"/>
    <mergeCell ref="A17:A19"/>
    <mergeCell ref="A11:I13"/>
    <mergeCell ref="A20:A22"/>
    <mergeCell ref="B20:B22"/>
    <mergeCell ref="J8:J9"/>
    <mergeCell ref="G7:G9"/>
    <mergeCell ref="H7:H9"/>
    <mergeCell ref="I7:I9"/>
    <mergeCell ref="J7:M7"/>
    <mergeCell ref="L8:M8"/>
    <mergeCell ref="K8:K9"/>
    <mergeCell ref="A14:I16"/>
    <mergeCell ref="B7:B9"/>
    <mergeCell ref="C7:C9"/>
    <mergeCell ref="F7:F9"/>
    <mergeCell ref="C17:C19"/>
    <mergeCell ref="D18:D19"/>
    <mergeCell ref="E17:E19"/>
    <mergeCell ref="N92:N93"/>
    <mergeCell ref="F92:F94"/>
    <mergeCell ref="G92:G94"/>
    <mergeCell ref="H92:H94"/>
    <mergeCell ref="I92:I94"/>
    <mergeCell ref="A67:I69"/>
    <mergeCell ref="A70:A71"/>
    <mergeCell ref="J78:J79"/>
    <mergeCell ref="K78:K79"/>
    <mergeCell ref="L78:L79"/>
    <mergeCell ref="M78:M79"/>
    <mergeCell ref="F78:F81"/>
    <mergeCell ref="H78:H81"/>
    <mergeCell ref="I78:I81"/>
    <mergeCell ref="A72:I74"/>
    <mergeCell ref="B70:B71"/>
    <mergeCell ref="C70:C71"/>
    <mergeCell ref="D85:D86"/>
    <mergeCell ref="J103:J104"/>
    <mergeCell ref="C180:C181"/>
    <mergeCell ref="E180:E181"/>
    <mergeCell ref="I207:I208"/>
    <mergeCell ref="I184:I186"/>
    <mergeCell ref="E207:E210"/>
    <mergeCell ref="F207:F208"/>
    <mergeCell ref="G207:G208"/>
    <mergeCell ref="H207:H208"/>
    <mergeCell ref="F209:F210"/>
    <mergeCell ref="F187:F188"/>
    <mergeCell ref="G187:G188"/>
    <mergeCell ref="C195:C197"/>
    <mergeCell ref="E195:E197"/>
    <mergeCell ref="F195:F197"/>
    <mergeCell ref="C142:C143"/>
    <mergeCell ref="F180:F181"/>
    <mergeCell ref="A201:I203"/>
    <mergeCell ref="I209:I210"/>
    <mergeCell ref="I192:I194"/>
    <mergeCell ref="A207:A210"/>
    <mergeCell ref="A182:A183"/>
    <mergeCell ref="A195:A197"/>
    <mergeCell ref="B195:B197"/>
    <mergeCell ref="I221:I222"/>
    <mergeCell ref="I223:I224"/>
    <mergeCell ref="G223:G224"/>
    <mergeCell ref="A215:A216"/>
    <mergeCell ref="C215:C216"/>
    <mergeCell ref="E215:E216"/>
    <mergeCell ref="A219:A220"/>
    <mergeCell ref="A221:A222"/>
    <mergeCell ref="B221:B222"/>
    <mergeCell ref="C221:C222"/>
    <mergeCell ref="E221:E222"/>
    <mergeCell ref="F221:F222"/>
    <mergeCell ref="A217:A218"/>
    <mergeCell ref="B217:B218"/>
    <mergeCell ref="C217:C218"/>
    <mergeCell ref="E217:E218"/>
    <mergeCell ref="A223:A226"/>
    <mergeCell ref="B223:B226"/>
    <mergeCell ref="C223:C226"/>
    <mergeCell ref="D223:D224"/>
    <mergeCell ref="D225:D226"/>
    <mergeCell ref="E223:E226"/>
    <mergeCell ref="B219:B220"/>
    <mergeCell ref="C219:C220"/>
    <mergeCell ref="B242:B244"/>
    <mergeCell ref="J247:J249"/>
    <mergeCell ref="K247:K249"/>
    <mergeCell ref="L247:L249"/>
    <mergeCell ref="M247:M249"/>
    <mergeCell ref="D249:D250"/>
    <mergeCell ref="A247:A250"/>
    <mergeCell ref="B247:B250"/>
    <mergeCell ref="C247:C250"/>
    <mergeCell ref="D247:D248"/>
    <mergeCell ref="E247:E250"/>
    <mergeCell ref="F247:F250"/>
    <mergeCell ref="G247:G250"/>
    <mergeCell ref="H247:H250"/>
    <mergeCell ref="I247:I250"/>
    <mergeCell ref="A245:A246"/>
    <mergeCell ref="B245:B246"/>
    <mergeCell ref="C245:C246"/>
    <mergeCell ref="C242:C244"/>
    <mergeCell ref="E242:E244"/>
    <mergeCell ref="D243:D244"/>
    <mergeCell ref="E219:E220"/>
    <mergeCell ref="A227:A230"/>
    <mergeCell ref="B227:B230"/>
    <mergeCell ref="C227:C230"/>
    <mergeCell ref="D227:D228"/>
    <mergeCell ref="E227:E230"/>
    <mergeCell ref="A233:A234"/>
    <mergeCell ref="B233:B234"/>
    <mergeCell ref="C233:C234"/>
    <mergeCell ref="C237:C238"/>
    <mergeCell ref="E237:E238"/>
    <mergeCell ref="F237:F238"/>
    <mergeCell ref="G237:G238"/>
    <mergeCell ref="H237:H238"/>
    <mergeCell ref="F213:F214"/>
    <mergeCell ref="G213:G214"/>
    <mergeCell ref="H213:H214"/>
    <mergeCell ref="D205:D206"/>
    <mergeCell ref="F204:F206"/>
    <mergeCell ref="G204:G206"/>
    <mergeCell ref="H204:H206"/>
    <mergeCell ref="H225:H226"/>
    <mergeCell ref="F215:F216"/>
    <mergeCell ref="H215:H216"/>
    <mergeCell ref="G219:G220"/>
    <mergeCell ref="H219:H220"/>
    <mergeCell ref="G215:G216"/>
    <mergeCell ref="F219:F220"/>
    <mergeCell ref="F225:F226"/>
    <mergeCell ref="G225:G226"/>
    <mergeCell ref="F217:F218"/>
    <mergeCell ref="G221:G222"/>
    <mergeCell ref="H221:H222"/>
    <mergeCell ref="A211:A214"/>
    <mergeCell ref="B211:B214"/>
    <mergeCell ref="C211:C214"/>
    <mergeCell ref="D211:D212"/>
    <mergeCell ref="E211:E214"/>
    <mergeCell ref="F211:F212"/>
    <mergeCell ref="G211:G212"/>
    <mergeCell ref="H211:H212"/>
    <mergeCell ref="D213:D214"/>
    <mergeCell ref="I204:I206"/>
    <mergeCell ref="E204:E206"/>
    <mergeCell ref="A192:A194"/>
    <mergeCell ref="B192:B194"/>
    <mergeCell ref="C192:C194"/>
    <mergeCell ref="A204:A206"/>
    <mergeCell ref="B204:B206"/>
    <mergeCell ref="C207:C210"/>
    <mergeCell ref="D207:D208"/>
    <mergeCell ref="D209:D210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63" fitToHeight="0" orientation="landscape" blackAndWhite="1" r:id="rId1"/>
  <headerFooter differentFirst="1" alignWithMargins="0">
    <oddHeader>&amp;C&amp;"Times New Roman,обычный"&amp;P</oddHeader>
  </headerFooter>
  <rowBreaks count="7" manualBreakCount="7">
    <brk id="31" max="12" man="1"/>
    <brk id="66" max="12" man="1"/>
    <brk id="107" max="12" man="1"/>
    <brk id="143" max="12" man="1"/>
    <brk id="186" max="12" man="1"/>
    <brk id="244" max="12" man="1"/>
    <brk id="26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!2023-2025 </vt:lpstr>
      <vt:lpstr>'!2023-2025 '!Заголовки_для_печати</vt:lpstr>
      <vt:lpstr>'!2023-2025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Губерт Наталья Эдуардовна</dc:creator>
  <cp:lastModifiedBy>Губерт Наталья Эдуардовна</cp:lastModifiedBy>
  <cp:lastPrinted>2023-03-16T07:18:12Z</cp:lastPrinted>
  <dcterms:created xsi:type="dcterms:W3CDTF">2021-11-12T08:21:59Z</dcterms:created>
  <dcterms:modified xsi:type="dcterms:W3CDTF">2023-03-27T08:32:20Z</dcterms:modified>
</cp:coreProperties>
</file>