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28800" windowHeight="11925"/>
  </bookViews>
  <sheets>
    <sheet name="СВОД" sheetId="1" r:id="rId1"/>
  </sheets>
  <definedNames>
    <definedName name="_xlnm._FilterDatabase" localSheetId="0" hidden="1">СВОД!$A$10:$P$233</definedName>
    <definedName name="_xlnm.Print_Titles" localSheetId="0">СВОД!$10:$10</definedName>
    <definedName name="_xlnm.Print_Area" localSheetId="0">СВОД!$A$1:$M$240</definedName>
  </definedNames>
  <calcPr calcId="124519"/>
</workbook>
</file>

<file path=xl/calcChain.xml><?xml version="1.0" encoding="utf-8"?>
<calcChain xmlns="http://schemas.openxmlformats.org/spreadsheetml/2006/main">
  <c r="K187" i="1"/>
  <c r="K186"/>
  <c r="K183"/>
  <c r="K180"/>
  <c r="M179"/>
  <c r="K173"/>
  <c r="K164"/>
  <c r="K163"/>
  <c r="K189"/>
  <c r="M189"/>
  <c r="G104" l="1"/>
  <c r="K104"/>
  <c r="K219"/>
  <c r="K218" s="1"/>
  <c r="M114"/>
  <c r="L114"/>
  <c r="K114"/>
  <c r="K102"/>
  <c r="K97"/>
  <c r="K95"/>
  <c r="K96"/>
  <c r="K94"/>
  <c r="L218"/>
  <c r="M218"/>
  <c r="K106" l="1"/>
  <c r="K21"/>
  <c r="K150"/>
  <c r="L140"/>
  <c r="M140"/>
  <c r="K140"/>
  <c r="G56" l="1"/>
  <c r="L56"/>
  <c r="M56"/>
  <c r="K56"/>
  <c r="L67" l="1"/>
  <c r="M67"/>
  <c r="K67"/>
  <c r="J90" l="1"/>
  <c r="I90"/>
  <c r="L14" l="1"/>
  <c r="L11" s="1"/>
  <c r="M14"/>
  <c r="M11" s="1"/>
  <c r="K14"/>
  <c r="M160"/>
  <c r="L160"/>
  <c r="L35"/>
  <c r="M42"/>
  <c r="L42"/>
  <c r="L40"/>
  <c r="M40"/>
  <c r="L38"/>
  <c r="M38"/>
  <c r="L28"/>
  <c r="M28"/>
  <c r="L80"/>
  <c r="M80"/>
  <c r="L110"/>
  <c r="L107" s="1"/>
  <c r="M110"/>
  <c r="M107" s="1"/>
  <c r="L193"/>
  <c r="L189" s="1"/>
  <c r="L60" l="1"/>
  <c r="M60"/>
  <c r="K60"/>
  <c r="M48"/>
  <c r="L48"/>
  <c r="K48"/>
  <c r="K42"/>
  <c r="K28" l="1"/>
  <c r="K75" l="1"/>
  <c r="K71"/>
  <c r="K160" l="1"/>
  <c r="K139" s="1"/>
  <c r="K70"/>
  <c r="K89"/>
  <c r="K82" s="1"/>
  <c r="K80" s="1"/>
  <c r="K110" l="1"/>
  <c r="K107" s="1"/>
  <c r="M36" l="1"/>
  <c r="M35" s="1"/>
  <c r="K36"/>
  <c r="G17" l="1"/>
  <c r="K20"/>
  <c r="K17" l="1"/>
  <c r="K11" s="1"/>
  <c r="K213" l="1"/>
  <c r="M209"/>
  <c r="M200" s="1"/>
  <c r="L209" l="1"/>
  <c r="L200" s="1"/>
  <c r="K209"/>
  <c r="K200" l="1"/>
  <c r="M139"/>
  <c r="L139"/>
  <c r="M76" l="1"/>
  <c r="M66" s="1"/>
  <c r="L76"/>
  <c r="L66" s="1"/>
  <c r="K76"/>
  <c r="K66" s="1"/>
  <c r="M54" l="1"/>
  <c r="L54"/>
  <c r="L52" s="1"/>
  <c r="K54"/>
  <c r="K52" s="1"/>
  <c r="K40"/>
  <c r="K38"/>
  <c r="K35"/>
  <c r="G35"/>
  <c r="M52" l="1"/>
  <c r="L31"/>
  <c r="M31"/>
  <c r="K31"/>
</calcChain>
</file>

<file path=xl/sharedStrings.xml><?xml version="1.0" encoding="utf-8"?>
<sst xmlns="http://schemas.openxmlformats.org/spreadsheetml/2006/main" count="1859" uniqueCount="405">
  <si>
    <t>Приложение</t>
  </si>
  <si>
    <t>План реализации</t>
  </si>
  <si>
    <t>Код основного
мероприятия</t>
  </si>
  <si>
    <t>Код направления расходов</t>
  </si>
  <si>
    <t>Исполнитель мероприятия</t>
  </si>
  <si>
    <t xml:space="preserve">Основное мероприятие / направление расходов / мероприятие </t>
  </si>
  <si>
    <t>Показатель выполнения мероприятия</t>
  </si>
  <si>
    <t>Сумма финансового обеспечения,
тыс. руб.</t>
  </si>
  <si>
    <t>Наименование показателя</t>
  </si>
  <si>
    <t>Ед. изм.</t>
  </si>
  <si>
    <t>2023 год</t>
  </si>
  <si>
    <t>Плановое значение</t>
  </si>
  <si>
    <t>Срок реализации</t>
  </si>
  <si>
    <t>2022 год</t>
  </si>
  <si>
    <t>3</t>
  </si>
  <si>
    <t>01</t>
  </si>
  <si>
    <t>х</t>
  </si>
  <si>
    <t>Организация библиотечного обслуживания населения комплектование и обеспечение сохранности их библиотечных фондов</t>
  </si>
  <si>
    <t>тыс. экземпляров</t>
  </si>
  <si>
    <t>Объем библиотечного фонда муниципальных общедоступных библиотек</t>
  </si>
  <si>
    <t>Количество новых записей, внесенных в электронный каталог</t>
  </si>
  <si>
    <t>единиц</t>
  </si>
  <si>
    <t>У1016</t>
  </si>
  <si>
    <t>Библиотечное, библиографическое и информационное обслуживание пользователей библиотек</t>
  </si>
  <si>
    <t>МАУК "Калининградская ЦБС"</t>
  </si>
  <si>
    <t>Оказание услуг (выполнение работ) по организации библиотечного обслуживания населения комплектование и обеспечение сохранности их библиотечных фондов</t>
  </si>
  <si>
    <t>У2200</t>
  </si>
  <si>
    <t>Субсидии в целях осуществления мероприятий по содержанию муниципального имущества</t>
  </si>
  <si>
    <t>Количество помещений</t>
  </si>
  <si>
    <t>единица</t>
  </si>
  <si>
    <t>Количество объектов</t>
  </si>
  <si>
    <t>У2300</t>
  </si>
  <si>
    <t xml:space="preserve">Субсидии в целях приобретения нефинансовых активов        </t>
  </si>
  <si>
    <t>Количество учреждений, пополнивших материально-техническую базу</t>
  </si>
  <si>
    <t>Количество  компьютерной техники</t>
  </si>
  <si>
    <t>Количество оборудования</t>
  </si>
  <si>
    <t>02</t>
  </si>
  <si>
    <t xml:space="preserve">Региональный проект "Культурная среда" </t>
  </si>
  <si>
    <t>Комитет по социальной политике</t>
  </si>
  <si>
    <t>Субсидии в целях приобретения нефинансовых активов</t>
  </si>
  <si>
    <t>03</t>
  </si>
  <si>
    <t>Число посещений муниципального музея</t>
  </si>
  <si>
    <t>тыс. человек</t>
  </si>
  <si>
    <t>Количество выставок, организованных муниципальным музеем</t>
  </si>
  <si>
    <t xml:space="preserve">Количество посетителей зоопарка </t>
  </si>
  <si>
    <t>Количество видов животных в коллекции зоопарка</t>
  </si>
  <si>
    <t>видов</t>
  </si>
  <si>
    <t>не менее 250</t>
  </si>
  <si>
    <t>МАУК "Калининградский зоопарк"</t>
  </si>
  <si>
    <t>У1017</t>
  </si>
  <si>
    <t>Формирование, учет, изучение, обеспечение физического сохранения и безопасности музейных предметов, музейных коллекций</t>
  </si>
  <si>
    <t>50</t>
  </si>
  <si>
    <t>МАУК "Музей "Фридландские ворота"</t>
  </si>
  <si>
    <t>Осуществление публичного показа музейных предметов и музейных коллекций, формирование, учет, хранение, изучение и обеспечение сохранности музейного фонда</t>
  </si>
  <si>
    <t>У1018</t>
  </si>
  <si>
    <t>Формирование, сохранение, содержание и учет коллекций диких и домашних животных, растений</t>
  </si>
  <si>
    <t>375</t>
  </si>
  <si>
    <t>Демонстрация коллекций диких и домашних животных, формирование, сохранение, содержание и учет коллекций диких и домашних животных, создание экспозиций</t>
  </si>
  <si>
    <t>04</t>
  </si>
  <si>
    <t>Организация и проведение концертов и концертных программ</t>
  </si>
  <si>
    <t>человек</t>
  </si>
  <si>
    <t>У1019</t>
  </si>
  <si>
    <t>Создание концертов и концертных программ</t>
  </si>
  <si>
    <t>МАУК КТК "Дом искусств"</t>
  </si>
  <si>
    <t>Оказание услуг (выполнение работ) по организации и проведению концертов и концертных программ</t>
  </si>
  <si>
    <t>Количество мероприятий</t>
  </si>
  <si>
    <t>Количество противопожарных работ</t>
  </si>
  <si>
    <t>декабрь. 2022</t>
  </si>
  <si>
    <t>Количество разработанной проектно-сметной документации</t>
  </si>
  <si>
    <t>05</t>
  </si>
  <si>
    <t>Организация деятельности клубных формирований и формирований самодеятельного народного творчества</t>
  </si>
  <si>
    <t>У1020</t>
  </si>
  <si>
    <t>Деятельность клубных формирований и формирований самодеятельного народного творчества</t>
  </si>
  <si>
    <t>МАУ ДК "Машиностроитель"</t>
  </si>
  <si>
    <t>Оказание услуг (выполнение работ) по организации деятельности клубных формирований и формирований самодеятельного народного творчества</t>
  </si>
  <si>
    <t>МАУК ДК "Чкаловский"</t>
  </si>
  <si>
    <t>Количество учреждений дополнительного образования</t>
  </si>
  <si>
    <t>Прибретение баяна</t>
  </si>
  <si>
    <t>06</t>
  </si>
  <si>
    <t>Организация массовых городских мероприятий</t>
  </si>
  <si>
    <t>Количество участников и зрителей</t>
  </si>
  <si>
    <t>40404</t>
  </si>
  <si>
    <t>Организация проведения массовых мероприятий, социально-культурных мероприятий, фестивалей, спортивных и физкультурных мероприятий</t>
  </si>
  <si>
    <t>9 500</t>
  </si>
  <si>
    <t>Организация и проведение праздничных мероприятий, посвященных торжественной встрече Нового года</t>
  </si>
  <si>
    <t>Участие в организации и проведении праздничного мероприятия «Сказки старого города, или Праздник длинной колбасы»</t>
  </si>
  <si>
    <t>3000*</t>
  </si>
  <si>
    <t>3 000*</t>
  </si>
  <si>
    <t>Участие в организации и проведении праздничного мероприятия «День селедки»</t>
  </si>
  <si>
    <t xml:space="preserve">Количество участников и зрителей </t>
  </si>
  <si>
    <t>40000*</t>
  </si>
  <si>
    <t>40 000*</t>
  </si>
  <si>
    <t>Организация и проведение торжественных мероприятий, посвященных Дню города</t>
  </si>
  <si>
    <t>Участие в организации и проведении праздничного мероприятия «Водная ассамблея»</t>
  </si>
  <si>
    <t>4000*</t>
  </si>
  <si>
    <t>У1021</t>
  </si>
  <si>
    <t>Проведение массовых городских мероприятий на территории города Калининграда</t>
  </si>
  <si>
    <t>Организация и проведение праздника Рождества Христова</t>
  </si>
  <si>
    <t>3 000</t>
  </si>
  <si>
    <t>Организация и проведение торжественных  мероприятий, посвященных Дню защитника Отечества</t>
  </si>
  <si>
    <t>Организация и проведение торжественных мероприятий, посвященных Международному женскому дню</t>
  </si>
  <si>
    <t>Организация и проведение торжественного мероприятия, посвященного Дню работника культуры</t>
  </si>
  <si>
    <t>Организация и проведение торжественных мероприятий, посвященных Дню штурма города-крепости Кенигсберг</t>
  </si>
  <si>
    <t>5000</t>
  </si>
  <si>
    <t>Организация и проведение торжественных мероприятий, посвященных празднованию Дня Победы</t>
  </si>
  <si>
    <t>Организация и проведение торжественных мероприятий, посвященных Дню России</t>
  </si>
  <si>
    <t>10 000</t>
  </si>
  <si>
    <t>Организация и проведение торжественного мероприятия, посвященного Дню народного единства</t>
  </si>
  <si>
    <t>4 000</t>
  </si>
  <si>
    <t>07</t>
  </si>
  <si>
    <t>Сохранение, использование и популяризация объектов культурного наследия, мемориальных объектов и памятников</t>
  </si>
  <si>
    <t>40202</t>
  </si>
  <si>
    <t>Текущий ремонт и содержание объектов благоустройства</t>
  </si>
  <si>
    <t>Разработка проектов зон охраны объектов культурного наследия местного (муниципального) значения</t>
  </si>
  <si>
    <t>40418</t>
  </si>
  <si>
    <t>Количество проектов</t>
  </si>
  <si>
    <t>КГРиЦ</t>
  </si>
  <si>
    <t>Разработка проекта зон охраны объекта культурного наследия местного (муниципального) значения  «Пергола, посвященная королеве Луизе», 1874 год, пр-кт Мира - пр-кт Победы, Центральный парк культуры и отдыха  в г. Калининграде</t>
  </si>
  <si>
    <t>1</t>
  </si>
  <si>
    <t>Разработка проекта зон охраны объекта культурного наследия местного (муниципального) значения  «Здание элеватора», 1897 год, по наб. Правой, 21  в г. Калининграде</t>
  </si>
  <si>
    <t xml:space="preserve">Разработка проекта зон охраны объекта культурного наследия местного (муниципального) значения
«Дом жилой», нач. XX в., по
 ул. Комсомольской, 12, литера А в 
 г. Калининграде
</t>
  </si>
  <si>
    <t xml:space="preserve">Разработка проекта зон охраны объекта культурного наследия местного (муниципального) значения
 «Дом жилой», 1910-1914 годы, по ул. Красной, 12, 14 в г. Калининграде                                                                                    
</t>
  </si>
  <si>
    <t xml:space="preserve">Разработка проекта зон охраны объекта культурного наследия местного (муниципального) значения
 «Дом жилой», нач. XX в., по Красной, 20, 22 в  г. Калининграде        
</t>
  </si>
  <si>
    <t xml:space="preserve">Разработка проекта зон охраны объекта культурного наследия местного (муниципального) значения «Дом жилой» нач. XX в., по ул.  З. Космодемьянской 30, 32, 34, 36, 38 в  г. Калининграде
</t>
  </si>
  <si>
    <t xml:space="preserve">Разработка проекта зон охраны объекта культурного наследия местного (муниципального) значения  «Дом жилой», нач. XX в. по ул. Госпитальной, 2 в г. Калининграде </t>
  </si>
  <si>
    <t xml:space="preserve">Разработка проекта зон охраны объекта культурного наследия местного (муниципального) значения  «Дом жилой», нач. XX в. по  ул. Госпитальной, 4 в г. Калининграде </t>
  </si>
  <si>
    <t xml:space="preserve">Разработка проекта зон охраны объекта культурного наследия местного (муниципального) значения  «Дом жилой», нач. XX в. по ул. Госпитальной, 6-8 в г. Калининграде </t>
  </si>
  <si>
    <t xml:space="preserve">Разработка проекта зон охраны объекта культурного наследия местного (муниципального) значения  «Дом жилой», нач. XX в. по ул. Госпитальной, 12 в г. Калининграде </t>
  </si>
  <si>
    <t xml:space="preserve">Разработка проекта зон охраны объекта культурного наследия местного (муниципального) значения  «Дом жилой», нач. XX в. по  ул. Госпитальной, 14 в г. Калининграде </t>
  </si>
  <si>
    <t xml:space="preserve">Разработка проекта зон охраны объекта культурного наследия местного (муниципального) значения  «Дом жилой», нач. XX в. по  ул. Госпитальной, 16 в г. Калининграде </t>
  </si>
  <si>
    <t xml:space="preserve">Разработка проекта зон охраны объекта культурного наследия местного (муниципального) значения  «Дом жилой», нач. XX в. по  ул. Пролетарской, 115 в г. Калининграде </t>
  </si>
  <si>
    <t xml:space="preserve">Разработка проекта зон охраны объекта культурного наследия местного (муниципального) значения  «Дом жилой», нач. XX в. по  ул. Пролетарской, 117 в г. Калининграде </t>
  </si>
  <si>
    <t xml:space="preserve">Разработка проекта зон охраны объекта культурного наследия местного (муниципального) значения  «Дом жилой», нач. XX в. по  ул. Пролетарской, 119, 121 в г. Калининграде </t>
  </si>
  <si>
    <t xml:space="preserve">Разработка проекта зон охраны объекта культурного наследия местного (муниципального) значения  «Дом жилой», нач. XX в. по  ул. Пролетарской, 123 в г. Калининграде </t>
  </si>
  <si>
    <t xml:space="preserve">Разработка проекта зон охраны объекта культурного наследия местного (муниципального) значения  «Дом жилой», нач. XX в. по  ул. Пролетарской, 125, 127 в г. Калининграде </t>
  </si>
  <si>
    <t xml:space="preserve">Разработка проекта зон охраны объекта культурного наследия местного (муниципального) значения  «Дом жилой», нач. XX в. по  ул. Пролетарской, 129 в г. Калининграде </t>
  </si>
  <si>
    <t xml:space="preserve">Разработка проекта зон охраны объекта культурного наследия местного (муниципального) значения  «Дом жилой», нач. XX в. по  ул. Пролетарской, 131 в г. Калининграде </t>
  </si>
  <si>
    <t xml:space="preserve">Разработка проекта зон охраны объекта культурного наследия местного (муниципального) значения  «Здание мельницы», 1890 год, по  наб. Правой, 15 в г. Калининграде </t>
  </si>
  <si>
    <t>Разработка проекта зон охраны объекта культурного наследия местного (муниципального) значения  «Памятный знак морякам-балтийцам», 1974 год, по  пр-кту Московскому, на берегу  р. Преголя в  г. Калининграде</t>
  </si>
  <si>
    <t>Разработка проекта зон охраны объекта культурного наследия местного (муниципального) значения  «Братская могила советских воинов, погибших при штурме города-крепости Кенигсберг в апреле 1945 г.»,  1957 год, по ул. Герцена, в зеленом массиве в  г. Калининграде</t>
  </si>
  <si>
    <t>08</t>
  </si>
  <si>
    <t>Обеспечение предоставления дополнительного образования детям в образовательных организациях в сфере культуры и искусства</t>
  </si>
  <si>
    <t>тыс.чел.</t>
  </si>
  <si>
    <t>У1022</t>
  </si>
  <si>
    <t>Предоставление дополнительного образования детей в сфере культуры и искусства</t>
  </si>
  <si>
    <t>Количество учащихся</t>
  </si>
  <si>
    <t>МАУ ДО "ДМШ им. Р.М. Глиэра"</t>
  </si>
  <si>
    <t>Оказание услуг в сфере дополнительного образования</t>
  </si>
  <si>
    <t>МАУ ДО "ДМШ им.Э.Т.А. Гофмана"</t>
  </si>
  <si>
    <t>МАУ ДО "ДШИ "Гармония"</t>
  </si>
  <si>
    <t>МАУ ДО ГО "Город Калининград" "ДМШ им.Д.Д. Шостаковича"</t>
  </si>
  <si>
    <t>МАУ ДО ГО "Город Калининград" "ДШИ им.Ф. Шопена"</t>
  </si>
  <si>
    <t>МАУ ДО ДМШ "Лира"</t>
  </si>
  <si>
    <t>МАУ ДО ДМШ им. Глинки М.И.</t>
  </si>
  <si>
    <t>МАУ ДО ДХШ</t>
  </si>
  <si>
    <t>МАУ ДО ДШИ им. П.И.Чайковского</t>
  </si>
  <si>
    <t>Х</t>
  </si>
  <si>
    <t>Количество систем</t>
  </si>
  <si>
    <t>09</t>
  </si>
  <si>
    <t>Организация профессиональных конкурсов и праздничных мероприятий, творческих конкурсов, торжественных церемоний, предоставление грантов на реализацию социальных проектов</t>
  </si>
  <si>
    <t>Количество торжественных церемоний</t>
  </si>
  <si>
    <t>Количество грантов в форме субсидий на реализацию социальных проектов, направленных на укрепление межнациональных, межэтнических и межконфессиональных отношений, профилактику экстремизма и ксенофобии</t>
  </si>
  <si>
    <t>5</t>
  </si>
  <si>
    <t>Количество детей, получивших поддержку и обучающихся в учреждениях дополнительного образования в сфере культуры</t>
  </si>
  <si>
    <t>28</t>
  </si>
  <si>
    <t xml:space="preserve">Количество конкурсов и фестивалей для детей, проводимых учреждениями дополнительного образования детей в сфере культуры </t>
  </si>
  <si>
    <t>Количество профессиональных конкурсов и праздничных мероприятий</t>
  </si>
  <si>
    <t>2</t>
  </si>
  <si>
    <t>60302</t>
  </si>
  <si>
    <t>Предоставление некоммерческим организациям  грантов в форме субсидий на реализацию социальных проектов, направленных на укрепление межнациональных, межэтнических и межконфессиональных отношений, профилактику экстремизма и ксенофобии</t>
  </si>
  <si>
    <t>Количество грантов</t>
  </si>
  <si>
    <t>Администрация городского округа "Город Калининград"</t>
  </si>
  <si>
    <t>Предоставление грантов организациям</t>
  </si>
  <si>
    <t>60303</t>
  </si>
  <si>
    <t>Предоставление гранта на лучшее праздничное новогоднее оформление города</t>
  </si>
  <si>
    <t>6</t>
  </si>
  <si>
    <t>Выплата грантов на лучшее праздничное новогоднее оформление города</t>
  </si>
  <si>
    <t>П0501</t>
  </si>
  <si>
    <t>Выплата премий победителям и призерам конкурсов, смотров и т.д.</t>
  </si>
  <si>
    <t>Количество премий</t>
  </si>
  <si>
    <t>Выплата премий победителям Конкурса «Патриот Земли Российской» имени Великого князя Александра Невского</t>
  </si>
  <si>
    <t>Выплата премий победителям Конкурса «О ежегодной премии главы городского округа «Город Калининград» «Вдохновение»</t>
  </si>
  <si>
    <t>П0504</t>
  </si>
  <si>
    <t>Адресная поддержка одаренных детей и молодежи</t>
  </si>
  <si>
    <t>Количество стипендиатов</t>
  </si>
  <si>
    <t>Выплата стипендии главы городского округа "Город Калининград" и городского Совета депутатов Калининграда</t>
  </si>
  <si>
    <t>У2403</t>
  </si>
  <si>
    <t>Субсидии в целях подготовки и проведения мероприятий, торжественных церемоний, общегородских мероприятий и фестивалей, олимпиад, смотров, конкурсов</t>
  </si>
  <si>
    <t>Количество проведенных мероприятий</t>
  </si>
  <si>
    <t>Организация и проведение Книжного фестиваля</t>
  </si>
  <si>
    <t>Количество проведенных фестивалей</t>
  </si>
  <si>
    <t>Количество проведенных конкурсов</t>
  </si>
  <si>
    <t>Организация и проведение Церемонии награждения стипендиатов главы городского округа «Город Калининград» и городского Совета депутатов Калининграда -одаренных детей – учащихся муниципальных детских музыкальных школ, школ искусств, художественной школы городского округа «Город Калининград»</t>
  </si>
  <si>
    <t>Количество проведенных церемоний</t>
  </si>
  <si>
    <t>Организация и проведение Конкурса «Янтарный лебедь»</t>
  </si>
  <si>
    <t>Организация и проведение Открытого конкурса на лучшее праздничное новогоднее оформление городского округа «Город Калининград»</t>
  </si>
  <si>
    <t>0</t>
  </si>
  <si>
    <t>Организация и проведение Открытого детского музыкального фестиваля-конкурса «Услышь нас, море»</t>
  </si>
  <si>
    <t>МАУ ДО "ДШИ 
"Гармония"</t>
  </si>
  <si>
    <t>Количество инструментов</t>
  </si>
  <si>
    <t>муниципальной программы «Сохранение и развитие культуры в городском округе «Город Калининград» на 2022 год и плановый период 2023-2024 гг.</t>
  </si>
  <si>
    <t>2024 год</t>
  </si>
  <si>
    <t>Количество посещений муниципальных общедоступных библиотек</t>
  </si>
  <si>
    <t>декабрь.
2022</t>
  </si>
  <si>
    <t>19</t>
  </si>
  <si>
    <t>Количество клубных формирований</t>
  </si>
  <si>
    <t>46</t>
  </si>
  <si>
    <t>30</t>
  </si>
  <si>
    <t>16</t>
  </si>
  <si>
    <t xml:space="preserve">2023 год </t>
  </si>
  <si>
    <t>Ремонт фасада, эвакуационной лестницы (библиотека №3 им. А.И. Герцена)</t>
  </si>
  <si>
    <t>Ремонт помещений (детская библиотека № 16 им. А.П. Соболева)</t>
  </si>
  <si>
    <t>Ремонт помещений (центральная детская библиотека № 17 им. С.В. Михалкова)</t>
  </si>
  <si>
    <t>Энергоаудит и паспортизация зданий библиотек</t>
  </si>
  <si>
    <t>Приобретение мебели в библиотеку № 5 им. Е.А. Зиборова</t>
  </si>
  <si>
    <t xml:space="preserve">Приобретение компьютерной техники </t>
  </si>
  <si>
    <t>Количество паспортов</t>
  </si>
  <si>
    <t>Количество  предметов мебели</t>
  </si>
  <si>
    <t>S4005</t>
  </si>
  <si>
    <t>Осуществление капитальных вложений в объекты муниципальной собственности</t>
  </si>
  <si>
    <t>S4006</t>
  </si>
  <si>
    <t xml:space="preserve">Количество учреждений </t>
  </si>
  <si>
    <t>февраль.
2022</t>
  </si>
  <si>
    <t>март.
2022</t>
  </si>
  <si>
    <t>апрель.
2022</t>
  </si>
  <si>
    <t>июль.
2022</t>
  </si>
  <si>
    <t>май.
2022</t>
  </si>
  <si>
    <t>июнь.
2022</t>
  </si>
  <si>
    <t>ноябрь.
2022</t>
  </si>
  <si>
    <t>м2</t>
  </si>
  <si>
    <t xml:space="preserve">Площадь территории </t>
  </si>
  <si>
    <t>декабрь. 
2022</t>
  </si>
  <si>
    <t>Ремонт ограждения (ул. Некрасова,16)</t>
  </si>
  <si>
    <t>Услуги по спилу и обрезке деревьев, вывозу порубочных материалов</t>
  </si>
  <si>
    <t>Замена покрытия пола, строительный контроль</t>
  </si>
  <si>
    <t>Устройство ограждения, строительный контроль</t>
  </si>
  <si>
    <t>Разработка комплекса инженерно-технических и организационных мероприятий по обеспечению пожарной безопасности, расчет пожарного риска, категории по взрывопожарной и пожарной опасности</t>
  </si>
  <si>
    <t>Замена аварийного освещения на путях эвакуации</t>
  </si>
  <si>
    <t>Ремонт полов, помещений, огнезащитная обработка лестницы</t>
  </si>
  <si>
    <t>Проведение эксплуатационных испытаний пожарной лестницы</t>
  </si>
  <si>
    <t>Приобретение мебели</t>
  </si>
  <si>
    <t>январь. 2022</t>
  </si>
  <si>
    <t>Организация и проведение праздничных мероприятий, посвященных празднику Рождества Христова</t>
  </si>
  <si>
    <t>Организация и проведение торжественного мероприятия "Люди труда"</t>
  </si>
  <si>
    <t>4</t>
  </si>
  <si>
    <t>февраль. 2022</t>
  </si>
  <si>
    <t>Организация и проведение Конкурса музеев</t>
  </si>
  <si>
    <t>апрель. 2022</t>
  </si>
  <si>
    <t>9</t>
  </si>
  <si>
    <t>август.
2022</t>
  </si>
  <si>
    <t>Количество деревьев</t>
  </si>
  <si>
    <t>Реконструкция объекта "Аквариум" (литер Г) под "Террариум" по адресу г. Калининград проспект Мира 26</t>
  </si>
  <si>
    <t>Капитальный ремонт выхода и устройство тамбур-шлюза  (ул. Некрасова,16)</t>
  </si>
  <si>
    <t>Реставрация  скульптуры «Девочка с олененком», 
1915 г.</t>
  </si>
  <si>
    <t>Реставрация памятника Герману Клаассу, основателю и первому директору Кёнигсбергского зоопарка, 1913 г.</t>
  </si>
  <si>
    <t>Количество объектов/систем</t>
  </si>
  <si>
    <t>Замена трубопровода холодного водоснабжения</t>
  </si>
  <si>
    <t>Приобретение мебели (ЦГБ им. А.П. Чехова, Леонова, Зиборова, мкр. Южный, городская юношеская библиотека, библиотека №20)</t>
  </si>
  <si>
    <t>Оборудование системы видеонаблюдения</t>
  </si>
  <si>
    <t>Приобретение музыкального оборудования (микрофоны)</t>
  </si>
  <si>
    <t>Количество компектов</t>
  </si>
  <si>
    <t>Приобретение одежды сцены (черный кабинет: кулисы, задник, падуги)</t>
  </si>
  <si>
    <t>20</t>
  </si>
  <si>
    <t>21</t>
  </si>
  <si>
    <t>Количество услуг</t>
  </si>
  <si>
    <t>Капитальный ремонт системы водостнабженя и водоотведения, ремонт помещений, санузлов, авторский надзор, строительный контроль</t>
  </si>
  <si>
    <t>Капитальный ремонт системы электроснабжения, отопления, водоснабжения, водоотведения, внутренних помещений (ул. Минина и Пожарского,4)</t>
  </si>
  <si>
    <t>Капитальный ремонт фасада и внутренних помещений</t>
  </si>
  <si>
    <t>Количество дверей</t>
  </si>
  <si>
    <t>Количество предметов мебели</t>
  </si>
  <si>
    <t>2/1</t>
  </si>
  <si>
    <t xml:space="preserve">Услуга по организации (аудиоконтент и оборудование) для проекта "Иммерсивный променад" </t>
  </si>
  <si>
    <t>Приобретение оборудования</t>
  </si>
  <si>
    <t>Приобретение  оборудования для проведения виртуальных прогулок (экскурсий)</t>
  </si>
  <si>
    <t>Количество учреждений</t>
  </si>
  <si>
    <t>87</t>
  </si>
  <si>
    <t>Приобретение мебели в административные помещения</t>
  </si>
  <si>
    <t>Приобретение компьютерной и копировальной техники</t>
  </si>
  <si>
    <t>8</t>
  </si>
  <si>
    <t>799</t>
  </si>
  <si>
    <t>2553</t>
  </si>
  <si>
    <t xml:space="preserve">Организация и проведение конкурса «Янтарное перо» </t>
  </si>
  <si>
    <t xml:space="preserve">Организация и проведение конкурса «ЛиТерра БалтиКа» </t>
  </si>
  <si>
    <t>40405</t>
  </si>
  <si>
    <t>Организация и проведение торжественных церемоний</t>
  </si>
  <si>
    <t>Количество церемоний</t>
  </si>
  <si>
    <t>КГХиС</t>
  </si>
  <si>
    <t>сентябрь.
2022</t>
  </si>
  <si>
    <t>17</t>
  </si>
  <si>
    <t xml:space="preserve">Организация и проведение торжественной церемонии награждения лауреатов конкурса «Патриот Земли Российской» имени Великого князя Александра Невского за достижения в области патриотического воспитания»   </t>
  </si>
  <si>
    <t>июнь-июль 2022</t>
  </si>
  <si>
    <t>апрель
 2022</t>
  </si>
  <si>
    <t xml:space="preserve">* комитет по социальной политике учавствует в мероприятиях в части технического обеспечения </t>
  </si>
  <si>
    <t>Заместитель начальника управления спорта, 
молодежной политики и культуры, 
начальник отдела культуры комитета 
по социальной политике</t>
  </si>
  <si>
    <t>А.А. Шарафеева</t>
  </si>
  <si>
    <t>Исполнитель:</t>
  </si>
  <si>
    <t>Бочковская Юлия Владимировна</t>
  </si>
  <si>
    <t>8 (4012) 92-37-13</t>
  </si>
  <si>
    <t>14</t>
  </si>
  <si>
    <t>Количество участников и зрителей/услуг</t>
  </si>
  <si>
    <t>человек/единиц</t>
  </si>
  <si>
    <t>человек/
единиц</t>
  </si>
  <si>
    <t>Организация и проведение Открытого детско-юношеского конкурса юных пианистов  имени П.И. Чайковского</t>
  </si>
  <si>
    <t>Организация и проведение Открытого конкурса детских хоровых коллективов «Русская Метелица»</t>
  </si>
  <si>
    <t>Организация и проведение Открытого детско-юношеского конкурса вокалистов "Соловушка"</t>
  </si>
  <si>
    <t>Организация и проведение Открытого конкурса детского творчества «Экология души»</t>
  </si>
  <si>
    <t>Количество объектов/
площадь территории</t>
  </si>
  <si>
    <t>Организация и проведение VIII ежегодного Открытого конкурса хореографического искусства</t>
  </si>
  <si>
    <t>Организация и проведение VI Открытого конкурса эстрадной музыки "Салют аккордеон"</t>
  </si>
  <si>
    <t>Разработка, проверка ПСД, ремонт системы видеонаблюдения</t>
  </si>
  <si>
    <t>Торжественное мероприятие посвященное чевствованию молодых семей</t>
  </si>
  <si>
    <t>Приобретение компьютера, МФУ</t>
  </si>
  <si>
    <t>Работы по сохранению объекта культурного наследия местного (муниципального) значения, в т.ч. разработка проектно-сметной документации,авторский,технический надзор, геодезические изыскания</t>
  </si>
  <si>
    <t>7/
37 127,60</t>
  </si>
  <si>
    <t>Разработка проекта зон охраны объекта культурного наследия местного (муниципального) значения «Дворец спорта Кенигсбергского университета «Палестра Альбертина» (архитектор Ф. Хайтманн)», 1896 год, по ул. Маршала Рокоссовского, 16-20 в г. Калининграде</t>
  </si>
  <si>
    <t>Выполнение работ по разработке проекта зон охраны объекта культурного наследия местного (муниципального) значения «Здание народной школы им. Ф. Шиллера», 1910 год по ул.  Марш. Новикова, 3, 5 в г. Калининграде</t>
  </si>
  <si>
    <t>Реконструкция вольера для лосей (литеры Г-31, Г-32, Г-33) под вольер для содержания животных по адресу г. Калининград проспект Мира 26 (строительство нового медвежатника)</t>
  </si>
  <si>
    <t>Разработка комплекса инженерно-технических и организационных мероприятий по пожарной безопасности</t>
  </si>
  <si>
    <t>Техническое оснащение муниципальных музеев</t>
  </si>
  <si>
    <t xml:space="preserve">Приобретение индукционной системы "Волна 50К" (система, обеспечивающая дублирование звуковой информации для инвалидов по слуху) </t>
  </si>
  <si>
    <t>Компенсационная подсадка деревьев на территории МАУК "Музей "Фридландские ворота", расположенного по адресу: г. Калининград, ул. Дзержинского, 30-32</t>
  </si>
  <si>
    <t>Замена аналоговой системы автоматической пожарной сигнализации и системы управления и эвакуации при пожаре на адресную систему автоматической пожарной сигнализации и речевой системы оповещения и управления эвакуацией людей при пожаре в административном корпусе (Литер А1)</t>
  </si>
  <si>
    <t>Капитальный ремонт актового зала</t>
  </si>
  <si>
    <t>Монтаж противопожарных дверей, строительный контроль</t>
  </si>
  <si>
    <t>Разработка проектно-сметной документации на капитальный ремонт дренажной системы и ливневой канализации с устройством гидроизоляции стен подвала здания, благоустройство территории, устройство наружного освещения,видеонаблюдения</t>
  </si>
  <si>
    <t>Разработка проектно-сметной документации  на капитальный ремонт фасада здания</t>
  </si>
  <si>
    <t>Разработка  проектно-сметной документации на капитальный ремонт систем электроснабжения, отопления, водоснабжения, водоотведения, вентиляции, видеонаблюдения, локально-вычислительной сети, внутренних помещений</t>
  </si>
  <si>
    <t>Ремонт помещений, установка противопожарной двери, строительный контроль, разработка декларации пожарной безопасности</t>
  </si>
  <si>
    <t xml:space="preserve">Замена дверей </t>
  </si>
  <si>
    <t>МАУ ДО ГО "Город Калининград" "ДШИ "Гармония"</t>
  </si>
  <si>
    <t>Капитальный ремонт внутренних помещений, внутренней системы электроснабжения здания, лестницы</t>
  </si>
  <si>
    <t>Приобретение с установкой комплектующих материалов для восстановления работоспособности бойлера косвенного нагрева и подведения ГВС в помещение санузла, приобретение сантехнического оборудования, строительных материалов для санузла</t>
  </si>
  <si>
    <t>Установка системы контроля и управления доступом</t>
  </si>
  <si>
    <t>Разработка ПСД, капитальный ремонт зрительного зала</t>
  </si>
  <si>
    <t>Организация выступления Вокальной группы ViVA на торжественном мероприятии, посвященном Дню штурма Кёненгсберга в городе Калининграде</t>
  </si>
  <si>
    <t>Ремонт входной группы</t>
  </si>
  <si>
    <t xml:space="preserve">Ремонт ограждения </t>
  </si>
  <si>
    <t>Разработка ПСД, демонтаж строения</t>
  </si>
  <si>
    <t>Количество объектов/количество проектно-сметных документаций</t>
  </si>
  <si>
    <t>1/1</t>
  </si>
  <si>
    <t>Расчет категорий помещений по взрывоопасной и пожарной опасности</t>
  </si>
  <si>
    <t>Модернизация системы экстренного оповещения работников и посетителей о потенциальной угрозе возникновения или о возникновении чрезвычайной ситуации</t>
  </si>
  <si>
    <t>Приобретение оборудования для устранения нарушений по пожарной безопасносности</t>
  </si>
  <si>
    <t>Поставка и установка камер для оборудования критических элементов объекта (водомерный узел, ГРЩ, теплопункт) системой охранного телевидения, обеспечивающей при необходимости передачу визуальной информации о состоянии территории учреждения</t>
  </si>
  <si>
    <t>Ремонт туалета по ул. Карташева, 111 г. Калининград</t>
  </si>
  <si>
    <t>21911</t>
  </si>
  <si>
    <t>Единовременные денежные выплаты за счет средств резервного фонда Правительства Калининградской области</t>
  </si>
  <si>
    <t xml:space="preserve">Единовременная денежная выплата руководителям, педагогическим работникам, учебно-вспомогательному персоналу, а также иным работникам, принятым на основное место работы в муниципальные образовательные организации дополнительного образования детей </t>
  </si>
  <si>
    <t>Количество работников</t>
  </si>
  <si>
    <t>Приобретение и установка системы контроля и управления доступом (СКУД)</t>
  </si>
  <si>
    <t>Комплектование и обеспечение сохранности фондов библиотек</t>
  </si>
  <si>
    <t>Количество зрителей, посетивших показы концертных программ</t>
  </si>
  <si>
    <t>Количество созданых концертов и концертных программ</t>
  </si>
  <si>
    <t>июль
2022</t>
  </si>
  <si>
    <t>Ремонт входной группы, водосточной системы, строительный контроль, авторский надзор (ул. Огарева,22)</t>
  </si>
  <si>
    <t>Приобретение МФУ</t>
  </si>
  <si>
    <t>Ремонт системы отопления объекта культурного наследия «Здание административное» МАУ ДО ДШИ им. П.И. Чайковского, технический надзор, авторский надзор</t>
  </si>
  <si>
    <t>Организация и проведение творческого вокального конкурса «Янтарная нота приглашает гостей»</t>
  </si>
  <si>
    <t>Организация и проведение торжественного мероприятия, посвященного Дню защиты детей</t>
  </si>
  <si>
    <t>июнь
2022</t>
  </si>
  <si>
    <t>Организация и проведение праздничных мероприятий «Калининград встречает май». День семьи</t>
  </si>
  <si>
    <t xml:space="preserve"> к приказу комитета по социальной политике</t>
  </si>
  <si>
    <t>Капитальный ремонт: крыльца, зал, фасад, фойе и освещение</t>
  </si>
  <si>
    <t>Количество камер</t>
  </si>
  <si>
    <t>Количество муниципальных музеев, получивших современное оборудование</t>
  </si>
  <si>
    <t>44</t>
  </si>
  <si>
    <t>45,5</t>
  </si>
  <si>
    <t>47</t>
  </si>
  <si>
    <t>400</t>
  </si>
  <si>
    <t>109 500/5</t>
  </si>
  <si>
    <t>15/
37 127,60</t>
  </si>
  <si>
    <t>Количество мемориалов «Вечный огнь», на которых обеспечено бесперебойное функционирование</t>
  </si>
  <si>
    <t xml:space="preserve">Площадь территорий, на которой проводятся работы по текущему содержанию территорий объектов культурного наследия местного (муниципального) значения в скверах и зеленых зонах 
г.Калининграда
</t>
  </si>
  <si>
    <t>Количество объектов/деклараций</t>
  </si>
  <si>
    <t>3/1</t>
  </si>
  <si>
    <t>Фонд оплаты труда (35 934 х 2 х 12 х 1,302)</t>
  </si>
  <si>
    <t>Организация и проведение Открытого конкурса детского и юношеского испонительства "Кузьминки"</t>
  </si>
  <si>
    <t>Количество участников и зрителей/работников</t>
  </si>
  <si>
    <t>109 500/2</t>
  </si>
  <si>
    <t>Количество участников и зрителей/работников/услуг</t>
  </si>
  <si>
    <t>109 500/2/5</t>
  </si>
  <si>
    <t>6/
37 127,60</t>
  </si>
  <si>
    <t>октябрь 2022</t>
  </si>
  <si>
    <t>июль. 2022</t>
  </si>
  <si>
    <t>август-ноябрь 2022
2022</t>
  </si>
  <si>
    <t>Количество объектов, на которых проведены работы по сохранению объектов культурного 
наследия местного (муниципального) значения, воинских захоронений и малых архитектурных форм, посвященных 
Великой Отечественной войне, памятников и памятных знаков,  не входящих в списки объектов культурного наследия, выполнены услуги технического надзора и для которых разработана проектно-сметная документация</t>
  </si>
  <si>
    <t>Площадь территорий, на которой проводятся работы по текущему содержанию территорий объектов культурного наследия местного (муниципального) значения в скверах и зеленых зонах 
г.Калининграда</t>
  </si>
  <si>
    <t>7</t>
  </si>
  <si>
    <t>Количество  объектов</t>
  </si>
  <si>
    <t>Количество организаций культуры,  получивших современное оборудование</t>
  </si>
  <si>
    <t>Количество муниципальных  музеев, получивших современное оборудование</t>
  </si>
  <si>
    <t>Публичный показ музейных предметов и музейных коллекций, коллекций диких и домашних животных, растений, формирование, учет, хранение, изучение и обеспечение сохранности музейного фонда</t>
  </si>
  <si>
    <t>Количество массовых городских мероприятий на территории города  Калининграда</t>
  </si>
  <si>
    <t>Количество учащихся муниципальных учреждений дополнительного образования детей в сфере культуры и искусства</t>
  </si>
  <si>
    <t>Количество творческих конкурсов, торжественных церемоний, фестивалей</t>
  </si>
  <si>
    <t>единиц/м2</t>
  </si>
  <si>
    <t>Приобретение оборудования, бытовой техники, инвентаря</t>
  </si>
  <si>
    <t>Количество единиц</t>
  </si>
  <si>
    <t>Установка системы контроля доступа в здания школы для антитеррористической защищенности (ул. Тельмана, 48, ул. Некрасова,16)</t>
  </si>
  <si>
    <t xml:space="preserve">     от    «08» июня  2022 г.  № п-КпСП- 539</t>
  </si>
  <si>
    <t>Разработка ПСД на капитальный ремонт системы отопления, водоснабжения, водоотведения, внутренних помещений, фасада здания (ул. Минина и Пожарского,4)</t>
  </si>
  <si>
    <t xml:space="preserve">Ремонт фасада, эвакуационной лестницы (библиотека № 1 им. А.М. Горького) </t>
  </si>
  <si>
    <t>Ремонт помещения, строительный контроль</t>
  </si>
  <si>
    <t>Конструктивная огнезащита деревянных конструкций, замена наружной пожарной лестницы,  установка ограждения кровли, установка аварийного освещения и оповещения о пожаре,  огнезащитное покрытие пола, расчет пожарных рисков и категории здания, установка перегородки с противопожарной дверью, ремонт автоматической пожарной сигнализации (ул. Минина и Пожарского,4)</t>
  </si>
  <si>
    <t>Разработка комплекса необходимых инженерно-технических и организационных мероприятий по обеспечению пожарной безопасности</t>
  </si>
</sst>
</file>

<file path=xl/styles.xml><?xml version="1.0" encoding="utf-8"?>
<styleSheet xmlns="http://schemas.openxmlformats.org/spreadsheetml/2006/main">
  <numFmts count="1">
    <numFmt numFmtId="164" formatCode="#,##0.0"/>
  </numFmts>
  <fonts count="11">
    <font>
      <sz val="11"/>
      <color theme="1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1" fillId="2" borderId="0" applyNumberFormat="0" applyBorder="0" applyAlignment="0" applyProtection="0"/>
  </cellStyleXfs>
  <cellXfs count="169">
    <xf numFmtId="0" fontId="0" fillId="0" borderId="0" xfId="0"/>
    <xf numFmtId="0" fontId="2" fillId="0" borderId="0" xfId="0" applyFont="1" applyAlignment="1">
      <alignment wrapText="1"/>
    </xf>
    <xf numFmtId="0" fontId="2" fillId="0" borderId="0" xfId="0" applyFont="1" applyAlignment="1">
      <alignment horizontal="right"/>
    </xf>
    <xf numFmtId="0" fontId="3" fillId="0" borderId="0" xfId="0" applyFont="1" applyAlignment="1">
      <alignment horizontal="centerContinuous" vertical="center" wrapText="1"/>
    </xf>
    <xf numFmtId="0" fontId="2" fillId="0" borderId="0" xfId="0" applyFont="1" applyAlignment="1">
      <alignment horizontal="centerContinuous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Continuous" vertical="center" wrapText="1"/>
    </xf>
    <xf numFmtId="0" fontId="2" fillId="0" borderId="9" xfId="0" applyFont="1" applyBorder="1" applyAlignment="1">
      <alignment horizontal="center" vertical="center" wrapText="1"/>
    </xf>
    <xf numFmtId="49" fontId="2" fillId="0" borderId="9" xfId="0" applyNumberFormat="1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9" xfId="0" applyFont="1" applyBorder="1" applyAlignment="1">
      <alignment wrapText="1"/>
    </xf>
    <xf numFmtId="0" fontId="2" fillId="4" borderId="9" xfId="0" applyNumberFormat="1" applyFont="1" applyFill="1" applyBorder="1" applyAlignment="1">
      <alignment horizontal="center" wrapText="1"/>
    </xf>
    <xf numFmtId="49" fontId="4" fillId="0" borderId="9" xfId="0" applyNumberFormat="1" applyFont="1" applyBorder="1" applyAlignment="1">
      <alignment horizontal="center" wrapText="1"/>
    </xf>
    <xf numFmtId="0" fontId="2" fillId="4" borderId="9" xfId="0" applyFont="1" applyFill="1" applyBorder="1" applyAlignment="1">
      <alignment horizontal="center" wrapText="1"/>
    </xf>
    <xf numFmtId="49" fontId="2" fillId="4" borderId="9" xfId="0" applyNumberFormat="1" applyFont="1" applyFill="1" applyBorder="1" applyAlignment="1">
      <alignment horizontal="center" wrapText="1"/>
    </xf>
    <xf numFmtId="49" fontId="4" fillId="3" borderId="9" xfId="0" applyNumberFormat="1" applyFont="1" applyFill="1" applyBorder="1" applyAlignment="1">
      <alignment horizontal="center" vertical="center" wrapText="1"/>
    </xf>
    <xf numFmtId="0" fontId="5" fillId="3" borderId="9" xfId="0" applyFont="1" applyFill="1" applyBorder="1" applyAlignment="1">
      <alignment horizontal="left" vertical="center" wrapText="1"/>
    </xf>
    <xf numFmtId="49" fontId="2" fillId="0" borderId="9" xfId="0" applyNumberFormat="1" applyFont="1" applyBorder="1" applyAlignment="1">
      <alignment horizontal="center" vertical="center" wrapText="1"/>
    </xf>
    <xf numFmtId="0" fontId="2" fillId="0" borderId="9" xfId="0" applyNumberFormat="1" applyFont="1" applyBorder="1" applyAlignment="1">
      <alignment horizontal="center" vertical="center" wrapText="1"/>
    </xf>
    <xf numFmtId="49" fontId="4" fillId="4" borderId="9" xfId="0" applyNumberFormat="1" applyFont="1" applyFill="1" applyBorder="1" applyAlignment="1">
      <alignment horizontal="center" wrapText="1"/>
    </xf>
    <xf numFmtId="0" fontId="2" fillId="0" borderId="9" xfId="0" applyFont="1" applyBorder="1" applyAlignment="1">
      <alignment horizontal="left" vertical="center" wrapText="1"/>
    </xf>
    <xf numFmtId="4" fontId="2" fillId="0" borderId="9" xfId="0" applyNumberFormat="1" applyFont="1" applyBorder="1" applyAlignment="1">
      <alignment horizontal="center" vertical="center" wrapText="1"/>
    </xf>
    <xf numFmtId="49" fontId="4" fillId="3" borderId="9" xfId="0" applyNumberFormat="1" applyFont="1" applyFill="1" applyBorder="1" applyAlignment="1">
      <alignment horizontal="center" wrapText="1"/>
    </xf>
    <xf numFmtId="49" fontId="2" fillId="4" borderId="9" xfId="0" applyNumberFormat="1" applyFont="1" applyFill="1" applyBorder="1" applyAlignment="1">
      <alignment horizontal="center" vertical="center" wrapText="1"/>
    </xf>
    <xf numFmtId="49" fontId="2" fillId="0" borderId="9" xfId="0" applyNumberFormat="1" applyFont="1" applyFill="1" applyBorder="1" applyAlignment="1">
      <alignment horizontal="center" wrapText="1"/>
    </xf>
    <xf numFmtId="0" fontId="2" fillId="0" borderId="9" xfId="0" applyNumberFormat="1" applyFont="1" applyBorder="1" applyAlignment="1">
      <alignment horizontal="left" vertical="center" wrapText="1"/>
    </xf>
    <xf numFmtId="4" fontId="4" fillId="3" borderId="9" xfId="0" applyNumberFormat="1" applyFont="1" applyFill="1" applyBorder="1" applyAlignment="1">
      <alignment horizontal="center" vertical="center" wrapText="1"/>
    </xf>
    <xf numFmtId="0" fontId="2" fillId="4" borderId="9" xfId="1" applyFont="1" applyFill="1" applyBorder="1" applyAlignment="1">
      <alignment horizontal="left" vertical="center" wrapText="1"/>
    </xf>
    <xf numFmtId="49" fontId="4" fillId="4" borderId="9" xfId="0" applyNumberFormat="1" applyFont="1" applyFill="1" applyBorder="1" applyAlignment="1">
      <alignment horizontal="center" vertical="center" wrapText="1"/>
    </xf>
    <xf numFmtId="49" fontId="8" fillId="4" borderId="9" xfId="0" applyNumberFormat="1" applyFont="1" applyFill="1" applyBorder="1" applyAlignment="1">
      <alignment horizontal="center" wrapText="1"/>
    </xf>
    <xf numFmtId="4" fontId="9" fillId="4" borderId="0" xfId="0" applyNumberFormat="1" applyFont="1" applyFill="1" applyBorder="1" applyAlignment="1">
      <alignment horizontal="center" vertical="center"/>
    </xf>
    <xf numFmtId="0" fontId="2" fillId="4" borderId="9" xfId="0" applyFont="1" applyFill="1" applyBorder="1" applyAlignment="1">
      <alignment horizontal="center" vertical="center" wrapText="1"/>
    </xf>
    <xf numFmtId="4" fontId="2" fillId="0" borderId="9" xfId="0" applyNumberFormat="1" applyFont="1" applyFill="1" applyBorder="1" applyAlignment="1">
      <alignment horizontal="center" vertical="center" wrapText="1"/>
    </xf>
    <xf numFmtId="0" fontId="2" fillId="4" borderId="9" xfId="0" applyFont="1" applyFill="1" applyBorder="1" applyAlignment="1">
      <alignment horizontal="left" vertical="center" wrapText="1"/>
    </xf>
    <xf numFmtId="4" fontId="2" fillId="0" borderId="0" xfId="0" applyNumberFormat="1" applyFont="1" applyAlignment="1">
      <alignment wrapText="1"/>
    </xf>
    <xf numFmtId="4" fontId="4" fillId="0" borderId="9" xfId="0" applyNumberFormat="1" applyFont="1" applyFill="1" applyBorder="1" applyAlignment="1">
      <alignment horizontal="center" vertical="center" wrapText="1"/>
    </xf>
    <xf numFmtId="49" fontId="2" fillId="0" borderId="9" xfId="0" applyNumberFormat="1" applyFont="1" applyBorder="1" applyAlignment="1">
      <alignment horizontal="left" vertical="center" wrapText="1"/>
    </xf>
    <xf numFmtId="0" fontId="6" fillId="0" borderId="9" xfId="0" applyFont="1" applyFill="1" applyBorder="1" applyAlignment="1">
      <alignment horizontal="left" vertical="center" wrapText="1"/>
    </xf>
    <xf numFmtId="0" fontId="8" fillId="0" borderId="9" xfId="0" applyFont="1" applyFill="1" applyBorder="1" applyAlignment="1">
      <alignment horizontal="left" vertical="center" wrapText="1"/>
    </xf>
    <xf numFmtId="0" fontId="2" fillId="0" borderId="9" xfId="0" applyFont="1" applyFill="1" applyBorder="1" applyAlignment="1">
      <alignment horizontal="left" vertical="center" wrapText="1"/>
    </xf>
    <xf numFmtId="49" fontId="4" fillId="4" borderId="8" xfId="0" applyNumberFormat="1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left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3" fontId="2" fillId="0" borderId="9" xfId="0" applyNumberFormat="1" applyFont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49" fontId="2" fillId="0" borderId="9" xfId="0" applyNumberFormat="1" applyFont="1" applyFill="1" applyBorder="1" applyAlignment="1">
      <alignment horizontal="center" vertical="center" wrapText="1"/>
    </xf>
    <xf numFmtId="3" fontId="2" fillId="4" borderId="9" xfId="0" applyNumberFormat="1" applyFont="1" applyFill="1" applyBorder="1" applyAlignment="1">
      <alignment horizontal="center" vertical="center" wrapText="1"/>
    </xf>
    <xf numFmtId="164" fontId="2" fillId="0" borderId="9" xfId="0" applyNumberFormat="1" applyFont="1" applyBorder="1" applyAlignment="1">
      <alignment horizontal="center" vertical="center" wrapText="1"/>
    </xf>
    <xf numFmtId="49" fontId="4" fillId="0" borderId="9" xfId="0" applyNumberFormat="1" applyFont="1" applyBorder="1" applyAlignment="1">
      <alignment horizontal="center" vertical="center" wrapText="1"/>
    </xf>
    <xf numFmtId="3" fontId="2" fillId="0" borderId="9" xfId="0" applyNumberFormat="1" applyFont="1" applyFill="1" applyBorder="1" applyAlignment="1">
      <alignment horizontal="center" vertical="center" wrapText="1"/>
    </xf>
    <xf numFmtId="0" fontId="8" fillId="4" borderId="9" xfId="0" applyFont="1" applyFill="1" applyBorder="1" applyAlignment="1">
      <alignment horizontal="center" vertical="center" wrapText="1"/>
    </xf>
    <xf numFmtId="49" fontId="8" fillId="4" borderId="9" xfId="0" applyNumberFormat="1" applyFont="1" applyFill="1" applyBorder="1" applyAlignment="1">
      <alignment horizontal="center" vertical="center" wrapText="1"/>
    </xf>
    <xf numFmtId="0" fontId="6" fillId="0" borderId="9" xfId="0" applyFont="1" applyBorder="1" applyAlignment="1">
      <alignment horizontal="left" vertical="center" wrapText="1"/>
    </xf>
    <xf numFmtId="49" fontId="2" fillId="4" borderId="9" xfId="0" applyNumberFormat="1" applyFont="1" applyFill="1" applyBorder="1" applyAlignment="1">
      <alignment horizontal="left" vertical="center" wrapText="1"/>
    </xf>
    <xf numFmtId="49" fontId="2" fillId="4" borderId="8" xfId="0" applyNumberFormat="1" applyFont="1" applyFill="1" applyBorder="1" applyAlignment="1">
      <alignment horizontal="left" vertical="center" wrapText="1"/>
    </xf>
    <xf numFmtId="0" fontId="6" fillId="4" borderId="9" xfId="0" applyFont="1" applyFill="1" applyBorder="1" applyAlignment="1">
      <alignment horizontal="left" vertical="center" wrapText="1"/>
    </xf>
    <xf numFmtId="0" fontId="8" fillId="4" borderId="9" xfId="0" applyFont="1" applyFill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4" fillId="0" borderId="9" xfId="0" applyFont="1" applyBorder="1" applyAlignment="1">
      <alignment horizontal="left" vertical="center" wrapText="1"/>
    </xf>
    <xf numFmtId="0" fontId="5" fillId="0" borderId="9" xfId="0" applyFont="1" applyBorder="1" applyAlignment="1">
      <alignment horizontal="left" vertical="center" wrapText="1"/>
    </xf>
    <xf numFmtId="0" fontId="5" fillId="4" borderId="9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0" xfId="0" applyFont="1" applyFill="1" applyAlignment="1">
      <alignment horizontal="left" vertical="center" wrapText="1"/>
    </xf>
    <xf numFmtId="0" fontId="7" fillId="4" borderId="9" xfId="0" applyFont="1" applyFill="1" applyBorder="1" applyAlignment="1">
      <alignment horizontal="left" vertical="center" wrapText="1"/>
    </xf>
    <xf numFmtId="49" fontId="2" fillId="0" borderId="4" xfId="0" applyNumberFormat="1" applyFont="1" applyBorder="1" applyAlignment="1">
      <alignment horizontal="center" wrapText="1"/>
    </xf>
    <xf numFmtId="49" fontId="4" fillId="0" borderId="4" xfId="0" applyNumberFormat="1" applyFont="1" applyBorder="1" applyAlignment="1">
      <alignment horizontal="center" wrapText="1"/>
    </xf>
    <xf numFmtId="49" fontId="2" fillId="4" borderId="4" xfId="0" applyNumberFormat="1" applyFont="1" applyFill="1" applyBorder="1" applyAlignment="1">
      <alignment horizontal="center" wrapText="1"/>
    </xf>
    <xf numFmtId="49" fontId="4" fillId="4" borderId="4" xfId="0" applyNumberFormat="1" applyFont="1" applyFill="1" applyBorder="1" applyAlignment="1">
      <alignment horizontal="center" wrapText="1"/>
    </xf>
    <xf numFmtId="49" fontId="4" fillId="3" borderId="4" xfId="0" applyNumberFormat="1" applyFont="1" applyFill="1" applyBorder="1" applyAlignment="1">
      <alignment horizontal="center" wrapText="1"/>
    </xf>
    <xf numFmtId="49" fontId="8" fillId="4" borderId="4" xfId="0" applyNumberFormat="1" applyFont="1" applyFill="1" applyBorder="1" applyAlignment="1">
      <alignment horizont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17" fontId="2" fillId="0" borderId="9" xfId="0" applyNumberFormat="1" applyFont="1" applyFill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0" xfId="0" applyFont="1" applyFill="1" applyAlignment="1">
      <alignment wrapText="1"/>
    </xf>
    <xf numFmtId="0" fontId="2" fillId="0" borderId="4" xfId="0" applyFont="1" applyFill="1" applyBorder="1" applyAlignment="1">
      <alignment horizontal="center" wrapText="1"/>
    </xf>
    <xf numFmtId="49" fontId="10" fillId="0" borderId="9" xfId="0" applyNumberFormat="1" applyFont="1" applyBorder="1" applyAlignment="1">
      <alignment horizontal="center" vertical="center" wrapText="1"/>
    </xf>
    <xf numFmtId="49" fontId="4" fillId="0" borderId="9" xfId="0" applyNumberFormat="1" applyFont="1" applyFill="1" applyBorder="1" applyAlignment="1">
      <alignment horizontal="center" vertical="center" wrapText="1"/>
    </xf>
    <xf numFmtId="49" fontId="4" fillId="0" borderId="4" xfId="0" applyNumberFormat="1" applyFont="1" applyFill="1" applyBorder="1" applyAlignment="1">
      <alignment horizontal="center" vertical="center" wrapText="1"/>
    </xf>
    <xf numFmtId="49" fontId="2" fillId="0" borderId="4" xfId="0" applyNumberFormat="1" applyFont="1" applyFill="1" applyBorder="1" applyAlignment="1">
      <alignment horizontal="center" wrapText="1"/>
    </xf>
    <xf numFmtId="0" fontId="2" fillId="0" borderId="9" xfId="0" applyFont="1" applyFill="1" applyBorder="1" applyAlignment="1">
      <alignment horizontal="left" wrapText="1"/>
    </xf>
    <xf numFmtId="0" fontId="2" fillId="0" borderId="0" xfId="0" applyFont="1" applyFill="1" applyAlignment="1">
      <alignment horizontal="center" wrapText="1"/>
    </xf>
    <xf numFmtId="0" fontId="5" fillId="0" borderId="9" xfId="0" applyFont="1" applyFill="1" applyBorder="1" applyAlignment="1">
      <alignment horizontal="left" vertical="center" wrapText="1"/>
    </xf>
    <xf numFmtId="49" fontId="4" fillId="3" borderId="1" xfId="0" applyNumberFormat="1" applyFont="1" applyFill="1" applyBorder="1" applyAlignment="1">
      <alignment horizontal="center" vertical="center" wrapText="1"/>
    </xf>
    <xf numFmtId="49" fontId="4" fillId="3" borderId="5" xfId="0" applyNumberFormat="1" applyFont="1" applyFill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49" fontId="2" fillId="4" borderId="1" xfId="0" applyNumberFormat="1" applyFont="1" applyFill="1" applyBorder="1" applyAlignment="1">
      <alignment horizontal="center" vertical="center" wrapText="1"/>
    </xf>
    <xf numFmtId="4" fontId="4" fillId="3" borderId="9" xfId="0" applyNumberFormat="1" applyFont="1" applyFill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49" fontId="2" fillId="0" borderId="9" xfId="0" applyNumberFormat="1" applyFont="1" applyFill="1" applyBorder="1" applyAlignment="1">
      <alignment horizontal="left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3" fontId="4" fillId="0" borderId="9" xfId="0" applyNumberFormat="1" applyFont="1" applyBorder="1" applyAlignment="1">
      <alignment horizontal="center" vertical="center" wrapText="1"/>
    </xf>
    <xf numFmtId="164" fontId="4" fillId="0" borderId="9" xfId="0" applyNumberFormat="1" applyFont="1" applyBorder="1" applyAlignment="1">
      <alignment horizontal="center" vertical="center" wrapText="1"/>
    </xf>
    <xf numFmtId="1" fontId="2" fillId="0" borderId="9" xfId="0" applyNumberFormat="1" applyFont="1" applyBorder="1" applyAlignment="1">
      <alignment horizontal="center" vertical="center" wrapText="1"/>
    </xf>
    <xf numFmtId="4" fontId="8" fillId="0" borderId="9" xfId="0" applyNumberFormat="1" applyFont="1" applyFill="1" applyBorder="1" applyAlignment="1">
      <alignment horizontal="center" vertical="center" wrapText="1"/>
    </xf>
    <xf numFmtId="4" fontId="8" fillId="0" borderId="9" xfId="0" applyNumberFormat="1" applyFont="1" applyFill="1" applyBorder="1" applyAlignment="1">
      <alignment horizontal="center" vertical="center"/>
    </xf>
    <xf numFmtId="49" fontId="2" fillId="4" borderId="1" xfId="0" applyNumberFormat="1" applyFont="1" applyFill="1" applyBorder="1" applyAlignment="1">
      <alignment horizontal="center" vertical="center" wrapText="1"/>
    </xf>
    <xf numFmtId="4" fontId="4" fillId="3" borderId="9" xfId="0" applyNumberFormat="1" applyFont="1" applyFill="1" applyBorder="1" applyAlignment="1">
      <alignment horizontal="center" vertical="center" wrapText="1"/>
    </xf>
    <xf numFmtId="4" fontId="4" fillId="4" borderId="9" xfId="0" applyNumberFormat="1" applyFont="1" applyFill="1" applyBorder="1" applyAlignment="1">
      <alignment horizontal="center" vertical="center" wrapText="1"/>
    </xf>
    <xf numFmtId="164" fontId="8" fillId="0" borderId="9" xfId="0" applyNumberFormat="1" applyFont="1" applyFill="1" applyBorder="1" applyAlignment="1">
      <alignment horizontal="left" vertical="center"/>
    </xf>
    <xf numFmtId="4" fontId="4" fillId="3" borderId="1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9" xfId="0" applyFont="1" applyBorder="1" applyAlignment="1">
      <alignment vertical="center" wrapText="1"/>
    </xf>
    <xf numFmtId="0" fontId="2" fillId="0" borderId="9" xfId="0" applyFont="1" applyBorder="1" applyAlignment="1">
      <alignment horizontal="center" vertical="center" wrapText="1"/>
    </xf>
    <xf numFmtId="4" fontId="7" fillId="0" borderId="9" xfId="0" applyNumberFormat="1" applyFont="1" applyFill="1" applyBorder="1" applyAlignment="1">
      <alignment horizontal="center" vertical="center" wrapText="1"/>
    </xf>
    <xf numFmtId="49" fontId="2" fillId="4" borderId="8" xfId="0" applyNumberFormat="1" applyFont="1" applyFill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0" xfId="0" applyFont="1" applyFill="1" applyAlignment="1">
      <alignment horizontal="right"/>
    </xf>
    <xf numFmtId="0" fontId="2" fillId="0" borderId="9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49" fontId="4" fillId="3" borderId="1" xfId="0" applyNumberFormat="1" applyFont="1" applyFill="1" applyBorder="1" applyAlignment="1">
      <alignment horizontal="center" wrapText="1"/>
    </xf>
    <xf numFmtId="49" fontId="4" fillId="3" borderId="8" xfId="0" applyNumberFormat="1" applyFont="1" applyFill="1" applyBorder="1" applyAlignment="1">
      <alignment horizontal="center" wrapText="1"/>
    </xf>
    <xf numFmtId="0" fontId="5" fillId="3" borderId="1" xfId="0" applyFont="1" applyFill="1" applyBorder="1" applyAlignment="1">
      <alignment horizontal="center" vertical="center" wrapText="1"/>
    </xf>
    <xf numFmtId="0" fontId="5" fillId="3" borderId="8" xfId="0" applyFont="1" applyFill="1" applyBorder="1" applyAlignment="1">
      <alignment horizontal="center" vertical="center" wrapText="1"/>
    </xf>
    <xf numFmtId="4" fontId="7" fillId="3" borderId="1" xfId="0" applyNumberFormat="1" applyFont="1" applyFill="1" applyBorder="1" applyAlignment="1">
      <alignment horizontal="center" vertical="center" wrapText="1"/>
    </xf>
    <xf numFmtId="4" fontId="7" fillId="3" borderId="8" xfId="0" applyNumberFormat="1" applyFont="1" applyFill="1" applyBorder="1" applyAlignment="1">
      <alignment horizontal="center" vertical="center" wrapText="1"/>
    </xf>
    <xf numFmtId="49" fontId="4" fillId="3" borderId="1" xfId="0" applyNumberFormat="1" applyFont="1" applyFill="1" applyBorder="1" applyAlignment="1">
      <alignment horizontal="center" vertical="center" wrapText="1"/>
    </xf>
    <xf numFmtId="49" fontId="4" fillId="3" borderId="8" xfId="0" applyNumberFormat="1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4" fontId="4" fillId="3" borderId="8" xfId="0" applyNumberFormat="1" applyFont="1" applyFill="1" applyBorder="1" applyAlignment="1">
      <alignment horizontal="center" vertical="center" wrapText="1"/>
    </xf>
    <xf numFmtId="49" fontId="4" fillId="3" borderId="6" xfId="0" applyNumberFormat="1" applyFont="1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center" wrapText="1"/>
    </xf>
    <xf numFmtId="4" fontId="7" fillId="3" borderId="1" xfId="0" applyNumberFormat="1" applyFont="1" applyFill="1" applyBorder="1" applyAlignment="1">
      <alignment horizontal="center" vertical="center"/>
    </xf>
    <xf numFmtId="4" fontId="7" fillId="3" borderId="6" xfId="0" applyNumberFormat="1" applyFont="1" applyFill="1" applyBorder="1" applyAlignment="1">
      <alignment horizontal="center" vertical="center"/>
    </xf>
    <xf numFmtId="4" fontId="7" fillId="3" borderId="8" xfId="0" applyNumberFormat="1" applyFont="1" applyFill="1" applyBorder="1" applyAlignment="1">
      <alignment horizontal="center" vertical="center"/>
    </xf>
    <xf numFmtId="49" fontId="4" fillId="4" borderId="1" xfId="0" applyNumberFormat="1" applyFont="1" applyFill="1" applyBorder="1" applyAlignment="1">
      <alignment horizontal="center" vertical="center" wrapText="1"/>
    </xf>
    <xf numFmtId="49" fontId="4" fillId="4" borderId="8" xfId="0" applyNumberFormat="1" applyFont="1" applyFill="1" applyBorder="1" applyAlignment="1">
      <alignment horizontal="center" vertical="center" wrapText="1"/>
    </xf>
    <xf numFmtId="49" fontId="4" fillId="4" borderId="6" xfId="0" applyNumberFormat="1" applyFont="1" applyFill="1" applyBorder="1" applyAlignment="1">
      <alignment horizontal="center" vertical="center" wrapText="1"/>
    </xf>
    <xf numFmtId="4" fontId="4" fillId="3" borderId="9" xfId="0" applyNumberFormat="1" applyFont="1" applyFill="1" applyBorder="1" applyAlignment="1">
      <alignment horizontal="center" vertical="center" wrapText="1"/>
    </xf>
    <xf numFmtId="49" fontId="4" fillId="3" borderId="9" xfId="0" applyNumberFormat="1" applyFont="1" applyFill="1" applyBorder="1" applyAlignment="1">
      <alignment horizontal="center" vertical="center" wrapText="1"/>
    </xf>
    <xf numFmtId="49" fontId="4" fillId="3" borderId="5" xfId="0" applyNumberFormat="1" applyFont="1" applyFill="1" applyBorder="1" applyAlignment="1">
      <alignment horizontal="center" vertical="center" wrapText="1"/>
    </xf>
    <xf numFmtId="49" fontId="4" fillId="3" borderId="10" xfId="0" applyNumberFormat="1" applyFont="1" applyFill="1" applyBorder="1" applyAlignment="1">
      <alignment horizontal="center" vertical="center" wrapText="1"/>
    </xf>
    <xf numFmtId="49" fontId="4" fillId="3" borderId="7" xfId="0" applyNumberFormat="1" applyFont="1" applyFill="1" applyBorder="1" applyAlignment="1">
      <alignment horizontal="center" vertical="center" wrapText="1"/>
    </xf>
    <xf numFmtId="49" fontId="2" fillId="4" borderId="1" xfId="0" applyNumberFormat="1" applyFont="1" applyFill="1" applyBorder="1" applyAlignment="1">
      <alignment horizontal="left" vertical="center" wrapText="1"/>
    </xf>
    <xf numFmtId="49" fontId="2" fillId="4" borderId="8" xfId="0" applyNumberFormat="1" applyFont="1" applyFill="1" applyBorder="1" applyAlignment="1">
      <alignment horizontal="left" vertical="center" wrapText="1"/>
    </xf>
    <xf numFmtId="49" fontId="2" fillId="4" borderId="1" xfId="0" applyNumberFormat="1" applyFont="1" applyFill="1" applyBorder="1" applyAlignment="1">
      <alignment horizontal="center" vertical="center" wrapText="1"/>
    </xf>
    <xf numFmtId="49" fontId="2" fillId="4" borderId="8" xfId="0" applyNumberFormat="1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left" vertical="center" wrapText="1"/>
    </xf>
    <xf numFmtId="0" fontId="5" fillId="3" borderId="6" xfId="0" applyFont="1" applyFill="1" applyBorder="1" applyAlignment="1">
      <alignment horizontal="left" vertical="center" wrapText="1"/>
    </xf>
    <xf numFmtId="0" fontId="5" fillId="3" borderId="8" xfId="0" applyFont="1" applyFill="1" applyBorder="1" applyAlignment="1">
      <alignment horizontal="left" vertical="center" wrapText="1"/>
    </xf>
    <xf numFmtId="49" fontId="4" fillId="3" borderId="9" xfId="0" applyNumberFormat="1" applyFont="1" applyFill="1" applyBorder="1" applyAlignment="1">
      <alignment horizontal="center" vertical="top" wrapText="1"/>
    </xf>
    <xf numFmtId="0" fontId="4" fillId="3" borderId="1" xfId="0" applyFont="1" applyFill="1" applyBorder="1" applyAlignment="1">
      <alignment horizontal="left" vertical="center" wrapText="1"/>
    </xf>
    <xf numFmtId="0" fontId="4" fillId="3" borderId="6" xfId="0" applyFont="1" applyFill="1" applyBorder="1" applyAlignment="1">
      <alignment horizontal="left" vertical="center" wrapText="1"/>
    </xf>
    <xf numFmtId="0" fontId="4" fillId="3" borderId="8" xfId="0" applyFont="1" applyFill="1" applyBorder="1" applyAlignment="1">
      <alignment horizontal="left" vertical="center" wrapText="1"/>
    </xf>
    <xf numFmtId="49" fontId="4" fillId="3" borderId="9" xfId="0" applyNumberFormat="1" applyFont="1" applyFill="1" applyBorder="1" applyAlignment="1">
      <alignment horizontal="center" wrapText="1"/>
    </xf>
    <xf numFmtId="49" fontId="4" fillId="3" borderId="1" xfId="0" applyNumberFormat="1" applyFont="1" applyFill="1" applyBorder="1" applyAlignment="1">
      <alignment horizontal="center" vertical="top" wrapText="1"/>
    </xf>
    <xf numFmtId="49" fontId="4" fillId="3" borderId="6" xfId="0" applyNumberFormat="1" applyFont="1" applyFill="1" applyBorder="1" applyAlignment="1">
      <alignment horizontal="center" vertical="top" wrapText="1"/>
    </xf>
    <xf numFmtId="49" fontId="4" fillId="3" borderId="8" xfId="0" applyNumberFormat="1" applyFont="1" applyFill="1" applyBorder="1" applyAlignment="1">
      <alignment horizontal="center" vertical="top" wrapText="1"/>
    </xf>
    <xf numFmtId="49" fontId="4" fillId="3" borderId="5" xfId="0" applyNumberFormat="1" applyFont="1" applyFill="1" applyBorder="1" applyAlignment="1">
      <alignment horizontal="center" vertical="top" wrapText="1"/>
    </xf>
    <xf numFmtId="49" fontId="4" fillId="3" borderId="10" xfId="0" applyNumberFormat="1" applyFont="1" applyFill="1" applyBorder="1" applyAlignment="1">
      <alignment horizontal="center" vertical="top" wrapText="1"/>
    </xf>
    <xf numFmtId="49" fontId="4" fillId="3" borderId="7" xfId="0" applyNumberFormat="1" applyFont="1" applyFill="1" applyBorder="1" applyAlignment="1">
      <alignment horizontal="center" vertical="top" wrapText="1"/>
    </xf>
    <xf numFmtId="49" fontId="4" fillId="3" borderId="5" xfId="0" applyNumberFormat="1" applyFont="1" applyFill="1" applyBorder="1" applyAlignment="1">
      <alignment horizontal="center" wrapText="1"/>
    </xf>
    <xf numFmtId="49" fontId="4" fillId="3" borderId="7" xfId="0" applyNumberFormat="1" applyFont="1" applyFill="1" applyBorder="1" applyAlignment="1">
      <alignment horizontal="center" wrapText="1"/>
    </xf>
    <xf numFmtId="0" fontId="3" fillId="0" borderId="0" xfId="0" applyFont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center" wrapText="1"/>
    </xf>
  </cellXfs>
  <cellStyles count="2">
    <cellStyle name="Обычный" xfId="0" builtinId="0"/>
    <cellStyle name="Хороший" xfId="1" builtin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259"/>
  <sheetViews>
    <sheetView tabSelected="1" view="pageBreakPreview" topLeftCell="A160" zoomScale="80" zoomScaleNormal="90" zoomScaleSheetLayoutView="80" zoomScalePageLayoutView="70" workbookViewId="0">
      <selection activeCell="E176" sqref="E176"/>
    </sheetView>
  </sheetViews>
  <sheetFormatPr defaultColWidth="8.85546875" defaultRowHeight="15.75" outlineLevelCol="1"/>
  <cols>
    <col min="1" max="1" width="12.5703125" style="1" customWidth="1"/>
    <col min="2" max="2" width="10.7109375" style="1" customWidth="1"/>
    <col min="3" max="3" width="29.42578125" style="1" customWidth="1"/>
    <col min="4" max="4" width="56" style="1" customWidth="1"/>
    <col min="5" max="5" width="33.140625" style="1" customWidth="1"/>
    <col min="6" max="6" width="13.85546875" style="1" customWidth="1"/>
    <col min="7" max="7" width="20.5703125" style="1" bestFit="1" customWidth="1"/>
    <col min="8" max="10" width="13.140625" style="1" customWidth="1"/>
    <col min="11" max="11" width="22.85546875" style="1" customWidth="1"/>
    <col min="12" max="13" width="14.42578125" style="1" customWidth="1" outlineLevel="1"/>
    <col min="14" max="14" width="9.5703125" style="1" bestFit="1" customWidth="1"/>
    <col min="15" max="15" width="16.85546875" style="1" bestFit="1" customWidth="1"/>
    <col min="16" max="16384" width="8.85546875" style="1"/>
  </cols>
  <sheetData>
    <row r="1" spans="1:13">
      <c r="K1" s="1" t="s">
        <v>0</v>
      </c>
    </row>
    <row r="2" spans="1:13">
      <c r="K2" s="2" t="s">
        <v>361</v>
      </c>
    </row>
    <row r="3" spans="1:13">
      <c r="H3" s="74"/>
      <c r="I3" s="74"/>
      <c r="J3" s="74"/>
      <c r="K3" s="109" t="s">
        <v>399</v>
      </c>
    </row>
    <row r="4" spans="1:13" ht="18.75">
      <c r="A4" s="3" t="s">
        <v>1</v>
      </c>
      <c r="B4" s="4"/>
      <c r="C4" s="4"/>
      <c r="D4" s="4"/>
      <c r="E4" s="4"/>
      <c r="F4" s="4"/>
      <c r="G4" s="4"/>
      <c r="H4" s="4"/>
      <c r="I4" s="4"/>
      <c r="J4" s="4"/>
    </row>
    <row r="5" spans="1:13" ht="18.75" customHeight="1">
      <c r="A5" s="155" t="s">
        <v>200</v>
      </c>
      <c r="B5" s="155"/>
      <c r="C5" s="155"/>
      <c r="D5" s="155"/>
      <c r="E5" s="155"/>
      <c r="F5" s="155"/>
      <c r="G5" s="155"/>
      <c r="H5" s="155"/>
      <c r="I5" s="155"/>
      <c r="J5" s="155"/>
      <c r="K5" s="155"/>
    </row>
    <row r="7" spans="1:13" ht="47.25" customHeight="1">
      <c r="A7" s="156" t="s">
        <v>2</v>
      </c>
      <c r="B7" s="157" t="s">
        <v>3</v>
      </c>
      <c r="C7" s="160" t="s">
        <v>4</v>
      </c>
      <c r="D7" s="160" t="s">
        <v>5</v>
      </c>
      <c r="E7" s="163" t="s">
        <v>6</v>
      </c>
      <c r="F7" s="164"/>
      <c r="G7" s="164"/>
      <c r="H7" s="164"/>
      <c r="I7" s="164"/>
      <c r="J7" s="165"/>
      <c r="K7" s="156" t="s">
        <v>7</v>
      </c>
      <c r="L7" s="156"/>
      <c r="M7" s="156"/>
    </row>
    <row r="8" spans="1:13" ht="32.25" customHeight="1">
      <c r="A8" s="156"/>
      <c r="B8" s="158"/>
      <c r="C8" s="161"/>
      <c r="D8" s="161"/>
      <c r="E8" s="160" t="s">
        <v>8</v>
      </c>
      <c r="F8" s="160" t="s">
        <v>9</v>
      </c>
      <c r="G8" s="163" t="s">
        <v>13</v>
      </c>
      <c r="H8" s="165"/>
      <c r="I8" s="5" t="s">
        <v>209</v>
      </c>
      <c r="J8" s="6" t="s">
        <v>201</v>
      </c>
      <c r="K8" s="156"/>
      <c r="L8" s="156"/>
      <c r="M8" s="156"/>
    </row>
    <row r="9" spans="1:13" ht="31.5">
      <c r="A9" s="156"/>
      <c r="B9" s="159"/>
      <c r="C9" s="162"/>
      <c r="D9" s="162"/>
      <c r="E9" s="162"/>
      <c r="F9" s="162"/>
      <c r="G9" s="7" t="s">
        <v>11</v>
      </c>
      <c r="H9" s="7" t="s">
        <v>12</v>
      </c>
      <c r="I9" s="7"/>
      <c r="J9" s="7"/>
      <c r="K9" s="7" t="s">
        <v>13</v>
      </c>
      <c r="L9" s="7" t="s">
        <v>10</v>
      </c>
      <c r="M9" s="7" t="s">
        <v>201</v>
      </c>
    </row>
    <row r="10" spans="1:13" ht="16.5" customHeight="1">
      <c r="A10" s="8">
        <v>1</v>
      </c>
      <c r="B10" s="64">
        <v>2</v>
      </c>
      <c r="C10" s="8" t="s">
        <v>14</v>
      </c>
      <c r="D10" s="9">
        <v>4</v>
      </c>
      <c r="E10" s="9">
        <v>5</v>
      </c>
      <c r="F10" s="9">
        <v>6</v>
      </c>
      <c r="G10" s="9">
        <v>7</v>
      </c>
      <c r="H10" s="9">
        <v>8</v>
      </c>
      <c r="I10" s="9">
        <v>9</v>
      </c>
      <c r="J10" s="9">
        <v>10</v>
      </c>
      <c r="K10" s="9">
        <v>11</v>
      </c>
      <c r="L10" s="10">
        <v>12</v>
      </c>
      <c r="M10" s="10">
        <v>13</v>
      </c>
    </row>
    <row r="11" spans="1:13" ht="47.25">
      <c r="A11" s="142" t="s">
        <v>15</v>
      </c>
      <c r="B11" s="150" t="s">
        <v>16</v>
      </c>
      <c r="C11" s="147" t="s">
        <v>16</v>
      </c>
      <c r="D11" s="143" t="s">
        <v>17</v>
      </c>
      <c r="E11" s="36" t="s">
        <v>202</v>
      </c>
      <c r="F11" s="17" t="s">
        <v>21</v>
      </c>
      <c r="G11" s="43">
        <v>804500</v>
      </c>
      <c r="H11" s="17" t="s">
        <v>203</v>
      </c>
      <c r="I11" s="43">
        <v>806500</v>
      </c>
      <c r="J11" s="43">
        <v>808500</v>
      </c>
      <c r="K11" s="130">
        <f>K14+K17+K24+0.01</f>
        <v>129697.71799999999</v>
      </c>
      <c r="L11" s="130">
        <f t="shared" ref="L11:M11" si="0">L14+L17+L24</f>
        <v>135231.15100000001</v>
      </c>
      <c r="M11" s="130">
        <f t="shared" si="0"/>
        <v>136797.486</v>
      </c>
    </row>
    <row r="12" spans="1:13" ht="47.25">
      <c r="A12" s="142"/>
      <c r="B12" s="151"/>
      <c r="C12" s="148"/>
      <c r="D12" s="144"/>
      <c r="E12" s="36" t="s">
        <v>19</v>
      </c>
      <c r="F12" s="17" t="s">
        <v>18</v>
      </c>
      <c r="G12" s="17">
        <v>600</v>
      </c>
      <c r="H12" s="17" t="s">
        <v>203</v>
      </c>
      <c r="I12" s="18">
        <v>600</v>
      </c>
      <c r="J12" s="18">
        <v>600</v>
      </c>
      <c r="K12" s="130"/>
      <c r="L12" s="130"/>
      <c r="M12" s="130"/>
    </row>
    <row r="13" spans="1:13" ht="45.75" customHeight="1">
      <c r="A13" s="142"/>
      <c r="B13" s="152"/>
      <c r="C13" s="149"/>
      <c r="D13" s="145"/>
      <c r="E13" s="36" t="s">
        <v>20</v>
      </c>
      <c r="F13" s="17" t="s">
        <v>29</v>
      </c>
      <c r="G13" s="43">
        <v>8000</v>
      </c>
      <c r="H13" s="17" t="s">
        <v>203</v>
      </c>
      <c r="I13" s="43">
        <v>6000</v>
      </c>
      <c r="J13" s="43">
        <v>6000</v>
      </c>
      <c r="K13" s="130"/>
      <c r="L13" s="130"/>
      <c r="M13" s="130"/>
    </row>
    <row r="14" spans="1:13" ht="47.25">
      <c r="A14" s="8" t="s">
        <v>15</v>
      </c>
      <c r="B14" s="64" t="s">
        <v>22</v>
      </c>
      <c r="C14" s="12" t="s">
        <v>16</v>
      </c>
      <c r="D14" s="58" t="s">
        <v>23</v>
      </c>
      <c r="E14" s="36" t="s">
        <v>202</v>
      </c>
      <c r="F14" s="17" t="s">
        <v>21</v>
      </c>
      <c r="G14" s="43">
        <v>804500</v>
      </c>
      <c r="H14" s="17" t="s">
        <v>203</v>
      </c>
      <c r="I14" s="43">
        <v>806500</v>
      </c>
      <c r="J14" s="43">
        <v>808500</v>
      </c>
      <c r="K14" s="35">
        <f>K15+K16</f>
        <v>123134.675</v>
      </c>
      <c r="L14" s="35">
        <f t="shared" ref="L14:M14" si="1">L15+L16</f>
        <v>129590.871</v>
      </c>
      <c r="M14" s="35">
        <f t="shared" si="1"/>
        <v>129781.78599999999</v>
      </c>
    </row>
    <row r="15" spans="1:13" ht="63">
      <c r="A15" s="8" t="s">
        <v>15</v>
      </c>
      <c r="B15" s="64" t="s">
        <v>22</v>
      </c>
      <c r="C15" s="8" t="s">
        <v>24</v>
      </c>
      <c r="D15" s="33" t="s">
        <v>25</v>
      </c>
      <c r="E15" s="36" t="s">
        <v>202</v>
      </c>
      <c r="F15" s="17" t="s">
        <v>21</v>
      </c>
      <c r="G15" s="43">
        <v>804500</v>
      </c>
      <c r="H15" s="17" t="s">
        <v>203</v>
      </c>
      <c r="I15" s="43">
        <v>806500</v>
      </c>
      <c r="J15" s="43">
        <v>808500</v>
      </c>
      <c r="K15" s="32">
        <v>103388.239</v>
      </c>
      <c r="L15" s="32">
        <v>108843.18399999999</v>
      </c>
      <c r="M15" s="32">
        <v>109113.34</v>
      </c>
    </row>
    <row r="16" spans="1:13" ht="54.75" customHeight="1">
      <c r="A16" s="8" t="s">
        <v>15</v>
      </c>
      <c r="B16" s="64" t="s">
        <v>22</v>
      </c>
      <c r="C16" s="8" t="s">
        <v>24</v>
      </c>
      <c r="D16" s="1" t="s">
        <v>350</v>
      </c>
      <c r="E16" s="36" t="s">
        <v>19</v>
      </c>
      <c r="F16" s="17" t="s">
        <v>18</v>
      </c>
      <c r="G16" s="17">
        <v>600</v>
      </c>
      <c r="H16" s="17" t="s">
        <v>203</v>
      </c>
      <c r="I16" s="18">
        <v>600</v>
      </c>
      <c r="J16" s="18">
        <v>600</v>
      </c>
      <c r="K16" s="32">
        <v>19746.436000000002</v>
      </c>
      <c r="L16" s="32">
        <v>20747.687000000002</v>
      </c>
      <c r="M16" s="32">
        <v>20668.446</v>
      </c>
    </row>
    <row r="17" spans="1:15" ht="31.5">
      <c r="A17" s="12" t="s">
        <v>15</v>
      </c>
      <c r="B17" s="65" t="s">
        <v>26</v>
      </c>
      <c r="C17" s="12" t="s">
        <v>16</v>
      </c>
      <c r="D17" s="59" t="s">
        <v>27</v>
      </c>
      <c r="E17" s="20" t="s">
        <v>65</v>
      </c>
      <c r="F17" s="108" t="s">
        <v>21</v>
      </c>
      <c r="G17" s="43">
        <f>G18+G19+G20+G21+G22+G23</f>
        <v>11</v>
      </c>
      <c r="H17" s="17" t="s">
        <v>203</v>
      </c>
      <c r="I17" s="17" t="s">
        <v>118</v>
      </c>
      <c r="J17" s="17" t="s">
        <v>118</v>
      </c>
      <c r="K17" s="35">
        <f>K18+K19+K20+K21+K22+K23</f>
        <v>4039.0230000000001</v>
      </c>
      <c r="L17" s="35">
        <v>3821.28</v>
      </c>
      <c r="M17" s="35">
        <v>5096.7</v>
      </c>
      <c r="O17" s="30"/>
    </row>
    <row r="18" spans="1:15" ht="31.5">
      <c r="A18" s="8" t="s">
        <v>15</v>
      </c>
      <c r="B18" s="64" t="s">
        <v>26</v>
      </c>
      <c r="C18" s="8" t="s">
        <v>24</v>
      </c>
      <c r="D18" s="52" t="s">
        <v>401</v>
      </c>
      <c r="E18" s="20" t="s">
        <v>30</v>
      </c>
      <c r="F18" s="108" t="s">
        <v>21</v>
      </c>
      <c r="G18" s="7">
        <v>2</v>
      </c>
      <c r="H18" s="17" t="s">
        <v>203</v>
      </c>
      <c r="I18" s="17" t="s">
        <v>196</v>
      </c>
      <c r="J18" s="17" t="s">
        <v>196</v>
      </c>
      <c r="K18" s="32">
        <v>92.93</v>
      </c>
      <c r="L18" s="32">
        <v>0</v>
      </c>
      <c r="M18" s="32">
        <v>0</v>
      </c>
      <c r="O18" s="30"/>
    </row>
    <row r="19" spans="1:15" ht="31.5">
      <c r="A19" s="8" t="s">
        <v>15</v>
      </c>
      <c r="B19" s="64" t="s">
        <v>26</v>
      </c>
      <c r="C19" s="8" t="s">
        <v>24</v>
      </c>
      <c r="D19" s="52" t="s">
        <v>210</v>
      </c>
      <c r="E19" s="20" t="s">
        <v>30</v>
      </c>
      <c r="F19" s="108" t="s">
        <v>21</v>
      </c>
      <c r="G19" s="7">
        <v>2</v>
      </c>
      <c r="H19" s="17" t="s">
        <v>203</v>
      </c>
      <c r="I19" s="17" t="s">
        <v>196</v>
      </c>
      <c r="J19" s="17" t="s">
        <v>196</v>
      </c>
      <c r="K19" s="32">
        <v>100.79</v>
      </c>
      <c r="L19" s="32">
        <v>0</v>
      </c>
      <c r="M19" s="32">
        <v>0</v>
      </c>
      <c r="O19" s="30"/>
    </row>
    <row r="20" spans="1:15" ht="31.5">
      <c r="A20" s="8" t="s">
        <v>15</v>
      </c>
      <c r="B20" s="64" t="s">
        <v>26</v>
      </c>
      <c r="C20" s="8" t="s">
        <v>24</v>
      </c>
      <c r="D20" s="52" t="s">
        <v>211</v>
      </c>
      <c r="E20" s="20" t="s">
        <v>28</v>
      </c>
      <c r="F20" s="108" t="s">
        <v>21</v>
      </c>
      <c r="G20" s="44">
        <v>1</v>
      </c>
      <c r="H20" s="17" t="s">
        <v>203</v>
      </c>
      <c r="I20" s="17" t="s">
        <v>196</v>
      </c>
      <c r="J20" s="17" t="s">
        <v>196</v>
      </c>
      <c r="K20" s="32">
        <f>136.49+360.3</f>
        <v>496.79</v>
      </c>
      <c r="L20" s="32">
        <v>0</v>
      </c>
      <c r="M20" s="32">
        <v>0</v>
      </c>
      <c r="O20" s="30"/>
    </row>
    <row r="21" spans="1:15" ht="31.5">
      <c r="A21" s="8" t="s">
        <v>15</v>
      </c>
      <c r="B21" s="64" t="s">
        <v>26</v>
      </c>
      <c r="C21" s="8" t="s">
        <v>24</v>
      </c>
      <c r="D21" s="20" t="s">
        <v>212</v>
      </c>
      <c r="E21" s="20" t="s">
        <v>28</v>
      </c>
      <c r="F21" s="110" t="s">
        <v>21</v>
      </c>
      <c r="G21" s="44">
        <v>2</v>
      </c>
      <c r="H21" s="17" t="s">
        <v>203</v>
      </c>
      <c r="I21" s="17" t="s">
        <v>196</v>
      </c>
      <c r="J21" s="17" t="s">
        <v>196</v>
      </c>
      <c r="K21" s="32">
        <f>160.29+77.194</f>
        <v>237.48399999999998</v>
      </c>
      <c r="L21" s="32">
        <v>0</v>
      </c>
      <c r="M21" s="32">
        <v>0</v>
      </c>
      <c r="O21" s="30"/>
    </row>
    <row r="22" spans="1:15" ht="31.5">
      <c r="A22" s="8" t="s">
        <v>15</v>
      </c>
      <c r="B22" s="64" t="s">
        <v>26</v>
      </c>
      <c r="C22" s="8" t="s">
        <v>24</v>
      </c>
      <c r="D22" s="52" t="s">
        <v>213</v>
      </c>
      <c r="E22" s="57" t="s">
        <v>216</v>
      </c>
      <c r="F22" s="108" t="s">
        <v>21</v>
      </c>
      <c r="G22" s="7">
        <v>1</v>
      </c>
      <c r="H22" s="17" t="s">
        <v>203</v>
      </c>
      <c r="I22" s="17" t="s">
        <v>196</v>
      </c>
      <c r="J22" s="17" t="s">
        <v>196</v>
      </c>
      <c r="K22" s="32">
        <v>693</v>
      </c>
      <c r="L22" s="32">
        <v>0</v>
      </c>
      <c r="M22" s="32">
        <v>0</v>
      </c>
      <c r="O22" s="30"/>
    </row>
    <row r="23" spans="1:15" ht="51.75" customHeight="1">
      <c r="A23" s="8" t="s">
        <v>15</v>
      </c>
      <c r="B23" s="64" t="s">
        <v>26</v>
      </c>
      <c r="C23" s="8" t="s">
        <v>24</v>
      </c>
      <c r="D23" s="52" t="s">
        <v>309</v>
      </c>
      <c r="E23" s="20" t="s">
        <v>65</v>
      </c>
      <c r="F23" s="108" t="s">
        <v>21</v>
      </c>
      <c r="G23" s="7">
        <v>3</v>
      </c>
      <c r="H23" s="17" t="s">
        <v>203</v>
      </c>
      <c r="I23" s="17" t="s">
        <v>118</v>
      </c>
      <c r="J23" s="17" t="s">
        <v>118</v>
      </c>
      <c r="K23" s="32">
        <v>2418.029</v>
      </c>
      <c r="L23" s="32">
        <v>3821.28</v>
      </c>
      <c r="M23" s="32">
        <v>5096.7</v>
      </c>
    </row>
    <row r="24" spans="1:15" ht="47.25">
      <c r="A24" s="12" t="s">
        <v>15</v>
      </c>
      <c r="B24" s="65" t="s">
        <v>31</v>
      </c>
      <c r="C24" s="12" t="s">
        <v>16</v>
      </c>
      <c r="D24" s="60" t="s">
        <v>32</v>
      </c>
      <c r="E24" s="33" t="s">
        <v>33</v>
      </c>
      <c r="F24" s="31" t="s">
        <v>21</v>
      </c>
      <c r="G24" s="31">
        <v>1</v>
      </c>
      <c r="H24" s="17" t="s">
        <v>203</v>
      </c>
      <c r="I24" s="17" t="s">
        <v>118</v>
      </c>
      <c r="J24" s="17" t="s">
        <v>118</v>
      </c>
      <c r="K24" s="35">
        <v>2524.0100000000002</v>
      </c>
      <c r="L24" s="35">
        <v>1819</v>
      </c>
      <c r="M24" s="35">
        <v>1919</v>
      </c>
    </row>
    <row r="25" spans="1:15" ht="31.5">
      <c r="A25" s="8" t="s">
        <v>15</v>
      </c>
      <c r="B25" s="64" t="s">
        <v>31</v>
      </c>
      <c r="C25" s="8" t="s">
        <v>24</v>
      </c>
      <c r="D25" s="33" t="s">
        <v>214</v>
      </c>
      <c r="E25" s="33" t="s">
        <v>217</v>
      </c>
      <c r="F25" s="31" t="s">
        <v>21</v>
      </c>
      <c r="G25" s="44">
        <v>18</v>
      </c>
      <c r="H25" s="17" t="s">
        <v>203</v>
      </c>
      <c r="I25" s="17" t="s">
        <v>196</v>
      </c>
      <c r="J25" s="17" t="s">
        <v>196</v>
      </c>
      <c r="K25" s="32">
        <v>395.1</v>
      </c>
      <c r="L25" s="32">
        <v>0</v>
      </c>
      <c r="M25" s="32">
        <v>0</v>
      </c>
    </row>
    <row r="26" spans="1:15" ht="31.5">
      <c r="A26" s="8" t="s">
        <v>15</v>
      </c>
      <c r="B26" s="64" t="s">
        <v>31</v>
      </c>
      <c r="C26" s="8" t="s">
        <v>24</v>
      </c>
      <c r="D26" s="33" t="s">
        <v>215</v>
      </c>
      <c r="E26" s="33" t="s">
        <v>34</v>
      </c>
      <c r="F26" s="31" t="s">
        <v>21</v>
      </c>
      <c r="G26" s="44">
        <v>20</v>
      </c>
      <c r="H26" s="17" t="s">
        <v>203</v>
      </c>
      <c r="I26" s="45" t="s">
        <v>262</v>
      </c>
      <c r="J26" s="45" t="s">
        <v>263</v>
      </c>
      <c r="K26" s="32">
        <v>1487.41</v>
      </c>
      <c r="L26" s="32">
        <v>1819</v>
      </c>
      <c r="M26" s="32">
        <v>1919</v>
      </c>
    </row>
    <row r="27" spans="1:15" ht="47.25">
      <c r="A27" s="8" t="s">
        <v>15</v>
      </c>
      <c r="B27" s="64" t="s">
        <v>31</v>
      </c>
      <c r="C27" s="8" t="s">
        <v>24</v>
      </c>
      <c r="D27" s="33" t="s">
        <v>257</v>
      </c>
      <c r="E27" s="33" t="s">
        <v>217</v>
      </c>
      <c r="F27" s="31" t="s">
        <v>21</v>
      </c>
      <c r="G27" s="44">
        <v>35</v>
      </c>
      <c r="H27" s="17" t="s">
        <v>203</v>
      </c>
      <c r="I27" s="17" t="s">
        <v>196</v>
      </c>
      <c r="J27" s="17" t="s">
        <v>196</v>
      </c>
      <c r="K27" s="32">
        <v>641.5</v>
      </c>
      <c r="L27" s="32">
        <v>0</v>
      </c>
      <c r="M27" s="32">
        <v>0</v>
      </c>
    </row>
    <row r="28" spans="1:15" ht="47.25">
      <c r="A28" s="118" t="s">
        <v>36</v>
      </c>
      <c r="B28" s="118" t="s">
        <v>16</v>
      </c>
      <c r="C28" s="118" t="s">
        <v>16</v>
      </c>
      <c r="D28" s="114" t="s">
        <v>37</v>
      </c>
      <c r="E28" s="89" t="s">
        <v>389</v>
      </c>
      <c r="F28" s="31" t="s">
        <v>29</v>
      </c>
      <c r="G28" s="44">
        <v>0</v>
      </c>
      <c r="H28" s="17" t="s">
        <v>16</v>
      </c>
      <c r="I28" s="17" t="s">
        <v>167</v>
      </c>
      <c r="J28" s="17" t="s">
        <v>196</v>
      </c>
      <c r="K28" s="120">
        <f>K30</f>
        <v>707.07</v>
      </c>
      <c r="L28" s="120">
        <f>L30</f>
        <v>0</v>
      </c>
      <c r="M28" s="120">
        <f>M30</f>
        <v>0</v>
      </c>
    </row>
    <row r="29" spans="1:15" ht="54" customHeight="1">
      <c r="A29" s="119"/>
      <c r="B29" s="119"/>
      <c r="C29" s="119"/>
      <c r="D29" s="115"/>
      <c r="E29" s="89" t="s">
        <v>390</v>
      </c>
      <c r="F29" s="17" t="s">
        <v>29</v>
      </c>
      <c r="G29" s="17" t="s">
        <v>118</v>
      </c>
      <c r="H29" s="17" t="s">
        <v>203</v>
      </c>
      <c r="I29" s="18">
        <v>0</v>
      </c>
      <c r="J29" s="18">
        <v>0</v>
      </c>
      <c r="K29" s="121"/>
      <c r="L29" s="121"/>
      <c r="M29" s="121"/>
    </row>
    <row r="30" spans="1:15" ht="47.25">
      <c r="A30" s="77" t="s">
        <v>36</v>
      </c>
      <c r="B30" s="78" t="s">
        <v>16</v>
      </c>
      <c r="C30" s="45" t="s">
        <v>52</v>
      </c>
      <c r="D30" s="37" t="s">
        <v>318</v>
      </c>
      <c r="E30" s="89" t="s">
        <v>364</v>
      </c>
      <c r="F30" s="17" t="s">
        <v>29</v>
      </c>
      <c r="G30" s="17" t="s">
        <v>118</v>
      </c>
      <c r="H30" s="17" t="s">
        <v>203</v>
      </c>
      <c r="I30" s="18">
        <v>0</v>
      </c>
      <c r="J30" s="18">
        <v>0</v>
      </c>
      <c r="K30" s="32">
        <v>707.07</v>
      </c>
      <c r="L30" s="32">
        <v>0</v>
      </c>
      <c r="M30" s="32">
        <v>0</v>
      </c>
    </row>
    <row r="31" spans="1:15" ht="63" customHeight="1">
      <c r="A31" s="131" t="s">
        <v>40</v>
      </c>
      <c r="B31" s="132" t="s">
        <v>16</v>
      </c>
      <c r="C31" s="118" t="s">
        <v>16</v>
      </c>
      <c r="D31" s="139" t="s">
        <v>391</v>
      </c>
      <c r="E31" s="36" t="s">
        <v>41</v>
      </c>
      <c r="F31" s="17" t="s">
        <v>42</v>
      </c>
      <c r="G31" s="17" t="s">
        <v>365</v>
      </c>
      <c r="H31" s="17" t="s">
        <v>203</v>
      </c>
      <c r="I31" s="18">
        <v>45.5</v>
      </c>
      <c r="J31" s="18">
        <v>47</v>
      </c>
      <c r="K31" s="130">
        <f>K35+K38+K40+K42+K48</f>
        <v>215643.38099999999</v>
      </c>
      <c r="L31" s="130">
        <f t="shared" ref="L31:M31" si="2">L35+L38+L40+L42+L48</f>
        <v>491943.26</v>
      </c>
      <c r="M31" s="130">
        <f t="shared" si="2"/>
        <v>146727.72</v>
      </c>
    </row>
    <row r="32" spans="1:15" ht="47.25" customHeight="1">
      <c r="A32" s="131"/>
      <c r="B32" s="133"/>
      <c r="C32" s="122"/>
      <c r="D32" s="140"/>
      <c r="E32" s="36" t="s">
        <v>43</v>
      </c>
      <c r="F32" s="17" t="s">
        <v>29</v>
      </c>
      <c r="G32" s="17" t="s">
        <v>204</v>
      </c>
      <c r="H32" s="17" t="s">
        <v>203</v>
      </c>
      <c r="I32" s="18">
        <v>20</v>
      </c>
      <c r="J32" s="18">
        <v>20</v>
      </c>
      <c r="K32" s="130"/>
      <c r="L32" s="130"/>
      <c r="M32" s="130"/>
    </row>
    <row r="33" spans="1:13" ht="31.5" customHeight="1">
      <c r="A33" s="131"/>
      <c r="B33" s="133"/>
      <c r="C33" s="122"/>
      <c r="D33" s="140"/>
      <c r="E33" s="36" t="s">
        <v>44</v>
      </c>
      <c r="F33" s="17" t="s">
        <v>42</v>
      </c>
      <c r="G33" s="17">
        <v>375</v>
      </c>
      <c r="H33" s="17" t="s">
        <v>203</v>
      </c>
      <c r="I33" s="18">
        <v>375</v>
      </c>
      <c r="J33" s="18">
        <v>400</v>
      </c>
      <c r="K33" s="130"/>
      <c r="L33" s="130"/>
      <c r="M33" s="130"/>
    </row>
    <row r="34" spans="1:13" ht="31.5" customHeight="1">
      <c r="A34" s="131"/>
      <c r="B34" s="134"/>
      <c r="C34" s="119"/>
      <c r="D34" s="141"/>
      <c r="E34" s="36" t="s">
        <v>45</v>
      </c>
      <c r="F34" s="17" t="s">
        <v>46</v>
      </c>
      <c r="G34" s="17" t="s">
        <v>47</v>
      </c>
      <c r="H34" s="17" t="s">
        <v>203</v>
      </c>
      <c r="I34" s="17" t="s">
        <v>47</v>
      </c>
      <c r="J34" s="17" t="s">
        <v>47</v>
      </c>
      <c r="K34" s="130"/>
      <c r="L34" s="130"/>
      <c r="M34" s="130"/>
    </row>
    <row r="35" spans="1:13" ht="37.5" customHeight="1">
      <c r="A35" s="8" t="s">
        <v>40</v>
      </c>
      <c r="B35" s="64" t="s">
        <v>16</v>
      </c>
      <c r="C35" s="8" t="s">
        <v>16</v>
      </c>
      <c r="D35" s="59" t="s">
        <v>219</v>
      </c>
      <c r="E35" s="20" t="s">
        <v>30</v>
      </c>
      <c r="F35" s="108" t="s">
        <v>21</v>
      </c>
      <c r="G35" s="7">
        <f>G36+G37</f>
        <v>1</v>
      </c>
      <c r="H35" s="17" t="s">
        <v>203</v>
      </c>
      <c r="I35" s="17" t="s">
        <v>167</v>
      </c>
      <c r="J35" s="71">
        <v>1</v>
      </c>
      <c r="K35" s="35">
        <f>K36+K37</f>
        <v>109529.91</v>
      </c>
      <c r="L35" s="35">
        <f>L36+L37</f>
        <v>381659.64</v>
      </c>
      <c r="M35" s="35">
        <f t="shared" ref="M35" si="3">M36+M37</f>
        <v>34464.81</v>
      </c>
    </row>
    <row r="36" spans="1:13" ht="47.25">
      <c r="A36" s="8" t="s">
        <v>40</v>
      </c>
      <c r="B36" s="64" t="s">
        <v>218</v>
      </c>
      <c r="C36" s="8" t="s">
        <v>48</v>
      </c>
      <c r="D36" s="52" t="s">
        <v>251</v>
      </c>
      <c r="E36" s="20" t="s">
        <v>30</v>
      </c>
      <c r="F36" s="108" t="s">
        <v>21</v>
      </c>
      <c r="G36" s="7">
        <v>0</v>
      </c>
      <c r="H36" s="17" t="s">
        <v>203</v>
      </c>
      <c r="I36" s="17" t="s">
        <v>118</v>
      </c>
      <c r="J36" s="17" t="s">
        <v>118</v>
      </c>
      <c r="K36" s="32">
        <f>13167.07-13167.07</f>
        <v>0</v>
      </c>
      <c r="L36" s="32">
        <v>209642.89</v>
      </c>
      <c r="M36" s="32">
        <f>13785.92+20678.89</f>
        <v>34464.81</v>
      </c>
    </row>
    <row r="37" spans="1:13" ht="75.75" customHeight="1">
      <c r="A37" s="8" t="s">
        <v>40</v>
      </c>
      <c r="B37" s="64" t="s">
        <v>220</v>
      </c>
      <c r="C37" s="8" t="s">
        <v>48</v>
      </c>
      <c r="D37" s="52" t="s">
        <v>316</v>
      </c>
      <c r="E37" s="20" t="s">
        <v>30</v>
      </c>
      <c r="F37" s="108" t="s">
        <v>21</v>
      </c>
      <c r="G37" s="7">
        <v>1</v>
      </c>
      <c r="H37" s="17" t="s">
        <v>203</v>
      </c>
      <c r="I37" s="17" t="s">
        <v>118</v>
      </c>
      <c r="J37" s="17" t="s">
        <v>196</v>
      </c>
      <c r="K37" s="32">
        <v>109529.91</v>
      </c>
      <c r="L37" s="32">
        <v>172016.75</v>
      </c>
      <c r="M37" s="32">
        <v>0</v>
      </c>
    </row>
    <row r="38" spans="1:13" ht="58.5" customHeight="1">
      <c r="A38" s="8" t="s">
        <v>40</v>
      </c>
      <c r="B38" s="64" t="s">
        <v>49</v>
      </c>
      <c r="C38" s="8" t="s">
        <v>16</v>
      </c>
      <c r="D38" s="59" t="s">
        <v>50</v>
      </c>
      <c r="E38" s="20" t="s">
        <v>41</v>
      </c>
      <c r="F38" s="7" t="s">
        <v>42</v>
      </c>
      <c r="G38" s="7">
        <v>44</v>
      </c>
      <c r="H38" s="17" t="s">
        <v>203</v>
      </c>
      <c r="I38" s="17" t="s">
        <v>366</v>
      </c>
      <c r="J38" s="17" t="s">
        <v>367</v>
      </c>
      <c r="K38" s="35">
        <f>K39</f>
        <v>14574.272999999999</v>
      </c>
      <c r="L38" s="35">
        <f t="shared" ref="L38:M38" si="4">L39</f>
        <v>15271.483</v>
      </c>
      <c r="M38" s="35">
        <f t="shared" si="4"/>
        <v>15949.923000000001</v>
      </c>
    </row>
    <row r="39" spans="1:13" ht="74.25" customHeight="1">
      <c r="A39" s="8" t="s">
        <v>40</v>
      </c>
      <c r="B39" s="64" t="s">
        <v>49</v>
      </c>
      <c r="C39" s="8" t="s">
        <v>52</v>
      </c>
      <c r="D39" s="55" t="s">
        <v>53</v>
      </c>
      <c r="E39" s="20" t="s">
        <v>41</v>
      </c>
      <c r="F39" s="7" t="s">
        <v>42</v>
      </c>
      <c r="G39" s="7">
        <v>44</v>
      </c>
      <c r="H39" s="17" t="s">
        <v>203</v>
      </c>
      <c r="I39" s="17" t="s">
        <v>366</v>
      </c>
      <c r="J39" s="17" t="s">
        <v>367</v>
      </c>
      <c r="K39" s="32">
        <v>14574.272999999999</v>
      </c>
      <c r="L39" s="32">
        <v>15271.483</v>
      </c>
      <c r="M39" s="32">
        <v>15949.923000000001</v>
      </c>
    </row>
    <row r="40" spans="1:13" ht="60" customHeight="1">
      <c r="A40" s="8" t="s">
        <v>40</v>
      </c>
      <c r="B40" s="64" t="s">
        <v>54</v>
      </c>
      <c r="C40" s="8" t="s">
        <v>16</v>
      </c>
      <c r="D40" s="59" t="s">
        <v>55</v>
      </c>
      <c r="E40" s="20" t="s">
        <v>44</v>
      </c>
      <c r="F40" s="7" t="s">
        <v>42</v>
      </c>
      <c r="G40" s="7">
        <v>375</v>
      </c>
      <c r="H40" s="17" t="s">
        <v>203</v>
      </c>
      <c r="I40" s="17" t="s">
        <v>56</v>
      </c>
      <c r="J40" s="17" t="s">
        <v>368</v>
      </c>
      <c r="K40" s="35">
        <f>K41</f>
        <v>89113.997000000003</v>
      </c>
      <c r="L40" s="35">
        <f t="shared" ref="L40:M40" si="5">L41</f>
        <v>93212.137000000002</v>
      </c>
      <c r="M40" s="35">
        <f t="shared" si="5"/>
        <v>93832.986999999994</v>
      </c>
    </row>
    <row r="41" spans="1:13" ht="68.25" customHeight="1">
      <c r="A41" s="8" t="s">
        <v>40</v>
      </c>
      <c r="B41" s="64" t="s">
        <v>54</v>
      </c>
      <c r="C41" s="8" t="s">
        <v>48</v>
      </c>
      <c r="D41" s="55" t="s">
        <v>57</v>
      </c>
      <c r="E41" s="20" t="s">
        <v>44</v>
      </c>
      <c r="F41" s="7" t="s">
        <v>42</v>
      </c>
      <c r="G41" s="7">
        <v>375</v>
      </c>
      <c r="H41" s="17" t="s">
        <v>203</v>
      </c>
      <c r="I41" s="17" t="s">
        <v>56</v>
      </c>
      <c r="J41" s="17" t="s">
        <v>56</v>
      </c>
      <c r="K41" s="32">
        <v>89113.997000000003</v>
      </c>
      <c r="L41" s="32">
        <v>93212.137000000002</v>
      </c>
      <c r="M41" s="32">
        <v>93832.986999999994</v>
      </c>
    </row>
    <row r="42" spans="1:13" ht="39" customHeight="1">
      <c r="A42" s="8" t="s">
        <v>40</v>
      </c>
      <c r="B42" s="64" t="s">
        <v>26</v>
      </c>
      <c r="C42" s="8" t="s">
        <v>16</v>
      </c>
      <c r="D42" s="59" t="s">
        <v>27</v>
      </c>
      <c r="E42" s="39" t="s">
        <v>274</v>
      </c>
      <c r="F42" s="7" t="s">
        <v>21</v>
      </c>
      <c r="G42" s="44">
        <v>2</v>
      </c>
      <c r="H42" s="17" t="s">
        <v>203</v>
      </c>
      <c r="I42" s="17" t="s">
        <v>118</v>
      </c>
      <c r="J42" s="17" t="s">
        <v>118</v>
      </c>
      <c r="K42" s="35">
        <f>K44+K45+K43</f>
        <v>2425.201</v>
      </c>
      <c r="L42" s="35">
        <f>L44+L45+L43+L46+L47</f>
        <v>830</v>
      </c>
      <c r="M42" s="35">
        <f>M44+M45+M43+M46+M47</f>
        <v>1480</v>
      </c>
    </row>
    <row r="43" spans="1:13" ht="47.25">
      <c r="A43" s="14" t="s">
        <v>40</v>
      </c>
      <c r="B43" s="66" t="s">
        <v>26</v>
      </c>
      <c r="C43" s="14" t="s">
        <v>52</v>
      </c>
      <c r="D43" s="52" t="s">
        <v>337</v>
      </c>
      <c r="E43" s="39" t="s">
        <v>338</v>
      </c>
      <c r="F43" s="85" t="s">
        <v>21</v>
      </c>
      <c r="G43" s="45" t="s">
        <v>339</v>
      </c>
      <c r="H43" s="17" t="s">
        <v>203</v>
      </c>
      <c r="I43" s="17" t="s">
        <v>196</v>
      </c>
      <c r="J43" s="17" t="s">
        <v>196</v>
      </c>
      <c r="K43" s="32">
        <v>950</v>
      </c>
      <c r="L43" s="32">
        <v>0</v>
      </c>
      <c r="M43" s="32">
        <v>0</v>
      </c>
    </row>
    <row r="44" spans="1:13" ht="63">
      <c r="A44" s="14" t="s">
        <v>40</v>
      </c>
      <c r="B44" s="66" t="s">
        <v>26</v>
      </c>
      <c r="C44" s="14" t="s">
        <v>52</v>
      </c>
      <c r="D44" s="39" t="s">
        <v>320</v>
      </c>
      <c r="E44" s="33" t="s">
        <v>250</v>
      </c>
      <c r="F44" s="31" t="s">
        <v>21</v>
      </c>
      <c r="G44" s="44">
        <v>83</v>
      </c>
      <c r="H44" s="17" t="s">
        <v>203</v>
      </c>
      <c r="I44" s="23" t="s">
        <v>196</v>
      </c>
      <c r="J44" s="23" t="s">
        <v>196</v>
      </c>
      <c r="K44" s="32">
        <v>845</v>
      </c>
      <c r="L44" s="32">
        <v>0</v>
      </c>
      <c r="M44" s="32">
        <v>0</v>
      </c>
    </row>
    <row r="45" spans="1:13" ht="94.5">
      <c r="A45" s="14" t="s">
        <v>40</v>
      </c>
      <c r="B45" s="66" t="s">
        <v>26</v>
      </c>
      <c r="C45" s="14" t="s">
        <v>48</v>
      </c>
      <c r="D45" s="39" t="s">
        <v>321</v>
      </c>
      <c r="E45" s="33" t="s">
        <v>30</v>
      </c>
      <c r="F45" s="31" t="s">
        <v>21</v>
      </c>
      <c r="G45" s="31">
        <v>1</v>
      </c>
      <c r="H45" s="17" t="s">
        <v>203</v>
      </c>
      <c r="I45" s="23" t="s">
        <v>196</v>
      </c>
      <c r="J45" s="23" t="s">
        <v>196</v>
      </c>
      <c r="K45" s="32">
        <v>630.20100000000002</v>
      </c>
      <c r="L45" s="32">
        <v>0</v>
      </c>
      <c r="M45" s="32">
        <v>0</v>
      </c>
    </row>
    <row r="46" spans="1:13" ht="31.5">
      <c r="A46" s="14" t="s">
        <v>40</v>
      </c>
      <c r="B46" s="66" t="s">
        <v>26</v>
      </c>
      <c r="C46" s="14" t="s">
        <v>48</v>
      </c>
      <c r="D46" s="20" t="s">
        <v>253</v>
      </c>
      <c r="E46" s="33" t="s">
        <v>30</v>
      </c>
      <c r="F46" s="31" t="s">
        <v>21</v>
      </c>
      <c r="G46" s="7">
        <v>0</v>
      </c>
      <c r="H46" s="45" t="s">
        <v>16</v>
      </c>
      <c r="I46" s="23">
        <v>1</v>
      </c>
      <c r="J46" s="23">
        <v>0</v>
      </c>
      <c r="K46" s="32">
        <v>0</v>
      </c>
      <c r="L46" s="32">
        <v>830</v>
      </c>
      <c r="M46" s="32">
        <v>0</v>
      </c>
    </row>
    <row r="47" spans="1:13" ht="47.25">
      <c r="A47" s="14" t="s">
        <v>40</v>
      </c>
      <c r="B47" s="66" t="s">
        <v>26</v>
      </c>
      <c r="C47" s="14" t="s">
        <v>48</v>
      </c>
      <c r="D47" s="20" t="s">
        <v>254</v>
      </c>
      <c r="E47" s="33" t="s">
        <v>30</v>
      </c>
      <c r="F47" s="31" t="s">
        <v>21</v>
      </c>
      <c r="G47" s="7">
        <v>0</v>
      </c>
      <c r="H47" s="45" t="s">
        <v>16</v>
      </c>
      <c r="I47" s="23" t="s">
        <v>196</v>
      </c>
      <c r="J47" s="23" t="s">
        <v>118</v>
      </c>
      <c r="K47" s="32">
        <v>0</v>
      </c>
      <c r="L47" s="32">
        <v>0</v>
      </c>
      <c r="M47" s="32">
        <v>1480</v>
      </c>
    </row>
    <row r="48" spans="1:13" ht="52.5" customHeight="1">
      <c r="A48" s="14" t="s">
        <v>40</v>
      </c>
      <c r="B48" s="67" t="s">
        <v>31</v>
      </c>
      <c r="C48" s="19" t="s">
        <v>16</v>
      </c>
      <c r="D48" s="60" t="s">
        <v>32</v>
      </c>
      <c r="E48" s="33" t="s">
        <v>33</v>
      </c>
      <c r="F48" s="31" t="s">
        <v>29</v>
      </c>
      <c r="G48" s="31">
        <v>1</v>
      </c>
      <c r="H48" s="23" t="s">
        <v>67</v>
      </c>
      <c r="I48" s="23" t="s">
        <v>118</v>
      </c>
      <c r="J48" s="23" t="s">
        <v>118</v>
      </c>
      <c r="K48" s="35">
        <f>K49+K50+K51</f>
        <v>0</v>
      </c>
      <c r="L48" s="35">
        <f>L49+L50+L51</f>
        <v>970</v>
      </c>
      <c r="M48" s="35">
        <f>M49+M50+M51</f>
        <v>1000</v>
      </c>
    </row>
    <row r="49" spans="1:13" ht="31.5">
      <c r="A49" s="11" t="s">
        <v>40</v>
      </c>
      <c r="B49" s="66" t="s">
        <v>31</v>
      </c>
      <c r="C49" s="8" t="s">
        <v>52</v>
      </c>
      <c r="D49" s="20" t="s">
        <v>271</v>
      </c>
      <c r="E49" s="39" t="s">
        <v>264</v>
      </c>
      <c r="F49" s="44" t="s">
        <v>21</v>
      </c>
      <c r="G49" s="7">
        <v>0</v>
      </c>
      <c r="H49" s="45" t="s">
        <v>16</v>
      </c>
      <c r="I49" s="7">
        <v>1</v>
      </c>
      <c r="J49" s="7">
        <v>0</v>
      </c>
      <c r="K49" s="32">
        <v>0</v>
      </c>
      <c r="L49" s="32">
        <v>535.94000000000005</v>
      </c>
      <c r="M49" s="32">
        <v>0</v>
      </c>
    </row>
    <row r="50" spans="1:13" ht="31.5">
      <c r="A50" s="11" t="s">
        <v>40</v>
      </c>
      <c r="B50" s="66" t="s">
        <v>31</v>
      </c>
      <c r="C50" s="8" t="s">
        <v>52</v>
      </c>
      <c r="D50" s="20" t="s">
        <v>272</v>
      </c>
      <c r="E50" s="39" t="s">
        <v>35</v>
      </c>
      <c r="F50" s="44" t="s">
        <v>21</v>
      </c>
      <c r="G50" s="7">
        <v>0</v>
      </c>
      <c r="H50" s="45" t="s">
        <v>16</v>
      </c>
      <c r="I50" s="7">
        <v>0</v>
      </c>
      <c r="J50" s="7">
        <v>1</v>
      </c>
      <c r="K50" s="32">
        <v>0</v>
      </c>
      <c r="L50" s="32">
        <v>434.06</v>
      </c>
      <c r="M50" s="32">
        <v>0</v>
      </c>
    </row>
    <row r="51" spans="1:13" ht="31.5" customHeight="1">
      <c r="A51" s="11" t="s">
        <v>40</v>
      </c>
      <c r="B51" s="66" t="s">
        <v>31</v>
      </c>
      <c r="C51" s="8" t="s">
        <v>52</v>
      </c>
      <c r="D51" s="20" t="s">
        <v>273</v>
      </c>
      <c r="E51" s="39" t="s">
        <v>35</v>
      </c>
      <c r="F51" s="44" t="s">
        <v>21</v>
      </c>
      <c r="G51" s="7">
        <v>0</v>
      </c>
      <c r="H51" s="45" t="s">
        <v>16</v>
      </c>
      <c r="I51" s="7">
        <v>0</v>
      </c>
      <c r="J51" s="7">
        <v>1</v>
      </c>
      <c r="K51" s="32">
        <v>0</v>
      </c>
      <c r="L51" s="32">
        <v>0</v>
      </c>
      <c r="M51" s="32">
        <v>1000</v>
      </c>
    </row>
    <row r="52" spans="1:13" ht="38.25" customHeight="1">
      <c r="A52" s="146" t="s">
        <v>58</v>
      </c>
      <c r="B52" s="153" t="s">
        <v>16</v>
      </c>
      <c r="C52" s="112" t="s">
        <v>16</v>
      </c>
      <c r="D52" s="139" t="s">
        <v>59</v>
      </c>
      <c r="E52" s="20" t="s">
        <v>351</v>
      </c>
      <c r="F52" s="31" t="s">
        <v>60</v>
      </c>
      <c r="G52" s="43">
        <v>28924</v>
      </c>
      <c r="H52" s="23" t="s">
        <v>67</v>
      </c>
      <c r="I52" s="43">
        <v>28125</v>
      </c>
      <c r="J52" s="43">
        <v>28125</v>
      </c>
      <c r="K52" s="120">
        <f>K54+K56+K60</f>
        <v>31205.212</v>
      </c>
      <c r="L52" s="120">
        <f>L54+L56+L60</f>
        <v>125792.692</v>
      </c>
      <c r="M52" s="120">
        <f>M54+M56+M60</f>
        <v>102529.841</v>
      </c>
    </row>
    <row r="53" spans="1:13" ht="37.5" customHeight="1">
      <c r="A53" s="146"/>
      <c r="B53" s="154"/>
      <c r="C53" s="113"/>
      <c r="D53" s="141"/>
      <c r="E53" s="20" t="s">
        <v>352</v>
      </c>
      <c r="F53" s="17" t="s">
        <v>21</v>
      </c>
      <c r="G53" s="17" t="s">
        <v>14</v>
      </c>
      <c r="H53" s="23" t="s">
        <v>67</v>
      </c>
      <c r="I53" s="17" t="s">
        <v>14</v>
      </c>
      <c r="J53" s="17" t="s">
        <v>14</v>
      </c>
      <c r="K53" s="121"/>
      <c r="L53" s="121"/>
      <c r="M53" s="121"/>
    </row>
    <row r="54" spans="1:13" ht="31.5" customHeight="1">
      <c r="A54" s="8" t="s">
        <v>58</v>
      </c>
      <c r="B54" s="64" t="s">
        <v>61</v>
      </c>
      <c r="C54" s="12" t="s">
        <v>16</v>
      </c>
      <c r="D54" s="59" t="s">
        <v>62</v>
      </c>
      <c r="E54" s="20" t="s">
        <v>351</v>
      </c>
      <c r="F54" s="31" t="s">
        <v>60</v>
      </c>
      <c r="G54" s="43">
        <v>28924</v>
      </c>
      <c r="H54" s="23" t="s">
        <v>67</v>
      </c>
      <c r="I54" s="43">
        <v>28125</v>
      </c>
      <c r="J54" s="43">
        <v>28125</v>
      </c>
      <c r="K54" s="35">
        <f>K55</f>
        <v>29973.932000000001</v>
      </c>
      <c r="L54" s="35">
        <f>L55</f>
        <v>38666.510999999999</v>
      </c>
      <c r="M54" s="35">
        <f>M55</f>
        <v>38742.610999999997</v>
      </c>
    </row>
    <row r="55" spans="1:13" ht="39.75" customHeight="1">
      <c r="A55" s="8" t="s">
        <v>58</v>
      </c>
      <c r="B55" s="64" t="s">
        <v>61</v>
      </c>
      <c r="C55" s="8" t="s">
        <v>63</v>
      </c>
      <c r="D55" s="33" t="s">
        <v>64</v>
      </c>
      <c r="E55" s="20" t="s">
        <v>351</v>
      </c>
      <c r="F55" s="31" t="s">
        <v>60</v>
      </c>
      <c r="G55" s="43">
        <v>28924</v>
      </c>
      <c r="H55" s="23" t="s">
        <v>67</v>
      </c>
      <c r="I55" s="43">
        <v>28125</v>
      </c>
      <c r="J55" s="43">
        <v>28125</v>
      </c>
      <c r="K55" s="32">
        <v>29973.932000000001</v>
      </c>
      <c r="L55" s="32">
        <v>38666.510999999999</v>
      </c>
      <c r="M55" s="32">
        <v>38742.610999999997</v>
      </c>
    </row>
    <row r="56" spans="1:13" ht="48" customHeight="1">
      <c r="A56" s="14" t="s">
        <v>58</v>
      </c>
      <c r="B56" s="66" t="s">
        <v>26</v>
      </c>
      <c r="C56" s="14" t="s">
        <v>16</v>
      </c>
      <c r="D56" s="60" t="s">
        <v>27</v>
      </c>
      <c r="E56" s="33" t="s">
        <v>255</v>
      </c>
      <c r="F56" s="31" t="s">
        <v>21</v>
      </c>
      <c r="G56" s="23">
        <f>G57+G58+G59</f>
        <v>2</v>
      </c>
      <c r="H56" s="23" t="s">
        <v>67</v>
      </c>
      <c r="I56" s="23" t="s">
        <v>270</v>
      </c>
      <c r="J56" s="23" t="s">
        <v>196</v>
      </c>
      <c r="K56" s="102">
        <f>K57+K58+K59</f>
        <v>210</v>
      </c>
      <c r="L56" s="102">
        <f t="shared" ref="L56:M56" si="6">L57+L58+L59</f>
        <v>86546.180999999997</v>
      </c>
      <c r="M56" s="102">
        <f t="shared" si="6"/>
        <v>63187.23</v>
      </c>
    </row>
    <row r="57" spans="1:13" ht="31.5" customHeight="1">
      <c r="A57" s="14" t="s">
        <v>58</v>
      </c>
      <c r="B57" s="66" t="s">
        <v>26</v>
      </c>
      <c r="C57" s="14" t="s">
        <v>63</v>
      </c>
      <c r="D57" s="61" t="s">
        <v>362</v>
      </c>
      <c r="E57" s="33" t="s">
        <v>30</v>
      </c>
      <c r="F57" s="31" t="s">
        <v>21</v>
      </c>
      <c r="G57" s="31">
        <v>0</v>
      </c>
      <c r="H57" s="23" t="s">
        <v>16</v>
      </c>
      <c r="I57" s="97" t="s">
        <v>118</v>
      </c>
      <c r="J57" s="97" t="s">
        <v>118</v>
      </c>
      <c r="K57" s="32">
        <v>0</v>
      </c>
      <c r="L57" s="32">
        <v>86546.180999999997</v>
      </c>
      <c r="M57" s="32">
        <v>63187.23</v>
      </c>
    </row>
    <row r="58" spans="1:13" ht="31.5" customHeight="1">
      <c r="A58" s="14" t="s">
        <v>58</v>
      </c>
      <c r="B58" s="66" t="s">
        <v>26</v>
      </c>
      <c r="C58" s="14" t="s">
        <v>63</v>
      </c>
      <c r="D58" s="61" t="s">
        <v>340</v>
      </c>
      <c r="E58" s="33" t="s">
        <v>30</v>
      </c>
      <c r="F58" s="31" t="s">
        <v>21</v>
      </c>
      <c r="G58" s="90">
        <v>1</v>
      </c>
      <c r="H58" s="23" t="s">
        <v>67</v>
      </c>
      <c r="I58" s="86" t="s">
        <v>196</v>
      </c>
      <c r="J58" s="86" t="s">
        <v>196</v>
      </c>
      <c r="K58" s="32">
        <v>30</v>
      </c>
      <c r="L58" s="32">
        <v>0</v>
      </c>
      <c r="M58" s="32">
        <v>0</v>
      </c>
    </row>
    <row r="59" spans="1:13" ht="76.5" customHeight="1">
      <c r="A59" s="14" t="s">
        <v>58</v>
      </c>
      <c r="B59" s="66" t="s">
        <v>26</v>
      </c>
      <c r="C59" s="14" t="s">
        <v>63</v>
      </c>
      <c r="D59" s="10" t="s">
        <v>341</v>
      </c>
      <c r="E59" s="33" t="s">
        <v>30</v>
      </c>
      <c r="F59" s="31" t="s">
        <v>21</v>
      </c>
      <c r="G59" s="86">
        <v>1</v>
      </c>
      <c r="H59" s="23" t="s">
        <v>67</v>
      </c>
      <c r="I59" s="86">
        <v>0</v>
      </c>
      <c r="J59" s="86">
        <v>0</v>
      </c>
      <c r="K59" s="32">
        <v>180</v>
      </c>
      <c r="L59" s="32">
        <v>0</v>
      </c>
      <c r="M59" s="32">
        <v>0</v>
      </c>
    </row>
    <row r="60" spans="1:13" ht="47.25" customHeight="1">
      <c r="A60" s="14" t="s">
        <v>58</v>
      </c>
      <c r="B60" s="67" t="s">
        <v>31</v>
      </c>
      <c r="C60" s="19" t="s">
        <v>16</v>
      </c>
      <c r="D60" s="60" t="s">
        <v>32</v>
      </c>
      <c r="E60" s="33" t="s">
        <v>33</v>
      </c>
      <c r="F60" s="31" t="s">
        <v>21</v>
      </c>
      <c r="G60" s="31">
        <v>1</v>
      </c>
      <c r="H60" s="23" t="s">
        <v>67</v>
      </c>
      <c r="I60" s="23" t="s">
        <v>196</v>
      </c>
      <c r="J60" s="23" t="s">
        <v>196</v>
      </c>
      <c r="K60" s="101">
        <f>K61+K62+K63+K64+K65</f>
        <v>1021.28</v>
      </c>
      <c r="L60" s="101">
        <f t="shared" ref="L60:M60" si="7">L61+L62+L63+L64+L65</f>
        <v>580</v>
      </c>
      <c r="M60" s="101">
        <f t="shared" si="7"/>
        <v>600</v>
      </c>
    </row>
    <row r="61" spans="1:13" ht="57" customHeight="1">
      <c r="A61" s="14" t="s">
        <v>58</v>
      </c>
      <c r="B61" s="66" t="s">
        <v>31</v>
      </c>
      <c r="C61" s="14" t="s">
        <v>63</v>
      </c>
      <c r="D61" s="20" t="s">
        <v>396</v>
      </c>
      <c r="E61" s="33" t="s">
        <v>397</v>
      </c>
      <c r="F61" s="31" t="s">
        <v>21</v>
      </c>
      <c r="G61" s="17" t="s">
        <v>278</v>
      </c>
      <c r="H61" s="23" t="s">
        <v>67</v>
      </c>
      <c r="I61" s="23">
        <v>0</v>
      </c>
      <c r="J61" s="23">
        <v>0</v>
      </c>
      <c r="K61" s="32">
        <v>576</v>
      </c>
      <c r="L61" s="32">
        <v>0</v>
      </c>
      <c r="M61" s="32">
        <v>0</v>
      </c>
    </row>
    <row r="62" spans="1:13" ht="47.25" customHeight="1">
      <c r="A62" s="14" t="s">
        <v>58</v>
      </c>
      <c r="B62" s="66" t="s">
        <v>31</v>
      </c>
      <c r="C62" s="14" t="s">
        <v>63</v>
      </c>
      <c r="D62" s="20" t="s">
        <v>259</v>
      </c>
      <c r="E62" s="33" t="s">
        <v>35</v>
      </c>
      <c r="F62" s="31" t="s">
        <v>21</v>
      </c>
      <c r="G62" s="17" t="s">
        <v>196</v>
      </c>
      <c r="H62" s="23" t="s">
        <v>16</v>
      </c>
      <c r="I62" s="45" t="s">
        <v>167</v>
      </c>
      <c r="J62" s="23">
        <v>0</v>
      </c>
      <c r="K62" s="32">
        <v>0</v>
      </c>
      <c r="L62" s="32">
        <v>580</v>
      </c>
      <c r="M62" s="32">
        <v>0</v>
      </c>
    </row>
    <row r="63" spans="1:13" ht="47.25" customHeight="1">
      <c r="A63" s="14" t="s">
        <v>58</v>
      </c>
      <c r="B63" s="66" t="s">
        <v>31</v>
      </c>
      <c r="C63" s="14" t="s">
        <v>63</v>
      </c>
      <c r="D63" s="20" t="s">
        <v>240</v>
      </c>
      <c r="E63" s="39" t="s">
        <v>269</v>
      </c>
      <c r="F63" s="31" t="s">
        <v>21</v>
      </c>
      <c r="G63" s="17" t="s">
        <v>196</v>
      </c>
      <c r="H63" s="23" t="s">
        <v>16</v>
      </c>
      <c r="I63" s="23">
        <v>0</v>
      </c>
      <c r="J63" s="45" t="s">
        <v>278</v>
      </c>
      <c r="K63" s="32">
        <v>0</v>
      </c>
      <c r="L63" s="32">
        <v>0</v>
      </c>
      <c r="M63" s="32">
        <v>600</v>
      </c>
    </row>
    <row r="64" spans="1:13" ht="31.5" customHeight="1">
      <c r="A64" s="14" t="s">
        <v>58</v>
      </c>
      <c r="B64" s="66" t="s">
        <v>31</v>
      </c>
      <c r="C64" s="14" t="s">
        <v>63</v>
      </c>
      <c r="D64" s="20" t="s">
        <v>342</v>
      </c>
      <c r="E64" s="39" t="s">
        <v>35</v>
      </c>
      <c r="F64" s="44" t="s">
        <v>21</v>
      </c>
      <c r="G64" s="45" t="s">
        <v>14</v>
      </c>
      <c r="H64" s="17" t="s">
        <v>67</v>
      </c>
      <c r="I64" s="17" t="s">
        <v>196</v>
      </c>
      <c r="J64" s="17" t="s">
        <v>196</v>
      </c>
      <c r="K64" s="32">
        <v>265.27999999999997</v>
      </c>
      <c r="L64" s="32">
        <v>0</v>
      </c>
      <c r="M64" s="32">
        <v>0</v>
      </c>
    </row>
    <row r="65" spans="1:13" ht="93.75" customHeight="1">
      <c r="A65" s="14" t="s">
        <v>58</v>
      </c>
      <c r="B65" s="66" t="s">
        <v>31</v>
      </c>
      <c r="C65" s="14" t="s">
        <v>63</v>
      </c>
      <c r="D65" s="1" t="s">
        <v>343</v>
      </c>
      <c r="E65" s="39" t="s">
        <v>363</v>
      </c>
      <c r="F65" s="44" t="s">
        <v>21</v>
      </c>
      <c r="G65" s="45" t="s">
        <v>14</v>
      </c>
      <c r="H65" s="17" t="s">
        <v>67</v>
      </c>
      <c r="I65" s="17" t="s">
        <v>196</v>
      </c>
      <c r="J65" s="17" t="s">
        <v>196</v>
      </c>
      <c r="K65" s="32">
        <v>180</v>
      </c>
      <c r="L65" s="32">
        <v>0</v>
      </c>
      <c r="M65" s="32">
        <v>0</v>
      </c>
    </row>
    <row r="66" spans="1:13" ht="56.25" customHeight="1">
      <c r="A66" s="15" t="s">
        <v>69</v>
      </c>
      <c r="B66" s="84" t="s">
        <v>16</v>
      </c>
      <c r="C66" s="83" t="s">
        <v>16</v>
      </c>
      <c r="D66" s="41" t="s">
        <v>70</v>
      </c>
      <c r="E66" s="39" t="s">
        <v>205</v>
      </c>
      <c r="F66" s="7" t="s">
        <v>21</v>
      </c>
      <c r="G66" s="7">
        <v>46</v>
      </c>
      <c r="H66" s="17" t="s">
        <v>67</v>
      </c>
      <c r="I66" s="17" t="s">
        <v>206</v>
      </c>
      <c r="J66" s="17" t="s">
        <v>367</v>
      </c>
      <c r="K66" s="98">
        <f>K67+K70+K76</f>
        <v>49555.169000000002</v>
      </c>
      <c r="L66" s="98">
        <f>L67+L70+L76</f>
        <v>40607.648999999998</v>
      </c>
      <c r="M66" s="98">
        <f>M67+M70+M76</f>
        <v>41332.548999999999</v>
      </c>
    </row>
    <row r="67" spans="1:13" ht="31.5" customHeight="1">
      <c r="A67" s="8" t="s">
        <v>69</v>
      </c>
      <c r="B67" s="64" t="s">
        <v>71</v>
      </c>
      <c r="C67" s="8" t="s">
        <v>16</v>
      </c>
      <c r="D67" s="59" t="s">
        <v>72</v>
      </c>
      <c r="E67" s="20" t="s">
        <v>205</v>
      </c>
      <c r="F67" s="7" t="s">
        <v>21</v>
      </c>
      <c r="G67" s="7">
        <v>46</v>
      </c>
      <c r="H67" s="17" t="s">
        <v>67</v>
      </c>
      <c r="I67" s="17" t="s">
        <v>206</v>
      </c>
      <c r="J67" s="17" t="s">
        <v>367</v>
      </c>
      <c r="K67" s="32">
        <f>K68+K69</f>
        <v>35919.349000000002</v>
      </c>
      <c r="L67" s="32">
        <f t="shared" ref="L67:M67" si="8">L68+L69</f>
        <v>37962.048999999999</v>
      </c>
      <c r="M67" s="32">
        <f t="shared" si="8"/>
        <v>38032.548999999999</v>
      </c>
    </row>
    <row r="68" spans="1:13" ht="31.5" customHeight="1">
      <c r="A68" s="8" t="s">
        <v>69</v>
      </c>
      <c r="B68" s="64" t="s">
        <v>71</v>
      </c>
      <c r="C68" s="8" t="s">
        <v>73</v>
      </c>
      <c r="D68" s="33" t="s">
        <v>74</v>
      </c>
      <c r="E68" s="20" t="s">
        <v>205</v>
      </c>
      <c r="F68" s="7" t="s">
        <v>21</v>
      </c>
      <c r="G68" s="7">
        <v>30</v>
      </c>
      <c r="H68" s="17" t="s">
        <v>67</v>
      </c>
      <c r="I68" s="17" t="s">
        <v>207</v>
      </c>
      <c r="J68" s="17" t="s">
        <v>207</v>
      </c>
      <c r="K68" s="96">
        <v>20203.329000000002</v>
      </c>
      <c r="L68" s="96">
        <v>21287.312000000002</v>
      </c>
      <c r="M68" s="96">
        <v>21343.746999999999</v>
      </c>
    </row>
    <row r="69" spans="1:13" ht="47.25" customHeight="1">
      <c r="A69" s="8" t="s">
        <v>69</v>
      </c>
      <c r="B69" s="64" t="s">
        <v>71</v>
      </c>
      <c r="C69" s="8" t="s">
        <v>75</v>
      </c>
      <c r="D69" s="33" t="s">
        <v>74</v>
      </c>
      <c r="E69" s="20" t="s">
        <v>205</v>
      </c>
      <c r="F69" s="7" t="s">
        <v>21</v>
      </c>
      <c r="G69" s="7">
        <v>16</v>
      </c>
      <c r="H69" s="17" t="s">
        <v>67</v>
      </c>
      <c r="I69" s="17" t="s">
        <v>208</v>
      </c>
      <c r="J69" s="17" t="s">
        <v>288</v>
      </c>
      <c r="K69" s="96">
        <v>15716.02</v>
      </c>
      <c r="L69" s="96">
        <v>16674.737000000001</v>
      </c>
      <c r="M69" s="96">
        <v>16688.802</v>
      </c>
    </row>
    <row r="70" spans="1:13" ht="31.5" customHeight="1">
      <c r="A70" s="14" t="s">
        <v>69</v>
      </c>
      <c r="B70" s="67" t="s">
        <v>26</v>
      </c>
      <c r="C70" s="19" t="s">
        <v>16</v>
      </c>
      <c r="D70" s="60" t="s">
        <v>27</v>
      </c>
      <c r="E70" s="33" t="s">
        <v>221</v>
      </c>
      <c r="F70" s="31" t="s">
        <v>21</v>
      </c>
      <c r="G70" s="46">
        <v>2</v>
      </c>
      <c r="H70" s="17" t="s">
        <v>67</v>
      </c>
      <c r="I70" s="28" t="s">
        <v>118</v>
      </c>
      <c r="J70" s="28" t="s">
        <v>118</v>
      </c>
      <c r="K70" s="99">
        <f>K71+K72+K73+K75+K74</f>
        <v>13200.82</v>
      </c>
      <c r="L70" s="35">
        <v>2035</v>
      </c>
      <c r="M70" s="35">
        <v>2650</v>
      </c>
    </row>
    <row r="71" spans="1:13" ht="31.5" customHeight="1">
      <c r="A71" s="14" t="s">
        <v>69</v>
      </c>
      <c r="B71" s="66" t="s">
        <v>26</v>
      </c>
      <c r="C71" s="14" t="s">
        <v>73</v>
      </c>
      <c r="D71" s="39" t="s">
        <v>333</v>
      </c>
      <c r="E71" s="33" t="s">
        <v>65</v>
      </c>
      <c r="F71" s="31" t="s">
        <v>21</v>
      </c>
      <c r="G71" s="31">
        <v>2</v>
      </c>
      <c r="H71" s="17" t="s">
        <v>67</v>
      </c>
      <c r="I71" s="23" t="s">
        <v>196</v>
      </c>
      <c r="J71" s="23" t="s">
        <v>196</v>
      </c>
      <c r="K71" s="32">
        <f>10565.72+2000</f>
        <v>12565.72</v>
      </c>
      <c r="L71" s="32">
        <v>0</v>
      </c>
      <c r="M71" s="32">
        <v>0</v>
      </c>
    </row>
    <row r="72" spans="1:13" ht="31.5" customHeight="1">
      <c r="A72" s="14" t="s">
        <v>69</v>
      </c>
      <c r="B72" s="66" t="s">
        <v>26</v>
      </c>
      <c r="C72" s="14" t="s">
        <v>73</v>
      </c>
      <c r="D72" s="39" t="s">
        <v>256</v>
      </c>
      <c r="E72" s="33" t="s">
        <v>65</v>
      </c>
      <c r="F72" s="31" t="s">
        <v>21</v>
      </c>
      <c r="G72" s="31">
        <v>0</v>
      </c>
      <c r="H72" s="17" t="s">
        <v>67</v>
      </c>
      <c r="I72" s="23" t="s">
        <v>118</v>
      </c>
      <c r="J72" s="23" t="s">
        <v>196</v>
      </c>
      <c r="K72" s="32">
        <v>0</v>
      </c>
      <c r="L72" s="32">
        <v>135</v>
      </c>
      <c r="M72" s="32">
        <v>0</v>
      </c>
    </row>
    <row r="73" spans="1:13" ht="31.5">
      <c r="A73" s="14" t="s">
        <v>69</v>
      </c>
      <c r="B73" s="66" t="s">
        <v>26</v>
      </c>
      <c r="C73" s="14" t="s">
        <v>73</v>
      </c>
      <c r="D73" s="39" t="s">
        <v>258</v>
      </c>
      <c r="E73" s="33" t="s">
        <v>65</v>
      </c>
      <c r="F73" s="31" t="s">
        <v>21</v>
      </c>
      <c r="G73" s="31">
        <v>0</v>
      </c>
      <c r="H73" s="17" t="s">
        <v>67</v>
      </c>
      <c r="I73" s="23" t="s">
        <v>118</v>
      </c>
      <c r="J73" s="23" t="s">
        <v>118</v>
      </c>
      <c r="K73" s="32">
        <v>0</v>
      </c>
      <c r="L73" s="32">
        <v>1900</v>
      </c>
      <c r="M73" s="32">
        <v>2650</v>
      </c>
    </row>
    <row r="74" spans="1:13" ht="47.25" customHeight="1">
      <c r="A74" s="14" t="s">
        <v>69</v>
      </c>
      <c r="B74" s="66" t="s">
        <v>26</v>
      </c>
      <c r="C74" s="14" t="s">
        <v>73</v>
      </c>
      <c r="D74" s="39" t="s">
        <v>344</v>
      </c>
      <c r="E74" s="33" t="s">
        <v>30</v>
      </c>
      <c r="F74" s="31" t="s">
        <v>21</v>
      </c>
      <c r="G74" s="31">
        <v>1</v>
      </c>
      <c r="H74" s="17" t="s">
        <v>67</v>
      </c>
      <c r="I74" s="23" t="s">
        <v>196</v>
      </c>
      <c r="J74" s="23" t="s">
        <v>196</v>
      </c>
      <c r="K74" s="32">
        <v>327.16000000000003</v>
      </c>
      <c r="L74" s="32">
        <v>0</v>
      </c>
      <c r="M74" s="32">
        <v>0</v>
      </c>
    </row>
    <row r="75" spans="1:13" ht="47.25" customHeight="1">
      <c r="A75" s="14" t="s">
        <v>69</v>
      </c>
      <c r="B75" s="66" t="s">
        <v>26</v>
      </c>
      <c r="C75" s="14" t="s">
        <v>75</v>
      </c>
      <c r="D75" s="39" t="s">
        <v>335</v>
      </c>
      <c r="E75" s="33" t="s">
        <v>30</v>
      </c>
      <c r="F75" s="31" t="s">
        <v>21</v>
      </c>
      <c r="G75" s="31">
        <v>1</v>
      </c>
      <c r="H75" s="23" t="s">
        <v>16</v>
      </c>
      <c r="I75" s="23" t="s">
        <v>196</v>
      </c>
      <c r="J75" s="23" t="s">
        <v>196</v>
      </c>
      <c r="K75" s="32">
        <f>2307.94-2000</f>
        <v>307.94000000000005</v>
      </c>
      <c r="L75" s="32">
        <v>0</v>
      </c>
      <c r="M75" s="32">
        <v>0</v>
      </c>
    </row>
    <row r="76" spans="1:13" ht="70.5" customHeight="1">
      <c r="A76" s="14" t="s">
        <v>69</v>
      </c>
      <c r="B76" s="67" t="s">
        <v>31</v>
      </c>
      <c r="C76" s="19" t="s">
        <v>16</v>
      </c>
      <c r="D76" s="60" t="s">
        <v>32</v>
      </c>
      <c r="E76" s="33" t="s">
        <v>33</v>
      </c>
      <c r="F76" s="31" t="s">
        <v>21</v>
      </c>
      <c r="G76" s="31">
        <v>1</v>
      </c>
      <c r="H76" s="17" t="s">
        <v>67</v>
      </c>
      <c r="I76" s="23" t="s">
        <v>196</v>
      </c>
      <c r="J76" s="23" t="s">
        <v>196</v>
      </c>
      <c r="K76" s="35">
        <f>K77+K78+K79</f>
        <v>435</v>
      </c>
      <c r="L76" s="35">
        <f>L77+L78+L79</f>
        <v>610.6</v>
      </c>
      <c r="M76" s="35">
        <f>M77+M78+M79</f>
        <v>650</v>
      </c>
    </row>
    <row r="77" spans="1:13" ht="60" customHeight="1">
      <c r="A77" s="14" t="s">
        <v>69</v>
      </c>
      <c r="B77" s="66" t="s">
        <v>31</v>
      </c>
      <c r="C77" s="14" t="s">
        <v>73</v>
      </c>
      <c r="D77" s="20" t="s">
        <v>77</v>
      </c>
      <c r="E77" s="20" t="s">
        <v>199</v>
      </c>
      <c r="F77" s="31" t="s">
        <v>21</v>
      </c>
      <c r="G77" s="7">
        <v>1</v>
      </c>
      <c r="H77" s="17" t="s">
        <v>67</v>
      </c>
      <c r="I77" s="7">
        <v>0</v>
      </c>
      <c r="J77" s="73">
        <v>0</v>
      </c>
      <c r="K77" s="32">
        <v>435</v>
      </c>
      <c r="L77" s="32">
        <v>0</v>
      </c>
      <c r="M77" s="32">
        <v>0</v>
      </c>
    </row>
    <row r="78" spans="1:13" ht="31.5" customHeight="1">
      <c r="A78" s="14" t="s">
        <v>69</v>
      </c>
      <c r="B78" s="66" t="s">
        <v>31</v>
      </c>
      <c r="C78" s="14" t="s">
        <v>73</v>
      </c>
      <c r="D78" s="20" t="s">
        <v>261</v>
      </c>
      <c r="E78" s="20" t="s">
        <v>260</v>
      </c>
      <c r="F78" s="31" t="s">
        <v>21</v>
      </c>
      <c r="G78" s="7">
        <v>0</v>
      </c>
      <c r="H78" s="17" t="s">
        <v>67</v>
      </c>
      <c r="I78" s="7">
        <v>1</v>
      </c>
      <c r="J78" s="73">
        <v>0</v>
      </c>
      <c r="K78" s="32">
        <v>0</v>
      </c>
      <c r="L78" s="32">
        <v>610.6</v>
      </c>
      <c r="M78" s="32">
        <v>0</v>
      </c>
    </row>
    <row r="79" spans="1:13" ht="54" customHeight="1">
      <c r="A79" s="14" t="s">
        <v>69</v>
      </c>
      <c r="B79" s="66" t="s">
        <v>31</v>
      </c>
      <c r="C79" s="14" t="s">
        <v>73</v>
      </c>
      <c r="D79" s="20" t="s">
        <v>240</v>
      </c>
      <c r="E79" s="39" t="s">
        <v>269</v>
      </c>
      <c r="F79" s="31" t="s">
        <v>21</v>
      </c>
      <c r="G79" s="7">
        <v>0</v>
      </c>
      <c r="H79" s="17" t="s">
        <v>67</v>
      </c>
      <c r="I79" s="7">
        <v>0</v>
      </c>
      <c r="J79" s="73">
        <v>50</v>
      </c>
      <c r="K79" s="32">
        <v>0</v>
      </c>
      <c r="L79" s="32">
        <v>0</v>
      </c>
      <c r="M79" s="32">
        <v>650</v>
      </c>
    </row>
    <row r="80" spans="1:13" ht="51.75" customHeight="1">
      <c r="A80" s="112" t="s">
        <v>78</v>
      </c>
      <c r="B80" s="112" t="s">
        <v>16</v>
      </c>
      <c r="C80" s="112" t="s">
        <v>16</v>
      </c>
      <c r="D80" s="114" t="s">
        <v>79</v>
      </c>
      <c r="E80" s="39" t="s">
        <v>392</v>
      </c>
      <c r="F80" s="31" t="s">
        <v>21</v>
      </c>
      <c r="G80" s="108">
        <v>35</v>
      </c>
      <c r="H80" s="17" t="s">
        <v>67</v>
      </c>
      <c r="I80" s="108">
        <v>35</v>
      </c>
      <c r="J80" s="108">
        <v>35</v>
      </c>
      <c r="K80" s="116">
        <f>K82+K90</f>
        <v>15842.23</v>
      </c>
      <c r="L80" s="116">
        <f>L82+L90</f>
        <v>16962.23</v>
      </c>
      <c r="M80" s="116">
        <f>M82+M90</f>
        <v>16962.23</v>
      </c>
    </row>
    <row r="81" spans="1:13" ht="89.25" customHeight="1">
      <c r="A81" s="113"/>
      <c r="B81" s="113"/>
      <c r="C81" s="113"/>
      <c r="D81" s="115"/>
      <c r="E81" s="36" t="s">
        <v>299</v>
      </c>
      <c r="F81" s="76" t="s">
        <v>300</v>
      </c>
      <c r="G81" s="43" t="s">
        <v>369</v>
      </c>
      <c r="H81" s="17" t="s">
        <v>67</v>
      </c>
      <c r="I81" s="43" t="s">
        <v>369</v>
      </c>
      <c r="J81" s="43" t="s">
        <v>369</v>
      </c>
      <c r="K81" s="117"/>
      <c r="L81" s="117"/>
      <c r="M81" s="117"/>
    </row>
    <row r="82" spans="1:13" ht="67.5" customHeight="1">
      <c r="A82" s="8" t="s">
        <v>78</v>
      </c>
      <c r="B82" s="65" t="s">
        <v>81</v>
      </c>
      <c r="C82" s="8" t="s">
        <v>16</v>
      </c>
      <c r="D82" s="59" t="s">
        <v>82</v>
      </c>
      <c r="E82" s="20" t="s">
        <v>379</v>
      </c>
      <c r="F82" s="70" t="s">
        <v>301</v>
      </c>
      <c r="G82" s="43" t="s">
        <v>380</v>
      </c>
      <c r="H82" s="17" t="s">
        <v>67</v>
      </c>
      <c r="I82" s="43" t="s">
        <v>369</v>
      </c>
      <c r="J82" s="43" t="s">
        <v>369</v>
      </c>
      <c r="K82" s="35">
        <f>K83+K84+K85+K86+K87+K88+K89</f>
        <v>2199</v>
      </c>
      <c r="L82" s="35">
        <v>3319</v>
      </c>
      <c r="M82" s="35">
        <v>3319</v>
      </c>
    </row>
    <row r="83" spans="1:13" ht="47.25" customHeight="1">
      <c r="A83" s="8" t="s">
        <v>78</v>
      </c>
      <c r="B83" s="64" t="s">
        <v>81</v>
      </c>
      <c r="C83" s="8" t="s">
        <v>38</v>
      </c>
      <c r="D83" s="52" t="s">
        <v>84</v>
      </c>
      <c r="E83" s="20" t="s">
        <v>264</v>
      </c>
      <c r="F83" s="70" t="s">
        <v>21</v>
      </c>
      <c r="G83" s="49">
        <v>2</v>
      </c>
      <c r="H83" s="17" t="s">
        <v>241</v>
      </c>
      <c r="I83" s="45" t="s">
        <v>167</v>
      </c>
      <c r="J83" s="45" t="s">
        <v>167</v>
      </c>
      <c r="K83" s="32">
        <v>0</v>
      </c>
      <c r="L83" s="32">
        <v>1060</v>
      </c>
      <c r="M83" s="32">
        <v>1060</v>
      </c>
    </row>
    <row r="84" spans="1:13" ht="50.25" customHeight="1">
      <c r="A84" s="8" t="s">
        <v>78</v>
      </c>
      <c r="B84" s="64" t="s">
        <v>81</v>
      </c>
      <c r="C84" s="8" t="s">
        <v>38</v>
      </c>
      <c r="D84" s="52" t="s">
        <v>242</v>
      </c>
      <c r="E84" s="20" t="s">
        <v>264</v>
      </c>
      <c r="F84" s="70" t="s">
        <v>21</v>
      </c>
      <c r="G84" s="49">
        <v>1</v>
      </c>
      <c r="H84" s="17" t="s">
        <v>241</v>
      </c>
      <c r="I84" s="45" t="s">
        <v>118</v>
      </c>
      <c r="J84" s="45" t="s">
        <v>118</v>
      </c>
      <c r="K84" s="32">
        <v>0</v>
      </c>
      <c r="L84" s="32">
        <v>60</v>
      </c>
      <c r="M84" s="32">
        <v>60</v>
      </c>
    </row>
    <row r="85" spans="1:13" ht="50.25" customHeight="1">
      <c r="A85" s="14" t="s">
        <v>78</v>
      </c>
      <c r="B85" s="66" t="s">
        <v>81</v>
      </c>
      <c r="C85" s="14" t="s">
        <v>38</v>
      </c>
      <c r="D85" s="55" t="s">
        <v>85</v>
      </c>
      <c r="E85" s="33" t="s">
        <v>80</v>
      </c>
      <c r="F85" s="31" t="s">
        <v>60</v>
      </c>
      <c r="G85" s="49" t="s">
        <v>86</v>
      </c>
      <c r="H85" s="17" t="s">
        <v>223</v>
      </c>
      <c r="I85" s="23" t="s">
        <v>87</v>
      </c>
      <c r="J85" s="23" t="s">
        <v>87</v>
      </c>
      <c r="K85" s="32">
        <v>90</v>
      </c>
      <c r="L85" s="32">
        <v>90</v>
      </c>
      <c r="M85" s="32">
        <v>90</v>
      </c>
    </row>
    <row r="86" spans="1:13" ht="68.25" customHeight="1">
      <c r="A86" s="24" t="s">
        <v>78</v>
      </c>
      <c r="B86" s="79" t="s">
        <v>81</v>
      </c>
      <c r="C86" s="24" t="s">
        <v>38</v>
      </c>
      <c r="D86" s="37" t="s">
        <v>334</v>
      </c>
      <c r="E86" s="39" t="s">
        <v>264</v>
      </c>
      <c r="F86" s="44" t="s">
        <v>21</v>
      </c>
      <c r="G86" s="49">
        <v>1</v>
      </c>
      <c r="H86" s="45" t="s">
        <v>224</v>
      </c>
      <c r="I86" s="45" t="s">
        <v>196</v>
      </c>
      <c r="J86" s="45" t="s">
        <v>196</v>
      </c>
      <c r="K86" s="32">
        <v>300</v>
      </c>
      <c r="L86" s="32">
        <v>0</v>
      </c>
      <c r="M86" s="32">
        <v>0</v>
      </c>
    </row>
    <row r="87" spans="1:13" ht="47.25" customHeight="1">
      <c r="A87" s="14" t="s">
        <v>78</v>
      </c>
      <c r="B87" s="66" t="s">
        <v>81</v>
      </c>
      <c r="C87" s="14" t="s">
        <v>38</v>
      </c>
      <c r="D87" s="55" t="s">
        <v>88</v>
      </c>
      <c r="E87" s="33" t="s">
        <v>89</v>
      </c>
      <c r="F87" s="31" t="s">
        <v>60</v>
      </c>
      <c r="G87" s="49">
        <v>0</v>
      </c>
      <c r="H87" s="17" t="s">
        <v>16</v>
      </c>
      <c r="I87" s="23" t="s">
        <v>91</v>
      </c>
      <c r="J87" s="23" t="s">
        <v>91</v>
      </c>
      <c r="K87" s="32">
        <v>0</v>
      </c>
      <c r="L87" s="32">
        <v>120</v>
      </c>
      <c r="M87" s="32">
        <v>120</v>
      </c>
    </row>
    <row r="88" spans="1:13" ht="31.5" customHeight="1">
      <c r="A88" s="14" t="s">
        <v>78</v>
      </c>
      <c r="B88" s="66" t="s">
        <v>81</v>
      </c>
      <c r="C88" s="14" t="s">
        <v>38</v>
      </c>
      <c r="D88" s="55" t="s">
        <v>92</v>
      </c>
      <c r="E88" s="33" t="s">
        <v>264</v>
      </c>
      <c r="F88" s="31" t="s">
        <v>21</v>
      </c>
      <c r="G88" s="49">
        <v>2</v>
      </c>
      <c r="H88" s="17" t="s">
        <v>225</v>
      </c>
      <c r="I88" s="23" t="s">
        <v>167</v>
      </c>
      <c r="J88" s="23" t="s">
        <v>167</v>
      </c>
      <c r="K88" s="32">
        <v>1619</v>
      </c>
      <c r="L88" s="32">
        <v>1619</v>
      </c>
      <c r="M88" s="32">
        <v>1619</v>
      </c>
    </row>
    <row r="89" spans="1:13" ht="47.25" customHeight="1">
      <c r="A89" s="14" t="s">
        <v>78</v>
      </c>
      <c r="B89" s="66" t="s">
        <v>81</v>
      </c>
      <c r="C89" s="14" t="s">
        <v>38</v>
      </c>
      <c r="D89" s="55" t="s">
        <v>93</v>
      </c>
      <c r="E89" s="33" t="s">
        <v>89</v>
      </c>
      <c r="F89" s="31" t="s">
        <v>60</v>
      </c>
      <c r="G89" s="49" t="s">
        <v>94</v>
      </c>
      <c r="H89" s="17" t="s">
        <v>287</v>
      </c>
      <c r="I89" s="23" t="s">
        <v>90</v>
      </c>
      <c r="J89" s="23" t="s">
        <v>94</v>
      </c>
      <c r="K89" s="32">
        <f>120+70</f>
        <v>190</v>
      </c>
      <c r="L89" s="32">
        <v>120</v>
      </c>
      <c r="M89" s="32">
        <v>120</v>
      </c>
    </row>
    <row r="90" spans="1:13" ht="47.25" customHeight="1">
      <c r="A90" s="8" t="s">
        <v>78</v>
      </c>
      <c r="B90" s="64" t="s">
        <v>95</v>
      </c>
      <c r="C90" s="8" t="s">
        <v>16</v>
      </c>
      <c r="D90" s="59" t="s">
        <v>96</v>
      </c>
      <c r="E90" s="20" t="s">
        <v>377</v>
      </c>
      <c r="F90" s="7" t="s">
        <v>60</v>
      </c>
      <c r="G90" s="46" t="s">
        <v>378</v>
      </c>
      <c r="H90" s="17" t="s">
        <v>203</v>
      </c>
      <c r="I90" s="46">
        <f>I91+I92+I93+I94+I95+I96+I97+I100+I102+I103+I104+I105+I101</f>
        <v>109500</v>
      </c>
      <c r="J90" s="46">
        <f>J91+J92+J93+J94+J95+J96+J97+J100+J102+J103+J104+J105+J101</f>
        <v>109500</v>
      </c>
      <c r="K90" s="35">
        <v>13643.23</v>
      </c>
      <c r="L90" s="35">
        <v>13643.23</v>
      </c>
      <c r="M90" s="35">
        <v>13643.23</v>
      </c>
    </row>
    <row r="91" spans="1:13" ht="47.25" customHeight="1">
      <c r="A91" s="8" t="s">
        <v>78</v>
      </c>
      <c r="B91" s="64" t="s">
        <v>95</v>
      </c>
      <c r="C91" s="8" t="s">
        <v>63</v>
      </c>
      <c r="D91" s="37" t="s">
        <v>84</v>
      </c>
      <c r="E91" s="20" t="s">
        <v>80</v>
      </c>
      <c r="F91" s="7" t="s">
        <v>60</v>
      </c>
      <c r="G91" s="49">
        <v>35</v>
      </c>
      <c r="H91" s="17" t="s">
        <v>203</v>
      </c>
      <c r="I91" s="17" t="s">
        <v>83</v>
      </c>
      <c r="J91" s="17" t="s">
        <v>83</v>
      </c>
      <c r="K91" s="95">
        <v>250</v>
      </c>
      <c r="L91" s="95">
        <v>1045</v>
      </c>
      <c r="M91" s="95">
        <v>1045</v>
      </c>
    </row>
    <row r="92" spans="1:13" ht="47.25" customHeight="1">
      <c r="A92" s="8" t="s">
        <v>78</v>
      </c>
      <c r="B92" s="64" t="s">
        <v>95</v>
      </c>
      <c r="C92" s="8" t="s">
        <v>63</v>
      </c>
      <c r="D92" s="37" t="s">
        <v>97</v>
      </c>
      <c r="E92" s="20" t="s">
        <v>80</v>
      </c>
      <c r="F92" s="7" t="s">
        <v>60</v>
      </c>
      <c r="G92" s="49">
        <v>0</v>
      </c>
      <c r="H92" s="45" t="s">
        <v>16</v>
      </c>
      <c r="I92" s="17" t="s">
        <v>98</v>
      </c>
      <c r="J92" s="17" t="s">
        <v>98</v>
      </c>
      <c r="K92" s="95">
        <v>0</v>
      </c>
      <c r="L92" s="95">
        <v>426</v>
      </c>
      <c r="M92" s="95">
        <v>426</v>
      </c>
    </row>
    <row r="93" spans="1:13" ht="57" customHeight="1">
      <c r="A93" s="8" t="s">
        <v>78</v>
      </c>
      <c r="B93" s="64" t="s">
        <v>95</v>
      </c>
      <c r="C93" s="8" t="s">
        <v>63</v>
      </c>
      <c r="D93" s="62" t="s">
        <v>243</v>
      </c>
      <c r="E93" s="39" t="s">
        <v>80</v>
      </c>
      <c r="F93" s="44" t="s">
        <v>60</v>
      </c>
      <c r="G93" s="44">
        <v>799</v>
      </c>
      <c r="H93" s="45" t="s">
        <v>353</v>
      </c>
      <c r="I93" s="45" t="s">
        <v>279</v>
      </c>
      <c r="J93" s="45" t="s">
        <v>279</v>
      </c>
      <c r="K93" s="95">
        <v>385</v>
      </c>
      <c r="L93" s="95">
        <v>385</v>
      </c>
      <c r="M93" s="95">
        <v>385</v>
      </c>
    </row>
    <row r="94" spans="1:13" ht="45.75" customHeight="1">
      <c r="A94" s="8" t="s">
        <v>78</v>
      </c>
      <c r="B94" s="64" t="s">
        <v>95</v>
      </c>
      <c r="C94" s="8" t="s">
        <v>63</v>
      </c>
      <c r="D94" s="52" t="s">
        <v>99</v>
      </c>
      <c r="E94" s="20" t="s">
        <v>80</v>
      </c>
      <c r="F94" s="7" t="s">
        <v>60</v>
      </c>
      <c r="G94" s="46">
        <v>799</v>
      </c>
      <c r="H94" s="17" t="s">
        <v>222</v>
      </c>
      <c r="I94" s="17" t="s">
        <v>279</v>
      </c>
      <c r="J94" s="17" t="s">
        <v>279</v>
      </c>
      <c r="K94" s="95">
        <f>480.13-187.144</f>
        <v>292.98599999999999</v>
      </c>
      <c r="L94" s="95">
        <v>480.13</v>
      </c>
      <c r="M94" s="95">
        <v>480.13</v>
      </c>
    </row>
    <row r="95" spans="1:13" ht="57" customHeight="1">
      <c r="A95" s="8" t="s">
        <v>78</v>
      </c>
      <c r="B95" s="64" t="s">
        <v>95</v>
      </c>
      <c r="C95" s="8" t="s">
        <v>63</v>
      </c>
      <c r="D95" s="52" t="s">
        <v>100</v>
      </c>
      <c r="E95" s="20" t="s">
        <v>80</v>
      </c>
      <c r="F95" s="7" t="s">
        <v>60</v>
      </c>
      <c r="G95" s="46">
        <v>799</v>
      </c>
      <c r="H95" s="17" t="s">
        <v>223</v>
      </c>
      <c r="I95" s="17" t="s">
        <v>279</v>
      </c>
      <c r="J95" s="17" t="s">
        <v>279</v>
      </c>
      <c r="K95" s="95">
        <f>350-32.293</f>
        <v>317.70699999999999</v>
      </c>
      <c r="L95" s="95">
        <v>350</v>
      </c>
      <c r="M95" s="95">
        <v>350</v>
      </c>
    </row>
    <row r="96" spans="1:13" ht="57.75" customHeight="1">
      <c r="A96" s="8" t="s">
        <v>78</v>
      </c>
      <c r="B96" s="64" t="s">
        <v>95</v>
      </c>
      <c r="C96" s="8" t="s">
        <v>63</v>
      </c>
      <c r="D96" s="52" t="s">
        <v>101</v>
      </c>
      <c r="E96" s="20" t="s">
        <v>80</v>
      </c>
      <c r="F96" s="7" t="s">
        <v>60</v>
      </c>
      <c r="G96" s="46">
        <v>50</v>
      </c>
      <c r="H96" s="17" t="s">
        <v>223</v>
      </c>
      <c r="I96" s="17" t="s">
        <v>51</v>
      </c>
      <c r="J96" s="17" t="s">
        <v>51</v>
      </c>
      <c r="K96" s="95">
        <f>200-3.308</f>
        <v>196.69200000000001</v>
      </c>
      <c r="L96" s="95">
        <v>200</v>
      </c>
      <c r="M96" s="95">
        <v>200</v>
      </c>
    </row>
    <row r="97" spans="1:13" ht="54.75" customHeight="1">
      <c r="A97" s="14" t="s">
        <v>78</v>
      </c>
      <c r="B97" s="66" t="s">
        <v>95</v>
      </c>
      <c r="C97" s="14" t="s">
        <v>63</v>
      </c>
      <c r="D97" s="55" t="s">
        <v>102</v>
      </c>
      <c r="E97" s="33" t="s">
        <v>80</v>
      </c>
      <c r="F97" s="31" t="s">
        <v>60</v>
      </c>
      <c r="G97" s="46">
        <v>2553</v>
      </c>
      <c r="H97" s="17" t="s">
        <v>224</v>
      </c>
      <c r="I97" s="23" t="s">
        <v>280</v>
      </c>
      <c r="J97" s="23" t="s">
        <v>280</v>
      </c>
      <c r="K97" s="95">
        <f>300-38.277</f>
        <v>261.72300000000001</v>
      </c>
      <c r="L97" s="95">
        <v>300</v>
      </c>
      <c r="M97" s="95">
        <v>300</v>
      </c>
    </row>
    <row r="98" spans="1:13" ht="69" customHeight="1">
      <c r="A98" s="14" t="s">
        <v>78</v>
      </c>
      <c r="B98" s="66" t="s">
        <v>95</v>
      </c>
      <c r="C98" s="14" t="s">
        <v>63</v>
      </c>
      <c r="D98" s="55" t="s">
        <v>310</v>
      </c>
      <c r="E98" s="33" t="s">
        <v>80</v>
      </c>
      <c r="F98" s="31" t="s">
        <v>60</v>
      </c>
      <c r="G98" s="49">
        <v>40</v>
      </c>
      <c r="H98" s="45" t="s">
        <v>222</v>
      </c>
      <c r="I98" s="23" t="s">
        <v>196</v>
      </c>
      <c r="J98" s="23" t="s">
        <v>196</v>
      </c>
      <c r="K98" s="95">
        <v>50</v>
      </c>
      <c r="L98" s="95">
        <v>0</v>
      </c>
      <c r="M98" s="95">
        <v>0</v>
      </c>
    </row>
    <row r="99" spans="1:13" ht="67.5" customHeight="1">
      <c r="A99" s="14" t="s">
        <v>78</v>
      </c>
      <c r="B99" s="66" t="s">
        <v>95</v>
      </c>
      <c r="C99" s="14" t="s">
        <v>63</v>
      </c>
      <c r="D99" s="55" t="s">
        <v>357</v>
      </c>
      <c r="E99" s="33" t="s">
        <v>80</v>
      </c>
      <c r="F99" s="31" t="s">
        <v>60</v>
      </c>
      <c r="G99" s="49">
        <v>799</v>
      </c>
      <c r="H99" s="45" t="s">
        <v>226</v>
      </c>
      <c r="I99" s="23" t="s">
        <v>196</v>
      </c>
      <c r="J99" s="23" t="s">
        <v>196</v>
      </c>
      <c r="K99" s="95">
        <v>200</v>
      </c>
      <c r="L99" s="95">
        <v>0</v>
      </c>
      <c r="M99" s="95">
        <v>0</v>
      </c>
    </row>
    <row r="100" spans="1:13" ht="83.25" customHeight="1">
      <c r="A100" s="14" t="s">
        <v>78</v>
      </c>
      <c r="B100" s="66" t="s">
        <v>95</v>
      </c>
      <c r="C100" s="14" t="s">
        <v>63</v>
      </c>
      <c r="D100" s="55" t="s">
        <v>358</v>
      </c>
      <c r="E100" s="33" t="s">
        <v>80</v>
      </c>
      <c r="F100" s="31" t="s">
        <v>60</v>
      </c>
      <c r="G100" s="46">
        <v>4161</v>
      </c>
      <c r="H100" s="45" t="s">
        <v>359</v>
      </c>
      <c r="I100" s="23" t="s">
        <v>196</v>
      </c>
      <c r="J100" s="23" t="s">
        <v>196</v>
      </c>
      <c r="K100" s="95">
        <v>350</v>
      </c>
      <c r="L100" s="95">
        <v>0</v>
      </c>
      <c r="M100" s="95">
        <v>0</v>
      </c>
    </row>
    <row r="101" spans="1:13" ht="83.25" customHeight="1">
      <c r="A101" s="14" t="s">
        <v>78</v>
      </c>
      <c r="B101" s="66" t="s">
        <v>95</v>
      </c>
      <c r="C101" s="14" t="s">
        <v>63</v>
      </c>
      <c r="D101" s="55" t="s">
        <v>360</v>
      </c>
      <c r="E101" s="33" t="s">
        <v>80</v>
      </c>
      <c r="F101" s="31" t="s">
        <v>60</v>
      </c>
      <c r="G101" s="46">
        <v>0</v>
      </c>
      <c r="H101" s="45" t="s">
        <v>16</v>
      </c>
      <c r="I101" s="23" t="s">
        <v>103</v>
      </c>
      <c r="J101" s="23" t="s">
        <v>103</v>
      </c>
      <c r="K101" s="95">
        <v>0</v>
      </c>
      <c r="L101" s="95">
        <v>600</v>
      </c>
      <c r="M101" s="95">
        <v>600</v>
      </c>
    </row>
    <row r="102" spans="1:13" ht="63.75" customHeight="1">
      <c r="A102" s="14" t="s">
        <v>78</v>
      </c>
      <c r="B102" s="66" t="s">
        <v>95</v>
      </c>
      <c r="C102" s="14" t="s">
        <v>63</v>
      </c>
      <c r="D102" s="33" t="s">
        <v>104</v>
      </c>
      <c r="E102" s="33" t="s">
        <v>80</v>
      </c>
      <c r="F102" s="31" t="s">
        <v>60</v>
      </c>
      <c r="G102" s="46">
        <v>60000</v>
      </c>
      <c r="H102" s="17" t="s">
        <v>226</v>
      </c>
      <c r="I102" s="46">
        <v>30000</v>
      </c>
      <c r="J102" s="46">
        <v>30000</v>
      </c>
      <c r="K102" s="95">
        <f>815-162.505</f>
        <v>652.495</v>
      </c>
      <c r="L102" s="95">
        <v>815</v>
      </c>
      <c r="M102" s="95">
        <v>815</v>
      </c>
    </row>
    <row r="103" spans="1:13" ht="47.25" customHeight="1">
      <c r="A103" s="14" t="s">
        <v>78</v>
      </c>
      <c r="B103" s="66" t="s">
        <v>95</v>
      </c>
      <c r="C103" s="14" t="s">
        <v>63</v>
      </c>
      <c r="D103" s="55" t="s">
        <v>105</v>
      </c>
      <c r="E103" s="33" t="s">
        <v>80</v>
      </c>
      <c r="F103" s="31" t="s">
        <v>60</v>
      </c>
      <c r="G103" s="46">
        <v>10000</v>
      </c>
      <c r="H103" s="17" t="s">
        <v>227</v>
      </c>
      <c r="I103" s="23" t="s">
        <v>106</v>
      </c>
      <c r="J103" s="23" t="s">
        <v>106</v>
      </c>
      <c r="K103" s="95">
        <v>350</v>
      </c>
      <c r="L103" s="95">
        <v>350</v>
      </c>
      <c r="M103" s="95">
        <v>350</v>
      </c>
    </row>
    <row r="104" spans="1:13" ht="47.25" customHeight="1">
      <c r="A104" s="14" t="s">
        <v>78</v>
      </c>
      <c r="B104" s="66" t="s">
        <v>95</v>
      </c>
      <c r="C104" s="14" t="s">
        <v>63</v>
      </c>
      <c r="D104" s="55" t="s">
        <v>92</v>
      </c>
      <c r="E104" s="33" t="s">
        <v>80</v>
      </c>
      <c r="F104" s="31" t="s">
        <v>60</v>
      </c>
      <c r="G104" s="46">
        <f>13750+11750-35</f>
        <v>25465</v>
      </c>
      <c r="H104" s="17" t="s">
        <v>225</v>
      </c>
      <c r="I104" s="43">
        <v>43000</v>
      </c>
      <c r="J104" s="43">
        <v>43000</v>
      </c>
      <c r="K104" s="95">
        <f>8432.1+348.13+187.144+3.308+32.293+38.277+162.505-250</f>
        <v>8953.7569999999996</v>
      </c>
      <c r="L104" s="95">
        <v>8432.1</v>
      </c>
      <c r="M104" s="95">
        <v>8432.1</v>
      </c>
    </row>
    <row r="105" spans="1:13" ht="33.75" customHeight="1">
      <c r="A105" s="8" t="s">
        <v>78</v>
      </c>
      <c r="B105" s="64" t="s">
        <v>95</v>
      </c>
      <c r="C105" s="8" t="s">
        <v>63</v>
      </c>
      <c r="D105" s="52" t="s">
        <v>107</v>
      </c>
      <c r="E105" s="20" t="s">
        <v>80</v>
      </c>
      <c r="F105" s="7" t="s">
        <v>60</v>
      </c>
      <c r="G105" s="43">
        <v>4000</v>
      </c>
      <c r="H105" s="17" t="s">
        <v>228</v>
      </c>
      <c r="I105" s="43">
        <v>4000</v>
      </c>
      <c r="J105" s="43" t="s">
        <v>108</v>
      </c>
      <c r="K105" s="95">
        <v>260</v>
      </c>
      <c r="L105" s="95">
        <v>260</v>
      </c>
      <c r="M105" s="95">
        <v>260</v>
      </c>
    </row>
    <row r="106" spans="1:13" ht="63" customHeight="1">
      <c r="A106" s="8" t="s">
        <v>78</v>
      </c>
      <c r="B106" s="64" t="s">
        <v>95</v>
      </c>
      <c r="C106" s="8" t="s">
        <v>63</v>
      </c>
      <c r="D106" s="104" t="s">
        <v>375</v>
      </c>
      <c r="E106" s="104" t="s">
        <v>348</v>
      </c>
      <c r="F106" s="103" t="s">
        <v>60</v>
      </c>
      <c r="G106" s="103">
        <v>2</v>
      </c>
      <c r="H106" s="17" t="s">
        <v>231</v>
      </c>
      <c r="I106" s="103">
        <v>0</v>
      </c>
      <c r="J106" s="103">
        <v>0</v>
      </c>
      <c r="K106" s="95">
        <f>35934*2*12*1.302/1000</f>
        <v>1122.865632</v>
      </c>
      <c r="L106" s="103">
        <v>0</v>
      </c>
      <c r="M106" s="103">
        <v>0</v>
      </c>
    </row>
    <row r="107" spans="1:13" ht="320.25" customHeight="1">
      <c r="A107" s="118" t="s">
        <v>109</v>
      </c>
      <c r="B107" s="118" t="s">
        <v>16</v>
      </c>
      <c r="C107" s="118" t="s">
        <v>16</v>
      </c>
      <c r="D107" s="114" t="s">
        <v>110</v>
      </c>
      <c r="E107" s="25" t="s">
        <v>385</v>
      </c>
      <c r="F107" s="108" t="s">
        <v>21</v>
      </c>
      <c r="G107" s="43">
        <v>15</v>
      </c>
      <c r="H107" s="17" t="s">
        <v>231</v>
      </c>
      <c r="I107" s="45" t="s">
        <v>175</v>
      </c>
      <c r="J107" s="45" t="s">
        <v>387</v>
      </c>
      <c r="K107" s="124">
        <f>K110+K114+0.01</f>
        <v>35438.200000000004</v>
      </c>
      <c r="L107" s="124">
        <f>L110+L114</f>
        <v>11440</v>
      </c>
      <c r="M107" s="124">
        <f>M110+M114</f>
        <v>11840</v>
      </c>
    </row>
    <row r="108" spans="1:13" ht="101.25" customHeight="1">
      <c r="A108" s="122"/>
      <c r="B108" s="122"/>
      <c r="C108" s="122"/>
      <c r="D108" s="123"/>
      <c r="E108" s="104" t="s">
        <v>371</v>
      </c>
      <c r="F108" s="108" t="s">
        <v>21</v>
      </c>
      <c r="G108" s="108">
        <v>3</v>
      </c>
      <c r="H108" s="17" t="s">
        <v>231</v>
      </c>
      <c r="I108" s="108">
        <v>3</v>
      </c>
      <c r="J108" s="108">
        <v>3</v>
      </c>
      <c r="K108" s="125"/>
      <c r="L108" s="125"/>
      <c r="M108" s="125"/>
    </row>
    <row r="109" spans="1:13" ht="143.25" customHeight="1">
      <c r="A109" s="119"/>
      <c r="B109" s="119"/>
      <c r="C109" s="119"/>
      <c r="D109" s="115"/>
      <c r="E109" s="10" t="s">
        <v>386</v>
      </c>
      <c r="F109" s="108" t="s">
        <v>229</v>
      </c>
      <c r="G109" s="21">
        <v>37127.599999999999</v>
      </c>
      <c r="H109" s="17" t="s">
        <v>67</v>
      </c>
      <c r="I109" s="32">
        <v>37127.599999999999</v>
      </c>
      <c r="J109" s="32">
        <v>37127.599999999999</v>
      </c>
      <c r="K109" s="126"/>
      <c r="L109" s="126"/>
      <c r="M109" s="126"/>
    </row>
    <row r="110" spans="1:13" ht="96" customHeight="1">
      <c r="A110" s="8" t="s">
        <v>109</v>
      </c>
      <c r="B110" s="64" t="s">
        <v>111</v>
      </c>
      <c r="C110" s="8" t="s">
        <v>16</v>
      </c>
      <c r="D110" s="59" t="s">
        <v>112</v>
      </c>
      <c r="E110" s="20" t="s">
        <v>306</v>
      </c>
      <c r="F110" s="108" t="s">
        <v>395</v>
      </c>
      <c r="G110" s="43" t="s">
        <v>370</v>
      </c>
      <c r="H110" s="17" t="s">
        <v>67</v>
      </c>
      <c r="I110" s="45" t="s">
        <v>381</v>
      </c>
      <c r="J110" s="45" t="s">
        <v>313</v>
      </c>
      <c r="K110" s="35">
        <f>K111+K113+K112</f>
        <v>30598.69</v>
      </c>
      <c r="L110" s="35">
        <f t="shared" ref="L110:M110" si="9">L111+L113+L112</f>
        <v>9040</v>
      </c>
      <c r="M110" s="35">
        <f t="shared" si="9"/>
        <v>9040</v>
      </c>
    </row>
    <row r="111" spans="1:13" ht="87" customHeight="1">
      <c r="A111" s="8" t="s">
        <v>109</v>
      </c>
      <c r="B111" s="64" t="s">
        <v>111</v>
      </c>
      <c r="C111" s="8" t="s">
        <v>286</v>
      </c>
      <c r="D111" s="20" t="s">
        <v>372</v>
      </c>
      <c r="E111" s="39" t="s">
        <v>230</v>
      </c>
      <c r="F111" s="7" t="s">
        <v>229</v>
      </c>
      <c r="G111" s="21">
        <v>37127.599999999999</v>
      </c>
      <c r="H111" s="17" t="s">
        <v>67</v>
      </c>
      <c r="I111" s="32">
        <v>37127.599999999999</v>
      </c>
      <c r="J111" s="32">
        <v>37127.599999999999</v>
      </c>
      <c r="K111" s="32">
        <v>2000</v>
      </c>
      <c r="L111" s="32">
        <v>8040</v>
      </c>
      <c r="M111" s="32">
        <v>8040</v>
      </c>
    </row>
    <row r="112" spans="1:13" ht="69" customHeight="1">
      <c r="A112" s="8" t="s">
        <v>109</v>
      </c>
      <c r="B112" s="64" t="s">
        <v>111</v>
      </c>
      <c r="C112" s="8" t="s">
        <v>286</v>
      </c>
      <c r="D112" s="20" t="s">
        <v>312</v>
      </c>
      <c r="E112" s="20" t="s">
        <v>30</v>
      </c>
      <c r="F112" s="108" t="s">
        <v>21</v>
      </c>
      <c r="G112" s="43">
        <v>4</v>
      </c>
      <c r="H112" s="17" t="s">
        <v>67</v>
      </c>
      <c r="I112" s="49">
        <v>0</v>
      </c>
      <c r="J112" s="49">
        <v>0</v>
      </c>
      <c r="K112" s="32">
        <v>27248.69</v>
      </c>
      <c r="L112" s="32">
        <v>0</v>
      </c>
      <c r="M112" s="32">
        <v>0</v>
      </c>
    </row>
    <row r="113" spans="1:13" ht="72.75" customHeight="1">
      <c r="A113" s="8" t="s">
        <v>109</v>
      </c>
      <c r="B113" s="64" t="s">
        <v>111</v>
      </c>
      <c r="C113" s="8" t="s">
        <v>286</v>
      </c>
      <c r="D113" s="20" t="s">
        <v>371</v>
      </c>
      <c r="E113" s="20" t="s">
        <v>30</v>
      </c>
      <c r="F113" s="108" t="s">
        <v>21</v>
      </c>
      <c r="G113" s="43">
        <v>3</v>
      </c>
      <c r="H113" s="17" t="s">
        <v>67</v>
      </c>
      <c r="I113" s="45" t="s">
        <v>14</v>
      </c>
      <c r="J113" s="45" t="s">
        <v>14</v>
      </c>
      <c r="K113" s="32">
        <v>1350</v>
      </c>
      <c r="L113" s="32">
        <v>1000</v>
      </c>
      <c r="M113" s="32">
        <v>1000</v>
      </c>
    </row>
    <row r="114" spans="1:13" ht="85.5" customHeight="1">
      <c r="A114" s="24" t="s">
        <v>109</v>
      </c>
      <c r="B114" s="75">
        <v>40418</v>
      </c>
      <c r="C114" s="81" t="s">
        <v>16</v>
      </c>
      <c r="D114" s="82" t="s">
        <v>113</v>
      </c>
      <c r="E114" s="20" t="s">
        <v>388</v>
      </c>
      <c r="F114" s="108" t="s">
        <v>21</v>
      </c>
      <c r="G114" s="49">
        <v>11</v>
      </c>
      <c r="H114" s="17" t="s">
        <v>67</v>
      </c>
      <c r="I114" s="46">
        <v>6</v>
      </c>
      <c r="J114" s="46">
        <v>7</v>
      </c>
      <c r="K114" s="106">
        <f>K115+K116+K117+K118+K119+K120+K121+K122+K123+K124+K125+K126+K127+K128+K129+K130+K131+K132+K133+K134+K136+K137+K138</f>
        <v>4839.5</v>
      </c>
      <c r="L114" s="106">
        <f>L115+L116+L117+L118+L119+L120+L121+L122+L123+L124+L125+L126+L127+L128+L129+L130+L131+L132+L133+L134+L136+L137+L138</f>
        <v>2400</v>
      </c>
      <c r="M114" s="106">
        <f>M115+M116+M117+M118+M119+M120+M121+M122+M123+M124+M125+M126+M127+M128+M129+M130+M131+M132+M133+M134+M135+M136+M137+M138</f>
        <v>2800</v>
      </c>
    </row>
    <row r="115" spans="1:13" ht="63" customHeight="1">
      <c r="A115" s="14" t="s">
        <v>109</v>
      </c>
      <c r="B115" s="66" t="s">
        <v>114</v>
      </c>
      <c r="C115" s="8" t="s">
        <v>116</v>
      </c>
      <c r="D115" s="56" t="s">
        <v>117</v>
      </c>
      <c r="E115" s="33" t="s">
        <v>115</v>
      </c>
      <c r="F115" s="31" t="s">
        <v>21</v>
      </c>
      <c r="G115" s="46">
        <v>1</v>
      </c>
      <c r="H115" s="17" t="s">
        <v>67</v>
      </c>
      <c r="I115" s="46" t="s">
        <v>196</v>
      </c>
      <c r="J115" s="46" t="s">
        <v>196</v>
      </c>
      <c r="K115" s="32">
        <v>400</v>
      </c>
      <c r="L115" s="32">
        <v>0</v>
      </c>
      <c r="M115" s="32">
        <v>0</v>
      </c>
    </row>
    <row r="116" spans="1:13" ht="103.5" customHeight="1">
      <c r="A116" s="24" t="s">
        <v>109</v>
      </c>
      <c r="B116" s="75">
        <v>40418</v>
      </c>
      <c r="C116" s="24" t="s">
        <v>116</v>
      </c>
      <c r="D116" s="37" t="s">
        <v>314</v>
      </c>
      <c r="E116" s="39" t="s">
        <v>115</v>
      </c>
      <c r="F116" s="44" t="s">
        <v>21</v>
      </c>
      <c r="G116" s="49">
        <v>1</v>
      </c>
      <c r="H116" s="45" t="s">
        <v>67</v>
      </c>
      <c r="I116" s="46" t="s">
        <v>196</v>
      </c>
      <c r="J116" s="46" t="s">
        <v>196</v>
      </c>
      <c r="K116" s="95">
        <v>397.5</v>
      </c>
      <c r="L116" s="32">
        <v>0</v>
      </c>
      <c r="M116" s="32">
        <v>0</v>
      </c>
    </row>
    <row r="117" spans="1:13" ht="78" customHeight="1">
      <c r="A117" s="24" t="s">
        <v>109</v>
      </c>
      <c r="B117" s="75">
        <v>40418</v>
      </c>
      <c r="C117" s="24" t="s">
        <v>116</v>
      </c>
      <c r="D117" s="37" t="s">
        <v>315</v>
      </c>
      <c r="E117" s="39" t="s">
        <v>115</v>
      </c>
      <c r="F117" s="44" t="s">
        <v>21</v>
      </c>
      <c r="G117" s="49">
        <v>1</v>
      </c>
      <c r="H117" s="45" t="s">
        <v>67</v>
      </c>
      <c r="I117" s="46" t="s">
        <v>196</v>
      </c>
      <c r="J117" s="46" t="s">
        <v>196</v>
      </c>
      <c r="K117" s="95">
        <v>392</v>
      </c>
      <c r="L117" s="32">
        <v>0</v>
      </c>
      <c r="M117" s="32">
        <v>0</v>
      </c>
    </row>
    <row r="118" spans="1:13" ht="86.25" customHeight="1">
      <c r="A118" s="14" t="s">
        <v>109</v>
      </c>
      <c r="B118" s="66" t="s">
        <v>114</v>
      </c>
      <c r="C118" s="8" t="s">
        <v>116</v>
      </c>
      <c r="D118" s="56" t="s">
        <v>119</v>
      </c>
      <c r="E118" s="33" t="s">
        <v>115</v>
      </c>
      <c r="F118" s="31" t="s">
        <v>21</v>
      </c>
      <c r="G118" s="46">
        <v>1</v>
      </c>
      <c r="H118" s="17" t="s">
        <v>67</v>
      </c>
      <c r="I118" s="46" t="s">
        <v>196</v>
      </c>
      <c r="J118" s="46" t="s">
        <v>196</v>
      </c>
      <c r="K118" s="32">
        <v>400</v>
      </c>
      <c r="L118" s="32">
        <v>0</v>
      </c>
      <c r="M118" s="32">
        <v>0</v>
      </c>
    </row>
    <row r="119" spans="1:13" ht="69" customHeight="1">
      <c r="A119" s="14" t="s">
        <v>109</v>
      </c>
      <c r="B119" s="66" t="s">
        <v>114</v>
      </c>
      <c r="C119" s="8" t="s">
        <v>116</v>
      </c>
      <c r="D119" s="56" t="s">
        <v>120</v>
      </c>
      <c r="E119" s="33" t="s">
        <v>115</v>
      </c>
      <c r="F119" s="31" t="s">
        <v>21</v>
      </c>
      <c r="G119" s="46">
        <v>1</v>
      </c>
      <c r="H119" s="17" t="s">
        <v>67</v>
      </c>
      <c r="I119" s="46" t="s">
        <v>196</v>
      </c>
      <c r="J119" s="46" t="s">
        <v>196</v>
      </c>
      <c r="K119" s="32">
        <v>500</v>
      </c>
      <c r="L119" s="32">
        <v>0</v>
      </c>
      <c r="M119" s="32">
        <v>0</v>
      </c>
    </row>
    <row r="120" spans="1:13" ht="87" customHeight="1">
      <c r="A120" s="14" t="s">
        <v>109</v>
      </c>
      <c r="B120" s="66" t="s">
        <v>114</v>
      </c>
      <c r="C120" s="8" t="s">
        <v>116</v>
      </c>
      <c r="D120" s="56" t="s">
        <v>121</v>
      </c>
      <c r="E120" s="33" t="s">
        <v>115</v>
      </c>
      <c r="F120" s="31" t="s">
        <v>21</v>
      </c>
      <c r="G120" s="46">
        <v>1</v>
      </c>
      <c r="H120" s="17" t="s">
        <v>67</v>
      </c>
      <c r="I120" s="46" t="s">
        <v>196</v>
      </c>
      <c r="J120" s="46" t="s">
        <v>196</v>
      </c>
      <c r="K120" s="32">
        <v>500</v>
      </c>
      <c r="L120" s="32">
        <v>0</v>
      </c>
      <c r="M120" s="32">
        <v>0</v>
      </c>
    </row>
    <row r="121" spans="1:13" ht="69" customHeight="1">
      <c r="A121" s="14" t="s">
        <v>109</v>
      </c>
      <c r="B121" s="66" t="s">
        <v>114</v>
      </c>
      <c r="C121" s="8" t="s">
        <v>116</v>
      </c>
      <c r="D121" s="56" t="s">
        <v>122</v>
      </c>
      <c r="E121" s="33" t="s">
        <v>115</v>
      </c>
      <c r="F121" s="31" t="s">
        <v>21</v>
      </c>
      <c r="G121" s="46">
        <v>1</v>
      </c>
      <c r="H121" s="17" t="s">
        <v>67</v>
      </c>
      <c r="I121" s="46" t="s">
        <v>196</v>
      </c>
      <c r="J121" s="46" t="s">
        <v>196</v>
      </c>
      <c r="K121" s="32">
        <v>450</v>
      </c>
      <c r="L121" s="32">
        <v>0</v>
      </c>
      <c r="M121" s="32">
        <v>0</v>
      </c>
    </row>
    <row r="122" spans="1:13" ht="72.75" customHeight="1">
      <c r="A122" s="14" t="s">
        <v>109</v>
      </c>
      <c r="B122" s="66" t="s">
        <v>114</v>
      </c>
      <c r="C122" s="8" t="s">
        <v>116</v>
      </c>
      <c r="D122" s="56" t="s">
        <v>123</v>
      </c>
      <c r="E122" s="33" t="s">
        <v>115</v>
      </c>
      <c r="F122" s="31" t="s">
        <v>21</v>
      </c>
      <c r="G122" s="46">
        <v>1</v>
      </c>
      <c r="H122" s="17" t="s">
        <v>67</v>
      </c>
      <c r="I122" s="46" t="s">
        <v>196</v>
      </c>
      <c r="J122" s="46" t="s">
        <v>196</v>
      </c>
      <c r="K122" s="32">
        <v>450</v>
      </c>
      <c r="L122" s="32">
        <v>0</v>
      </c>
      <c r="M122" s="32">
        <v>0</v>
      </c>
    </row>
    <row r="123" spans="1:13" ht="70.5" customHeight="1">
      <c r="A123" s="14" t="s">
        <v>109</v>
      </c>
      <c r="B123" s="66" t="s">
        <v>114</v>
      </c>
      <c r="C123" s="8" t="s">
        <v>116</v>
      </c>
      <c r="D123" s="56" t="s">
        <v>124</v>
      </c>
      <c r="E123" s="33" t="s">
        <v>115</v>
      </c>
      <c r="F123" s="31" t="s">
        <v>21</v>
      </c>
      <c r="G123" s="46">
        <v>0</v>
      </c>
      <c r="H123" s="17" t="s">
        <v>67</v>
      </c>
      <c r="I123" s="46" t="s">
        <v>118</v>
      </c>
      <c r="J123" s="46" t="s">
        <v>196</v>
      </c>
      <c r="K123" s="32">
        <v>0</v>
      </c>
      <c r="L123" s="32">
        <v>400</v>
      </c>
      <c r="M123" s="32">
        <v>0</v>
      </c>
    </row>
    <row r="124" spans="1:13" ht="66.75" customHeight="1">
      <c r="A124" s="14" t="s">
        <v>109</v>
      </c>
      <c r="B124" s="66" t="s">
        <v>114</v>
      </c>
      <c r="C124" s="8" t="s">
        <v>116</v>
      </c>
      <c r="D124" s="56" t="s">
        <v>125</v>
      </c>
      <c r="E124" s="33" t="s">
        <v>115</v>
      </c>
      <c r="F124" s="31" t="s">
        <v>21</v>
      </c>
      <c r="G124" s="46">
        <v>0</v>
      </c>
      <c r="H124" s="17" t="s">
        <v>67</v>
      </c>
      <c r="I124" s="46" t="s">
        <v>118</v>
      </c>
      <c r="J124" s="46" t="s">
        <v>196</v>
      </c>
      <c r="K124" s="32">
        <v>0</v>
      </c>
      <c r="L124" s="32">
        <v>400</v>
      </c>
      <c r="M124" s="32">
        <v>0</v>
      </c>
    </row>
    <row r="125" spans="1:13" ht="70.5" customHeight="1">
      <c r="A125" s="14" t="s">
        <v>109</v>
      </c>
      <c r="B125" s="66" t="s">
        <v>114</v>
      </c>
      <c r="C125" s="8" t="s">
        <v>116</v>
      </c>
      <c r="D125" s="56" t="s">
        <v>126</v>
      </c>
      <c r="E125" s="33" t="s">
        <v>115</v>
      </c>
      <c r="F125" s="31" t="s">
        <v>21</v>
      </c>
      <c r="G125" s="46">
        <v>0</v>
      </c>
      <c r="H125" s="17" t="s">
        <v>67</v>
      </c>
      <c r="I125" s="46" t="s">
        <v>118</v>
      </c>
      <c r="J125" s="46" t="s">
        <v>196</v>
      </c>
      <c r="K125" s="32">
        <v>0</v>
      </c>
      <c r="L125" s="32">
        <v>400</v>
      </c>
      <c r="M125" s="32">
        <v>0</v>
      </c>
    </row>
    <row r="126" spans="1:13" ht="69" customHeight="1">
      <c r="A126" s="14" t="s">
        <v>109</v>
      </c>
      <c r="B126" s="66" t="s">
        <v>114</v>
      </c>
      <c r="C126" s="8" t="s">
        <v>116</v>
      </c>
      <c r="D126" s="56" t="s">
        <v>127</v>
      </c>
      <c r="E126" s="33" t="s">
        <v>115</v>
      </c>
      <c r="F126" s="31" t="s">
        <v>21</v>
      </c>
      <c r="G126" s="46">
        <v>0</v>
      </c>
      <c r="H126" s="17" t="s">
        <v>67</v>
      </c>
      <c r="I126" s="46" t="s">
        <v>118</v>
      </c>
      <c r="J126" s="46" t="s">
        <v>196</v>
      </c>
      <c r="K126" s="32">
        <v>0</v>
      </c>
      <c r="L126" s="32">
        <v>400</v>
      </c>
      <c r="M126" s="32">
        <v>0</v>
      </c>
    </row>
    <row r="127" spans="1:13" ht="66.75" customHeight="1">
      <c r="A127" s="14" t="s">
        <v>109</v>
      </c>
      <c r="B127" s="66" t="s">
        <v>114</v>
      </c>
      <c r="C127" s="8" t="s">
        <v>116</v>
      </c>
      <c r="D127" s="56" t="s">
        <v>128</v>
      </c>
      <c r="E127" s="33" t="s">
        <v>115</v>
      </c>
      <c r="F127" s="31" t="s">
        <v>21</v>
      </c>
      <c r="G127" s="46">
        <v>0</v>
      </c>
      <c r="H127" s="17" t="s">
        <v>67</v>
      </c>
      <c r="I127" s="46" t="s">
        <v>118</v>
      </c>
      <c r="J127" s="46" t="s">
        <v>196</v>
      </c>
      <c r="K127" s="32">
        <v>0</v>
      </c>
      <c r="L127" s="32">
        <v>400</v>
      </c>
      <c r="M127" s="32">
        <v>0</v>
      </c>
    </row>
    <row r="128" spans="1:13" ht="72.75" customHeight="1">
      <c r="A128" s="14" t="s">
        <v>109</v>
      </c>
      <c r="B128" s="66" t="s">
        <v>114</v>
      </c>
      <c r="C128" s="8" t="s">
        <v>116</v>
      </c>
      <c r="D128" s="56" t="s">
        <v>129</v>
      </c>
      <c r="E128" s="33" t="s">
        <v>115</v>
      </c>
      <c r="F128" s="31" t="s">
        <v>21</v>
      </c>
      <c r="G128" s="46">
        <v>0</v>
      </c>
      <c r="H128" s="17" t="s">
        <v>67</v>
      </c>
      <c r="I128" s="46" t="s">
        <v>118</v>
      </c>
      <c r="J128" s="46" t="s">
        <v>196</v>
      </c>
      <c r="K128" s="32">
        <v>0</v>
      </c>
      <c r="L128" s="32">
        <v>400</v>
      </c>
      <c r="M128" s="32">
        <v>0</v>
      </c>
    </row>
    <row r="129" spans="1:15" ht="87.75" customHeight="1">
      <c r="A129" s="14" t="s">
        <v>109</v>
      </c>
      <c r="B129" s="66" t="s">
        <v>114</v>
      </c>
      <c r="C129" s="8" t="s">
        <v>116</v>
      </c>
      <c r="D129" s="56" t="s">
        <v>130</v>
      </c>
      <c r="E129" s="33" t="s">
        <v>115</v>
      </c>
      <c r="F129" s="31" t="s">
        <v>21</v>
      </c>
      <c r="G129" s="46">
        <v>0</v>
      </c>
      <c r="H129" s="17" t="s">
        <v>67</v>
      </c>
      <c r="I129" s="46" t="s">
        <v>196</v>
      </c>
      <c r="J129" s="46" t="s">
        <v>118</v>
      </c>
      <c r="K129" s="32">
        <v>0</v>
      </c>
      <c r="L129" s="32">
        <v>0</v>
      </c>
      <c r="M129" s="32">
        <v>400</v>
      </c>
    </row>
    <row r="130" spans="1:15" ht="105.75" customHeight="1">
      <c r="A130" s="14" t="s">
        <v>109</v>
      </c>
      <c r="B130" s="66" t="s">
        <v>114</v>
      </c>
      <c r="C130" s="8" t="s">
        <v>116</v>
      </c>
      <c r="D130" s="56" t="s">
        <v>131</v>
      </c>
      <c r="E130" s="33" t="s">
        <v>115</v>
      </c>
      <c r="F130" s="31" t="s">
        <v>21</v>
      </c>
      <c r="G130" s="46">
        <v>0</v>
      </c>
      <c r="H130" s="17" t="s">
        <v>67</v>
      </c>
      <c r="I130" s="46" t="s">
        <v>196</v>
      </c>
      <c r="J130" s="46" t="s">
        <v>118</v>
      </c>
      <c r="K130" s="32">
        <v>0</v>
      </c>
      <c r="L130" s="32">
        <v>0</v>
      </c>
      <c r="M130" s="32">
        <v>400</v>
      </c>
    </row>
    <row r="131" spans="1:15" ht="63">
      <c r="A131" s="14" t="s">
        <v>109</v>
      </c>
      <c r="B131" s="66" t="s">
        <v>114</v>
      </c>
      <c r="C131" s="8" t="s">
        <v>116</v>
      </c>
      <c r="D131" s="56" t="s">
        <v>132</v>
      </c>
      <c r="E131" s="33" t="s">
        <v>115</v>
      </c>
      <c r="F131" s="31" t="s">
        <v>21</v>
      </c>
      <c r="G131" s="46">
        <v>0</v>
      </c>
      <c r="H131" s="17" t="s">
        <v>67</v>
      </c>
      <c r="I131" s="46" t="s">
        <v>196</v>
      </c>
      <c r="J131" s="46" t="s">
        <v>118</v>
      </c>
      <c r="K131" s="32">
        <v>0</v>
      </c>
      <c r="L131" s="32">
        <v>0</v>
      </c>
      <c r="M131" s="32">
        <v>400</v>
      </c>
      <c r="O131" s="34"/>
    </row>
    <row r="132" spans="1:15" ht="70.5" customHeight="1">
      <c r="A132" s="14" t="s">
        <v>109</v>
      </c>
      <c r="B132" s="66" t="s">
        <v>114</v>
      </c>
      <c r="C132" s="8" t="s">
        <v>116</v>
      </c>
      <c r="D132" s="56" t="s">
        <v>133</v>
      </c>
      <c r="E132" s="33" t="s">
        <v>115</v>
      </c>
      <c r="F132" s="31" t="s">
        <v>21</v>
      </c>
      <c r="G132" s="46">
        <v>0</v>
      </c>
      <c r="H132" s="17" t="s">
        <v>67</v>
      </c>
      <c r="I132" s="46" t="s">
        <v>196</v>
      </c>
      <c r="J132" s="46" t="s">
        <v>118</v>
      </c>
      <c r="K132" s="32">
        <v>0</v>
      </c>
      <c r="L132" s="32">
        <v>0</v>
      </c>
      <c r="M132" s="32">
        <v>400</v>
      </c>
    </row>
    <row r="133" spans="1:15" ht="72" customHeight="1">
      <c r="A133" s="14" t="s">
        <v>109</v>
      </c>
      <c r="B133" s="66" t="s">
        <v>114</v>
      </c>
      <c r="C133" s="8" t="s">
        <v>116</v>
      </c>
      <c r="D133" s="56" t="s">
        <v>134</v>
      </c>
      <c r="E133" s="33" t="s">
        <v>115</v>
      </c>
      <c r="F133" s="31" t="s">
        <v>21</v>
      </c>
      <c r="G133" s="46">
        <v>0</v>
      </c>
      <c r="H133" s="17" t="s">
        <v>67</v>
      </c>
      <c r="I133" s="46" t="s">
        <v>196</v>
      </c>
      <c r="J133" s="46" t="s">
        <v>118</v>
      </c>
      <c r="K133" s="32">
        <v>0</v>
      </c>
      <c r="L133" s="32">
        <v>0</v>
      </c>
      <c r="M133" s="32">
        <v>400</v>
      </c>
    </row>
    <row r="134" spans="1:15" ht="66" customHeight="1">
      <c r="A134" s="14" t="s">
        <v>109</v>
      </c>
      <c r="B134" s="66" t="s">
        <v>114</v>
      </c>
      <c r="C134" s="8" t="s">
        <v>116</v>
      </c>
      <c r="D134" s="56" t="s">
        <v>135</v>
      </c>
      <c r="E134" s="33" t="s">
        <v>115</v>
      </c>
      <c r="F134" s="31" t="s">
        <v>21</v>
      </c>
      <c r="G134" s="46">
        <v>0</v>
      </c>
      <c r="H134" s="17" t="s">
        <v>67</v>
      </c>
      <c r="I134" s="46" t="s">
        <v>196</v>
      </c>
      <c r="J134" s="46" t="s">
        <v>118</v>
      </c>
      <c r="K134" s="32">
        <v>0</v>
      </c>
      <c r="L134" s="32">
        <v>0</v>
      </c>
      <c r="M134" s="32">
        <v>400</v>
      </c>
    </row>
    <row r="135" spans="1:15" ht="71.25" customHeight="1">
      <c r="A135" s="14" t="s">
        <v>109</v>
      </c>
      <c r="B135" s="66" t="s">
        <v>114</v>
      </c>
      <c r="C135" s="8" t="s">
        <v>116</v>
      </c>
      <c r="D135" s="56" t="s">
        <v>136</v>
      </c>
      <c r="E135" s="33" t="s">
        <v>115</v>
      </c>
      <c r="F135" s="31" t="s">
        <v>21</v>
      </c>
      <c r="G135" s="46">
        <v>0</v>
      </c>
      <c r="H135" s="17" t="s">
        <v>67</v>
      </c>
      <c r="I135" s="46" t="s">
        <v>196</v>
      </c>
      <c r="J135" s="46" t="s">
        <v>118</v>
      </c>
      <c r="K135" s="32">
        <v>0</v>
      </c>
      <c r="L135" s="32">
        <v>0</v>
      </c>
      <c r="M135" s="32">
        <v>400</v>
      </c>
    </row>
    <row r="136" spans="1:15" ht="90.75" customHeight="1">
      <c r="A136" s="14" t="s">
        <v>109</v>
      </c>
      <c r="B136" s="66" t="s">
        <v>114</v>
      </c>
      <c r="C136" s="8" t="s">
        <v>116</v>
      </c>
      <c r="D136" s="27" t="s">
        <v>137</v>
      </c>
      <c r="E136" s="33" t="s">
        <v>115</v>
      </c>
      <c r="F136" s="31" t="s">
        <v>21</v>
      </c>
      <c r="G136" s="46">
        <v>1</v>
      </c>
      <c r="H136" s="17" t="s">
        <v>67</v>
      </c>
      <c r="I136" s="46" t="s">
        <v>196</v>
      </c>
      <c r="J136" s="46" t="s">
        <v>196</v>
      </c>
      <c r="K136" s="32">
        <v>450</v>
      </c>
      <c r="L136" s="32">
        <v>0</v>
      </c>
      <c r="M136" s="32">
        <v>0</v>
      </c>
    </row>
    <row r="137" spans="1:15" ht="84.75" customHeight="1">
      <c r="A137" s="14" t="s">
        <v>109</v>
      </c>
      <c r="B137" s="66" t="s">
        <v>114</v>
      </c>
      <c r="C137" s="8" t="s">
        <v>116</v>
      </c>
      <c r="D137" s="56" t="s">
        <v>138</v>
      </c>
      <c r="E137" s="33" t="s">
        <v>115</v>
      </c>
      <c r="F137" s="31" t="s">
        <v>21</v>
      </c>
      <c r="G137" s="46">
        <v>1</v>
      </c>
      <c r="H137" s="17" t="s">
        <v>67</v>
      </c>
      <c r="I137" s="46" t="s">
        <v>196</v>
      </c>
      <c r="J137" s="46" t="s">
        <v>196</v>
      </c>
      <c r="K137" s="32">
        <v>450</v>
      </c>
      <c r="L137" s="32">
        <v>0</v>
      </c>
      <c r="M137" s="32">
        <v>0</v>
      </c>
    </row>
    <row r="138" spans="1:15" ht="81.75" customHeight="1">
      <c r="A138" s="14" t="s">
        <v>109</v>
      </c>
      <c r="B138" s="66" t="s">
        <v>114</v>
      </c>
      <c r="C138" s="8" t="s">
        <v>116</v>
      </c>
      <c r="D138" s="56" t="s">
        <v>139</v>
      </c>
      <c r="E138" s="33" t="s">
        <v>115</v>
      </c>
      <c r="F138" s="31" t="s">
        <v>21</v>
      </c>
      <c r="G138" s="46">
        <v>1</v>
      </c>
      <c r="H138" s="17" t="s">
        <v>67</v>
      </c>
      <c r="I138" s="46" t="s">
        <v>196</v>
      </c>
      <c r="J138" s="46" t="s">
        <v>196</v>
      </c>
      <c r="K138" s="32">
        <v>450</v>
      </c>
      <c r="L138" s="32">
        <v>0</v>
      </c>
      <c r="M138" s="32">
        <v>0</v>
      </c>
    </row>
    <row r="139" spans="1:15" ht="31.5" customHeight="1">
      <c r="A139" s="22" t="s">
        <v>140</v>
      </c>
      <c r="B139" s="68" t="s">
        <v>16</v>
      </c>
      <c r="C139" s="22" t="s">
        <v>16</v>
      </c>
      <c r="D139" s="16" t="s">
        <v>141</v>
      </c>
      <c r="E139" s="36" t="s">
        <v>393</v>
      </c>
      <c r="F139" s="17" t="s">
        <v>142</v>
      </c>
      <c r="G139" s="47">
        <v>6.1</v>
      </c>
      <c r="H139" s="17" t="s">
        <v>67</v>
      </c>
      <c r="I139" s="47">
        <v>6.1</v>
      </c>
      <c r="J139" s="47">
        <v>6.1</v>
      </c>
      <c r="K139" s="26">
        <f>K140+K160+K189+K150</f>
        <v>321320.391</v>
      </c>
      <c r="L139" s="87">
        <f>L140+L160+L189+L150</f>
        <v>293239.37</v>
      </c>
      <c r="M139" s="87">
        <f>M140+M160+M189+M150</f>
        <v>334188.32800000004</v>
      </c>
    </row>
    <row r="140" spans="1:15" ht="31.5" customHeight="1">
      <c r="A140" s="8" t="s">
        <v>140</v>
      </c>
      <c r="B140" s="64" t="s">
        <v>143</v>
      </c>
      <c r="C140" s="8" t="s">
        <v>16</v>
      </c>
      <c r="D140" s="59" t="s">
        <v>144</v>
      </c>
      <c r="E140" s="52" t="s">
        <v>145</v>
      </c>
      <c r="F140" s="7" t="s">
        <v>142</v>
      </c>
      <c r="G140" s="47">
        <v>6.1</v>
      </c>
      <c r="H140" s="17" t="s">
        <v>203</v>
      </c>
      <c r="I140" s="47">
        <v>6.1</v>
      </c>
      <c r="J140" s="47">
        <v>6.1</v>
      </c>
      <c r="K140" s="35">
        <f>K141+K142+K143+K144+K145+K146+K147+K148+K149</f>
        <v>292630.83399999997</v>
      </c>
      <c r="L140" s="35">
        <f t="shared" ref="L140:M140" si="10">L141+L142+L143+L144+L145+L146+L147+L148+L149</f>
        <v>292642.37</v>
      </c>
      <c r="M140" s="35">
        <f t="shared" si="10"/>
        <v>292837.32800000004</v>
      </c>
    </row>
    <row r="141" spans="1:15" ht="31.5" customHeight="1">
      <c r="A141" s="8" t="s">
        <v>140</v>
      </c>
      <c r="B141" s="64" t="s">
        <v>143</v>
      </c>
      <c r="C141" s="8" t="s">
        <v>146</v>
      </c>
      <c r="D141" s="52" t="s">
        <v>147</v>
      </c>
      <c r="E141" s="52" t="s">
        <v>145</v>
      </c>
      <c r="F141" s="7" t="s">
        <v>142</v>
      </c>
      <c r="G141" s="47">
        <v>0.7</v>
      </c>
      <c r="H141" s="17" t="s">
        <v>203</v>
      </c>
      <c r="I141" s="47">
        <v>0.7</v>
      </c>
      <c r="J141" s="47">
        <v>0.7</v>
      </c>
      <c r="K141" s="32">
        <v>53116.292000000001</v>
      </c>
      <c r="L141" s="32">
        <v>53178.970999999998</v>
      </c>
      <c r="M141" s="32">
        <v>53213.394</v>
      </c>
    </row>
    <row r="142" spans="1:15" ht="48.75" customHeight="1">
      <c r="A142" s="8" t="s">
        <v>140</v>
      </c>
      <c r="B142" s="64" t="s">
        <v>143</v>
      </c>
      <c r="C142" s="8" t="s">
        <v>148</v>
      </c>
      <c r="D142" s="52" t="s">
        <v>147</v>
      </c>
      <c r="E142" s="52" t="s">
        <v>145</v>
      </c>
      <c r="F142" s="7" t="s">
        <v>142</v>
      </c>
      <c r="G142" s="47">
        <v>0.7</v>
      </c>
      <c r="H142" s="17" t="s">
        <v>203</v>
      </c>
      <c r="I142" s="47">
        <v>0.7</v>
      </c>
      <c r="J142" s="47">
        <v>0.7</v>
      </c>
      <c r="K142" s="32">
        <v>31464.425999999999</v>
      </c>
      <c r="L142" s="32">
        <v>31416</v>
      </c>
      <c r="M142" s="32">
        <v>31440.75</v>
      </c>
    </row>
    <row r="143" spans="1:15" ht="70.5" customHeight="1">
      <c r="A143" s="8" t="s">
        <v>140</v>
      </c>
      <c r="B143" s="64" t="s">
        <v>143</v>
      </c>
      <c r="C143" s="8" t="s">
        <v>149</v>
      </c>
      <c r="D143" s="52" t="s">
        <v>147</v>
      </c>
      <c r="E143" s="52" t="s">
        <v>145</v>
      </c>
      <c r="F143" s="7" t="s">
        <v>142</v>
      </c>
      <c r="G143" s="47">
        <v>0.4</v>
      </c>
      <c r="H143" s="17" t="s">
        <v>203</v>
      </c>
      <c r="I143" s="47">
        <v>0.4</v>
      </c>
      <c r="J143" s="47">
        <v>0.4</v>
      </c>
      <c r="K143" s="32">
        <v>22507.016</v>
      </c>
      <c r="L143" s="32">
        <v>22525.73</v>
      </c>
      <c r="M143" s="32">
        <v>22539.580999999998</v>
      </c>
    </row>
    <row r="144" spans="1:15" ht="57" customHeight="1">
      <c r="A144" s="8" t="s">
        <v>140</v>
      </c>
      <c r="B144" s="64" t="s">
        <v>143</v>
      </c>
      <c r="C144" s="8" t="s">
        <v>150</v>
      </c>
      <c r="D144" s="52" t="s">
        <v>147</v>
      </c>
      <c r="E144" s="52" t="s">
        <v>145</v>
      </c>
      <c r="F144" s="7" t="s">
        <v>142</v>
      </c>
      <c r="G144" s="47">
        <v>0.6</v>
      </c>
      <c r="H144" s="17" t="s">
        <v>203</v>
      </c>
      <c r="I144" s="47">
        <v>0.6</v>
      </c>
      <c r="J144" s="47">
        <v>0.6</v>
      </c>
      <c r="K144" s="32">
        <v>37259.440000000002</v>
      </c>
      <c r="L144" s="32">
        <v>37287.959000000003</v>
      </c>
      <c r="M144" s="32">
        <v>37301.925999999999</v>
      </c>
    </row>
    <row r="145" spans="1:15" ht="64.5" customHeight="1">
      <c r="A145" s="8" t="s">
        <v>140</v>
      </c>
      <c r="B145" s="64" t="s">
        <v>143</v>
      </c>
      <c r="C145" s="8" t="s">
        <v>151</v>
      </c>
      <c r="D145" s="52" t="s">
        <v>147</v>
      </c>
      <c r="E145" s="52" t="s">
        <v>145</v>
      </c>
      <c r="F145" s="7" t="s">
        <v>142</v>
      </c>
      <c r="G145" s="47">
        <v>1.1000000000000001</v>
      </c>
      <c r="H145" s="17" t="s">
        <v>203</v>
      </c>
      <c r="I145" s="47">
        <v>1.1000000000000001</v>
      </c>
      <c r="J145" s="47">
        <v>1.1000000000000001</v>
      </c>
      <c r="K145" s="32">
        <v>44183.896999999997</v>
      </c>
      <c r="L145" s="32">
        <v>44232.938999999998</v>
      </c>
      <c r="M145" s="32">
        <v>44272.91</v>
      </c>
    </row>
    <row r="146" spans="1:15" ht="51" customHeight="1">
      <c r="A146" s="8" t="s">
        <v>140</v>
      </c>
      <c r="B146" s="64" t="s">
        <v>143</v>
      </c>
      <c r="C146" s="8" t="s">
        <v>152</v>
      </c>
      <c r="D146" s="52" t="s">
        <v>147</v>
      </c>
      <c r="E146" s="52" t="s">
        <v>145</v>
      </c>
      <c r="F146" s="7" t="s">
        <v>142</v>
      </c>
      <c r="G146" s="47">
        <v>0.1</v>
      </c>
      <c r="H146" s="17" t="s">
        <v>203</v>
      </c>
      <c r="I146" s="47">
        <v>0.1</v>
      </c>
      <c r="J146" s="47">
        <v>0.1</v>
      </c>
      <c r="K146" s="32">
        <v>9892.0169999999998</v>
      </c>
      <c r="L146" s="32">
        <v>9749.0949999999993</v>
      </c>
      <c r="M146" s="32">
        <v>9752.4719999999998</v>
      </c>
    </row>
    <row r="147" spans="1:15" ht="47.25" customHeight="1">
      <c r="A147" s="8" t="s">
        <v>140</v>
      </c>
      <c r="B147" s="64" t="s">
        <v>143</v>
      </c>
      <c r="C147" s="8" t="s">
        <v>153</v>
      </c>
      <c r="D147" s="52" t="s">
        <v>147</v>
      </c>
      <c r="E147" s="52" t="s">
        <v>145</v>
      </c>
      <c r="F147" s="7" t="s">
        <v>142</v>
      </c>
      <c r="G147" s="47">
        <v>0.5</v>
      </c>
      <c r="H147" s="17" t="s">
        <v>203</v>
      </c>
      <c r="I147" s="47">
        <v>0.5</v>
      </c>
      <c r="J147" s="47">
        <v>0.5</v>
      </c>
      <c r="K147" s="32">
        <v>34460.726000000002</v>
      </c>
      <c r="L147" s="32">
        <v>34296.552000000003</v>
      </c>
      <c r="M147" s="32">
        <v>34315.133999999998</v>
      </c>
    </row>
    <row r="148" spans="1:15" ht="47.25" customHeight="1">
      <c r="A148" s="8" t="s">
        <v>140</v>
      </c>
      <c r="B148" s="64" t="s">
        <v>143</v>
      </c>
      <c r="C148" s="8" t="s">
        <v>154</v>
      </c>
      <c r="D148" s="52" t="s">
        <v>147</v>
      </c>
      <c r="E148" s="52" t="s">
        <v>145</v>
      </c>
      <c r="F148" s="7" t="s">
        <v>142</v>
      </c>
      <c r="G148" s="47">
        <v>1.1000000000000001</v>
      </c>
      <c r="H148" s="17" t="s">
        <v>203</v>
      </c>
      <c r="I148" s="47">
        <v>1.1000000000000001</v>
      </c>
      <c r="J148" s="47">
        <v>1.1000000000000001</v>
      </c>
      <c r="K148" s="32">
        <v>18172.267</v>
      </c>
      <c r="L148" s="32">
        <v>18533.503000000001</v>
      </c>
      <c r="M148" s="32">
        <v>18556.382000000001</v>
      </c>
    </row>
    <row r="149" spans="1:15" ht="47.25" customHeight="1">
      <c r="A149" s="8" t="s">
        <v>140</v>
      </c>
      <c r="B149" s="64" t="s">
        <v>143</v>
      </c>
      <c r="C149" s="8" t="s">
        <v>155</v>
      </c>
      <c r="D149" s="52" t="s">
        <v>147</v>
      </c>
      <c r="E149" s="52" t="s">
        <v>145</v>
      </c>
      <c r="F149" s="7" t="s">
        <v>142</v>
      </c>
      <c r="G149" s="47">
        <v>0.9</v>
      </c>
      <c r="H149" s="17" t="s">
        <v>203</v>
      </c>
      <c r="I149" s="47">
        <v>0.9</v>
      </c>
      <c r="J149" s="47">
        <v>0.9</v>
      </c>
      <c r="K149" s="32">
        <v>41574.752999999997</v>
      </c>
      <c r="L149" s="32">
        <v>41421.620999999999</v>
      </c>
      <c r="M149" s="32">
        <v>41444.779000000002</v>
      </c>
    </row>
    <row r="150" spans="1:15" ht="88.5" customHeight="1">
      <c r="A150" s="8" t="s">
        <v>140</v>
      </c>
      <c r="B150" s="64" t="s">
        <v>345</v>
      </c>
      <c r="C150" s="8" t="s">
        <v>16</v>
      </c>
      <c r="D150" s="59" t="s">
        <v>346</v>
      </c>
      <c r="E150" s="59" t="s">
        <v>76</v>
      </c>
      <c r="F150" s="91" t="s">
        <v>21</v>
      </c>
      <c r="G150" s="92">
        <v>9</v>
      </c>
      <c r="H150" s="48" t="s">
        <v>203</v>
      </c>
      <c r="I150" s="93">
        <v>0</v>
      </c>
      <c r="J150" s="93">
        <v>0</v>
      </c>
      <c r="K150" s="35">
        <f>K151+K152+K153+K154+K155+K156+K157+K158+K159</f>
        <v>6616.7640000000001</v>
      </c>
      <c r="L150" s="35">
        <v>0</v>
      </c>
      <c r="M150" s="35">
        <v>0</v>
      </c>
    </row>
    <row r="151" spans="1:15" ht="96.75" customHeight="1">
      <c r="A151" s="8" t="s">
        <v>140</v>
      </c>
      <c r="B151" s="64" t="s">
        <v>345</v>
      </c>
      <c r="C151" s="8" t="s">
        <v>146</v>
      </c>
      <c r="D151" s="52" t="s">
        <v>347</v>
      </c>
      <c r="E151" s="52" t="s">
        <v>348</v>
      </c>
      <c r="F151" s="88" t="s">
        <v>60</v>
      </c>
      <c r="G151" s="94">
        <v>89</v>
      </c>
      <c r="H151" s="17" t="s">
        <v>203</v>
      </c>
      <c r="I151" s="47">
        <v>0</v>
      </c>
      <c r="J151" s="47">
        <v>0</v>
      </c>
      <c r="K151" s="32">
        <v>1242.1079999999999</v>
      </c>
      <c r="L151" s="32">
        <v>0</v>
      </c>
      <c r="M151" s="32">
        <v>0</v>
      </c>
    </row>
    <row r="152" spans="1:15" ht="94.5">
      <c r="A152" s="8" t="s">
        <v>140</v>
      </c>
      <c r="B152" s="64" t="s">
        <v>345</v>
      </c>
      <c r="C152" s="8" t="s">
        <v>148</v>
      </c>
      <c r="D152" s="52" t="s">
        <v>347</v>
      </c>
      <c r="E152" s="52" t="s">
        <v>348</v>
      </c>
      <c r="F152" s="88" t="s">
        <v>60</v>
      </c>
      <c r="G152" s="94">
        <v>51</v>
      </c>
      <c r="H152" s="17" t="s">
        <v>203</v>
      </c>
      <c r="I152" s="47">
        <v>0</v>
      </c>
      <c r="J152" s="47">
        <v>0</v>
      </c>
      <c r="K152" s="32">
        <v>687.45600000000002</v>
      </c>
      <c r="L152" s="32">
        <v>0</v>
      </c>
      <c r="M152" s="32">
        <v>0</v>
      </c>
    </row>
    <row r="153" spans="1:15" ht="94.5">
      <c r="A153" s="8" t="s">
        <v>140</v>
      </c>
      <c r="B153" s="64" t="s">
        <v>345</v>
      </c>
      <c r="C153" s="8" t="s">
        <v>149</v>
      </c>
      <c r="D153" s="52" t="s">
        <v>347</v>
      </c>
      <c r="E153" s="52" t="s">
        <v>348</v>
      </c>
      <c r="F153" s="88" t="s">
        <v>60</v>
      </c>
      <c r="G153" s="94">
        <v>32</v>
      </c>
      <c r="H153" s="17" t="s">
        <v>203</v>
      </c>
      <c r="I153" s="47">
        <v>0</v>
      </c>
      <c r="J153" s="47">
        <v>0</v>
      </c>
      <c r="K153" s="32">
        <v>437.47199999999998</v>
      </c>
      <c r="L153" s="32">
        <v>0</v>
      </c>
      <c r="M153" s="32">
        <v>0</v>
      </c>
    </row>
    <row r="154" spans="1:15" ht="94.5">
      <c r="A154" s="8" t="s">
        <v>140</v>
      </c>
      <c r="B154" s="64" t="s">
        <v>345</v>
      </c>
      <c r="C154" s="8" t="s">
        <v>150</v>
      </c>
      <c r="D154" s="52" t="s">
        <v>347</v>
      </c>
      <c r="E154" s="52" t="s">
        <v>348</v>
      </c>
      <c r="F154" s="88" t="s">
        <v>60</v>
      </c>
      <c r="G154" s="94">
        <v>60</v>
      </c>
      <c r="H154" s="17" t="s">
        <v>203</v>
      </c>
      <c r="I154" s="47">
        <v>0</v>
      </c>
      <c r="J154" s="47">
        <v>0</v>
      </c>
      <c r="K154" s="32">
        <v>835.88400000000001</v>
      </c>
      <c r="L154" s="32">
        <v>0</v>
      </c>
      <c r="M154" s="32">
        <v>0</v>
      </c>
    </row>
    <row r="155" spans="1:15" ht="94.5">
      <c r="A155" s="8" t="s">
        <v>140</v>
      </c>
      <c r="B155" s="64" t="s">
        <v>345</v>
      </c>
      <c r="C155" s="8" t="s">
        <v>151</v>
      </c>
      <c r="D155" s="52" t="s">
        <v>347</v>
      </c>
      <c r="E155" s="52" t="s">
        <v>348</v>
      </c>
      <c r="F155" s="88" t="s">
        <v>60</v>
      </c>
      <c r="G155" s="94">
        <v>73</v>
      </c>
      <c r="H155" s="17" t="s">
        <v>203</v>
      </c>
      <c r="I155" s="47">
        <v>0</v>
      </c>
      <c r="J155" s="47">
        <v>0</v>
      </c>
      <c r="K155" s="32">
        <v>1023.372</v>
      </c>
      <c r="L155" s="32">
        <v>0</v>
      </c>
      <c r="M155" s="32">
        <v>0</v>
      </c>
    </row>
    <row r="156" spans="1:15" ht="94.5">
      <c r="A156" s="8" t="s">
        <v>140</v>
      </c>
      <c r="B156" s="64" t="s">
        <v>345</v>
      </c>
      <c r="C156" s="8" t="s">
        <v>152</v>
      </c>
      <c r="D156" s="52" t="s">
        <v>347</v>
      </c>
      <c r="E156" s="52" t="s">
        <v>348</v>
      </c>
      <c r="F156" s="88" t="s">
        <v>60</v>
      </c>
      <c r="G156" s="94">
        <v>18</v>
      </c>
      <c r="H156" s="17" t="s">
        <v>203</v>
      </c>
      <c r="I156" s="47">
        <v>0</v>
      </c>
      <c r="J156" s="47">
        <v>0</v>
      </c>
      <c r="K156" s="32">
        <v>226.548</v>
      </c>
      <c r="L156" s="32">
        <v>0</v>
      </c>
      <c r="M156" s="32">
        <v>0</v>
      </c>
    </row>
    <row r="157" spans="1:15" ht="94.5">
      <c r="A157" s="8" t="s">
        <v>140</v>
      </c>
      <c r="B157" s="64" t="s">
        <v>345</v>
      </c>
      <c r="C157" s="8" t="s">
        <v>153</v>
      </c>
      <c r="D157" s="52" t="s">
        <v>347</v>
      </c>
      <c r="E157" s="52" t="s">
        <v>348</v>
      </c>
      <c r="F157" s="88" t="s">
        <v>60</v>
      </c>
      <c r="G157" s="94">
        <v>70</v>
      </c>
      <c r="H157" s="17" t="s">
        <v>203</v>
      </c>
      <c r="I157" s="47">
        <v>0</v>
      </c>
      <c r="J157" s="47">
        <v>0</v>
      </c>
      <c r="K157" s="32">
        <v>679.64400000000001</v>
      </c>
      <c r="L157" s="32">
        <v>0</v>
      </c>
      <c r="M157" s="32">
        <v>0</v>
      </c>
    </row>
    <row r="158" spans="1:15" ht="94.5">
      <c r="A158" s="8" t="s">
        <v>140</v>
      </c>
      <c r="B158" s="64" t="s">
        <v>345</v>
      </c>
      <c r="C158" s="8" t="s">
        <v>154</v>
      </c>
      <c r="D158" s="52" t="s">
        <v>347</v>
      </c>
      <c r="E158" s="52" t="s">
        <v>348</v>
      </c>
      <c r="F158" s="88" t="s">
        <v>60</v>
      </c>
      <c r="G158" s="94">
        <v>41</v>
      </c>
      <c r="H158" s="17" t="s">
        <v>203</v>
      </c>
      <c r="I158" s="47">
        <v>0</v>
      </c>
      <c r="J158" s="47">
        <v>0</v>
      </c>
      <c r="K158" s="32">
        <v>554.65200000000004</v>
      </c>
      <c r="L158" s="32">
        <v>0</v>
      </c>
      <c r="M158" s="32">
        <v>0</v>
      </c>
    </row>
    <row r="159" spans="1:15" ht="61.5" customHeight="1">
      <c r="A159" s="8" t="s">
        <v>140</v>
      </c>
      <c r="B159" s="64" t="s">
        <v>345</v>
      </c>
      <c r="C159" s="8" t="s">
        <v>155</v>
      </c>
      <c r="D159" s="52" t="s">
        <v>347</v>
      </c>
      <c r="E159" s="52" t="s">
        <v>348</v>
      </c>
      <c r="F159" s="88" t="s">
        <v>60</v>
      </c>
      <c r="G159" s="94">
        <v>66</v>
      </c>
      <c r="H159" s="17" t="s">
        <v>203</v>
      </c>
      <c r="I159" s="47">
        <v>0</v>
      </c>
      <c r="J159" s="47">
        <v>0</v>
      </c>
      <c r="K159" s="32">
        <v>929.62800000000004</v>
      </c>
      <c r="L159" s="32">
        <v>0</v>
      </c>
      <c r="M159" s="32">
        <v>0</v>
      </c>
      <c r="O159" s="34"/>
    </row>
    <row r="160" spans="1:15" ht="63.75" customHeight="1">
      <c r="A160" s="8" t="s">
        <v>140</v>
      </c>
      <c r="B160" s="65" t="s">
        <v>26</v>
      </c>
      <c r="C160" s="12" t="s">
        <v>156</v>
      </c>
      <c r="D160" s="59" t="s">
        <v>27</v>
      </c>
      <c r="E160" s="20" t="s">
        <v>76</v>
      </c>
      <c r="F160" s="108" t="s">
        <v>21</v>
      </c>
      <c r="G160" s="43">
        <v>9</v>
      </c>
      <c r="H160" s="17" t="s">
        <v>67</v>
      </c>
      <c r="I160" s="17" t="s">
        <v>118</v>
      </c>
      <c r="J160" s="17" t="s">
        <v>167</v>
      </c>
      <c r="K160" s="35">
        <f>SUM(K161:K187)</f>
        <v>21171.192999999999</v>
      </c>
      <c r="L160" s="35">
        <f t="shared" ref="L160:M160" si="11">SUM(L161:L187)</f>
        <v>0</v>
      </c>
      <c r="M160" s="35">
        <f t="shared" si="11"/>
        <v>40480</v>
      </c>
    </row>
    <row r="161" spans="1:13" ht="78.75" customHeight="1">
      <c r="A161" s="8" t="s">
        <v>140</v>
      </c>
      <c r="B161" s="64" t="s">
        <v>26</v>
      </c>
      <c r="C161" s="8" t="s">
        <v>146</v>
      </c>
      <c r="D161" s="37" t="s">
        <v>400</v>
      </c>
      <c r="E161" s="20" t="s">
        <v>68</v>
      </c>
      <c r="F161" s="111" t="s">
        <v>29</v>
      </c>
      <c r="G161" s="43">
        <v>2</v>
      </c>
      <c r="H161" s="17" t="s">
        <v>67</v>
      </c>
      <c r="I161" s="17" t="s">
        <v>196</v>
      </c>
      <c r="J161" s="17" t="s">
        <v>196</v>
      </c>
      <c r="K161" s="32">
        <v>1000</v>
      </c>
      <c r="L161" s="32">
        <v>0</v>
      </c>
      <c r="M161" s="32">
        <v>0</v>
      </c>
    </row>
    <row r="162" spans="1:13" ht="114.75" customHeight="1">
      <c r="A162" s="14" t="s">
        <v>140</v>
      </c>
      <c r="B162" s="66" t="s">
        <v>26</v>
      </c>
      <c r="C162" s="8" t="s">
        <v>146</v>
      </c>
      <c r="D162" s="37" t="s">
        <v>266</v>
      </c>
      <c r="E162" s="33" t="s">
        <v>30</v>
      </c>
      <c r="F162" s="111" t="s">
        <v>29</v>
      </c>
      <c r="G162" s="43">
        <v>0</v>
      </c>
      <c r="H162" s="17" t="s">
        <v>16</v>
      </c>
      <c r="I162" s="17" t="s">
        <v>196</v>
      </c>
      <c r="J162" s="45" t="s">
        <v>118</v>
      </c>
      <c r="K162" s="32">
        <v>0</v>
      </c>
      <c r="L162" s="32">
        <v>0</v>
      </c>
      <c r="M162" s="32">
        <v>16000</v>
      </c>
    </row>
    <row r="163" spans="1:13" ht="140.25" customHeight="1">
      <c r="A163" s="14" t="s">
        <v>140</v>
      </c>
      <c r="B163" s="66" t="s">
        <v>26</v>
      </c>
      <c r="C163" s="14" t="s">
        <v>146</v>
      </c>
      <c r="D163" s="39" t="s">
        <v>403</v>
      </c>
      <c r="E163" s="33" t="s">
        <v>66</v>
      </c>
      <c r="F163" s="31" t="s">
        <v>29</v>
      </c>
      <c r="G163" s="46">
        <v>6</v>
      </c>
      <c r="H163" s="17" t="s">
        <v>67</v>
      </c>
      <c r="I163" s="23" t="s">
        <v>196</v>
      </c>
      <c r="J163" s="23" t="s">
        <v>196</v>
      </c>
      <c r="K163" s="32">
        <f>1765.134+400-15.87374+321.421</f>
        <v>2470.6812599999998</v>
      </c>
      <c r="L163" s="32">
        <v>0</v>
      </c>
      <c r="M163" s="32">
        <v>0</v>
      </c>
    </row>
    <row r="164" spans="1:13" ht="48" customHeight="1">
      <c r="A164" s="14" t="s">
        <v>140</v>
      </c>
      <c r="B164" s="66" t="s">
        <v>26</v>
      </c>
      <c r="C164" s="14" t="s">
        <v>146</v>
      </c>
      <c r="D164" s="33" t="s">
        <v>354</v>
      </c>
      <c r="E164" s="33" t="s">
        <v>30</v>
      </c>
      <c r="F164" s="31" t="s">
        <v>29</v>
      </c>
      <c r="G164" s="46">
        <v>1</v>
      </c>
      <c r="H164" s="17" t="s">
        <v>67</v>
      </c>
      <c r="I164" s="23" t="s">
        <v>196</v>
      </c>
      <c r="J164" s="23" t="s">
        <v>196</v>
      </c>
      <c r="K164" s="32">
        <f>800+15.87374</f>
        <v>815.87374</v>
      </c>
      <c r="L164" s="32">
        <v>0</v>
      </c>
      <c r="M164" s="32">
        <v>0</v>
      </c>
    </row>
    <row r="165" spans="1:13" ht="48" customHeight="1">
      <c r="A165" s="14" t="s">
        <v>140</v>
      </c>
      <c r="B165" s="66" t="s">
        <v>26</v>
      </c>
      <c r="C165" s="14" t="s">
        <v>150</v>
      </c>
      <c r="D165" s="39" t="s">
        <v>317</v>
      </c>
      <c r="E165" s="33" t="s">
        <v>66</v>
      </c>
      <c r="F165" s="31" t="s">
        <v>29</v>
      </c>
      <c r="G165" s="46">
        <v>1</v>
      </c>
      <c r="H165" s="17" t="s">
        <v>67</v>
      </c>
      <c r="I165" s="23" t="s">
        <v>196</v>
      </c>
      <c r="J165" s="23" t="s">
        <v>196</v>
      </c>
      <c r="K165" s="32">
        <v>200</v>
      </c>
      <c r="L165" s="32">
        <v>0</v>
      </c>
      <c r="M165" s="32">
        <v>0</v>
      </c>
    </row>
    <row r="166" spans="1:13" ht="87.75" customHeight="1">
      <c r="A166" s="14" t="s">
        <v>140</v>
      </c>
      <c r="B166" s="66" t="s">
        <v>26</v>
      </c>
      <c r="C166" s="14" t="s">
        <v>150</v>
      </c>
      <c r="D166" s="39" t="s">
        <v>322</v>
      </c>
      <c r="E166" s="39" t="s">
        <v>30</v>
      </c>
      <c r="F166" s="31" t="s">
        <v>29</v>
      </c>
      <c r="G166" s="46">
        <v>1</v>
      </c>
      <c r="H166" s="17" t="s">
        <v>67</v>
      </c>
      <c r="I166" s="23" t="s">
        <v>196</v>
      </c>
      <c r="J166" s="23" t="s">
        <v>196</v>
      </c>
      <c r="K166" s="32">
        <v>2980</v>
      </c>
      <c r="L166" s="32">
        <v>0</v>
      </c>
      <c r="M166" s="32">
        <v>0</v>
      </c>
    </row>
    <row r="167" spans="1:13" ht="47.25" customHeight="1">
      <c r="A167" s="14" t="s">
        <v>140</v>
      </c>
      <c r="B167" s="66" t="s">
        <v>26</v>
      </c>
      <c r="C167" s="14" t="s">
        <v>148</v>
      </c>
      <c r="D167" s="37" t="s">
        <v>232</v>
      </c>
      <c r="E167" s="33" t="s">
        <v>30</v>
      </c>
      <c r="F167" s="31" t="s">
        <v>29</v>
      </c>
      <c r="G167" s="46">
        <v>1</v>
      </c>
      <c r="H167" s="17" t="s">
        <v>67</v>
      </c>
      <c r="I167" s="23" t="s">
        <v>196</v>
      </c>
      <c r="J167" s="23" t="s">
        <v>196</v>
      </c>
      <c r="K167" s="32">
        <v>251.00399999999999</v>
      </c>
      <c r="L167" s="32">
        <v>0</v>
      </c>
      <c r="M167" s="32">
        <v>0</v>
      </c>
    </row>
    <row r="168" spans="1:13" ht="82.5" customHeight="1">
      <c r="A168" s="14" t="s">
        <v>140</v>
      </c>
      <c r="B168" s="66" t="s">
        <v>26</v>
      </c>
      <c r="C168" s="14" t="s">
        <v>148</v>
      </c>
      <c r="D168" s="39" t="s">
        <v>252</v>
      </c>
      <c r="E168" s="33" t="s">
        <v>30</v>
      </c>
      <c r="F168" s="31" t="s">
        <v>29</v>
      </c>
      <c r="G168" s="46">
        <v>1</v>
      </c>
      <c r="H168" s="17" t="s">
        <v>67</v>
      </c>
      <c r="I168" s="23" t="s">
        <v>196</v>
      </c>
      <c r="J168" s="23" t="s">
        <v>196</v>
      </c>
      <c r="K168" s="32">
        <v>595.24599999999998</v>
      </c>
      <c r="L168" s="32">
        <v>0</v>
      </c>
      <c r="M168" s="32">
        <v>0</v>
      </c>
    </row>
    <row r="169" spans="1:13" ht="53.25" customHeight="1">
      <c r="A169" s="14" t="s">
        <v>140</v>
      </c>
      <c r="B169" s="66" t="s">
        <v>26</v>
      </c>
      <c r="C169" s="14" t="s">
        <v>148</v>
      </c>
      <c r="D169" s="62" t="s">
        <v>233</v>
      </c>
      <c r="E169" s="33" t="s">
        <v>264</v>
      </c>
      <c r="F169" s="31" t="s">
        <v>29</v>
      </c>
      <c r="G169" s="46">
        <v>1</v>
      </c>
      <c r="H169" s="17" t="s">
        <v>67</v>
      </c>
      <c r="I169" s="23" t="s">
        <v>196</v>
      </c>
      <c r="J169" s="23" t="s">
        <v>196</v>
      </c>
      <c r="K169" s="32">
        <v>218.6</v>
      </c>
      <c r="L169" s="32">
        <v>0</v>
      </c>
      <c r="M169" s="32">
        <v>0</v>
      </c>
    </row>
    <row r="170" spans="1:13" ht="49.5" customHeight="1">
      <c r="A170" s="24" t="s">
        <v>140</v>
      </c>
      <c r="B170" s="79" t="s">
        <v>26</v>
      </c>
      <c r="C170" s="24" t="s">
        <v>329</v>
      </c>
      <c r="D170" s="39" t="s">
        <v>330</v>
      </c>
      <c r="E170" s="39" t="s">
        <v>30</v>
      </c>
      <c r="F170" s="44" t="s">
        <v>29</v>
      </c>
      <c r="G170" s="49">
        <v>1</v>
      </c>
      <c r="H170" s="45" t="s">
        <v>67</v>
      </c>
      <c r="I170" s="45" t="s">
        <v>196</v>
      </c>
      <c r="J170" s="45" t="s">
        <v>196</v>
      </c>
      <c r="K170" s="32">
        <v>292.29599999999999</v>
      </c>
      <c r="L170" s="32">
        <v>0</v>
      </c>
      <c r="M170" s="32">
        <v>0</v>
      </c>
    </row>
    <row r="171" spans="1:13" ht="32.25" customHeight="1">
      <c r="A171" s="24" t="s">
        <v>140</v>
      </c>
      <c r="B171" s="79" t="s">
        <v>26</v>
      </c>
      <c r="C171" s="24" t="s">
        <v>329</v>
      </c>
      <c r="D171" s="39" t="s">
        <v>336</v>
      </c>
      <c r="E171" s="39" t="s">
        <v>30</v>
      </c>
      <c r="F171" s="44" t="s">
        <v>29</v>
      </c>
      <c r="G171" s="49">
        <v>1</v>
      </c>
      <c r="H171" s="45" t="s">
        <v>67</v>
      </c>
      <c r="I171" s="45" t="s">
        <v>196</v>
      </c>
      <c r="J171" s="45" t="s">
        <v>196</v>
      </c>
      <c r="K171" s="32">
        <v>14.48</v>
      </c>
      <c r="L171" s="32">
        <v>0</v>
      </c>
      <c r="M171" s="32">
        <v>0</v>
      </c>
    </row>
    <row r="172" spans="1:13" ht="31.5" customHeight="1">
      <c r="A172" s="14" t="s">
        <v>140</v>
      </c>
      <c r="B172" s="66" t="s">
        <v>26</v>
      </c>
      <c r="C172" s="14" t="s">
        <v>151</v>
      </c>
      <c r="D172" s="39" t="s">
        <v>234</v>
      </c>
      <c r="E172" s="33" t="s">
        <v>30</v>
      </c>
      <c r="F172" s="31" t="s">
        <v>29</v>
      </c>
      <c r="G172" s="46">
        <v>1</v>
      </c>
      <c r="H172" s="17" t="s">
        <v>67</v>
      </c>
      <c r="I172" s="23" t="s">
        <v>196</v>
      </c>
      <c r="J172" s="23" t="s">
        <v>196</v>
      </c>
      <c r="K172" s="32">
        <v>207.54</v>
      </c>
      <c r="L172" s="32">
        <v>0</v>
      </c>
      <c r="M172" s="32">
        <v>0</v>
      </c>
    </row>
    <row r="173" spans="1:13" ht="90.75" customHeight="1">
      <c r="A173" s="24" t="s">
        <v>140</v>
      </c>
      <c r="B173" s="79" t="s">
        <v>26</v>
      </c>
      <c r="C173" s="24" t="s">
        <v>151</v>
      </c>
      <c r="D173" s="39" t="s">
        <v>323</v>
      </c>
      <c r="E173" s="39" t="s">
        <v>30</v>
      </c>
      <c r="F173" s="44" t="s">
        <v>29</v>
      </c>
      <c r="G173" s="49">
        <v>6</v>
      </c>
      <c r="H173" s="45" t="s">
        <v>67</v>
      </c>
      <c r="I173" s="45" t="s">
        <v>196</v>
      </c>
      <c r="J173" s="45" t="s">
        <v>196</v>
      </c>
      <c r="K173" s="32">
        <f>429.06+973.75</f>
        <v>1402.81</v>
      </c>
      <c r="L173" s="32">
        <v>0</v>
      </c>
      <c r="M173" s="32">
        <v>0</v>
      </c>
    </row>
    <row r="174" spans="1:13" ht="138" customHeight="1">
      <c r="A174" s="14" t="s">
        <v>140</v>
      </c>
      <c r="B174" s="66" t="s">
        <v>26</v>
      </c>
      <c r="C174" s="14" t="s">
        <v>151</v>
      </c>
      <c r="D174" s="62" t="s">
        <v>324</v>
      </c>
      <c r="E174" s="33" t="s">
        <v>65</v>
      </c>
      <c r="F174" s="31" t="s">
        <v>29</v>
      </c>
      <c r="G174" s="46">
        <v>2</v>
      </c>
      <c r="H174" s="17" t="s">
        <v>67</v>
      </c>
      <c r="I174" s="23" t="s">
        <v>196</v>
      </c>
      <c r="J174" s="23" t="s">
        <v>196</v>
      </c>
      <c r="K174" s="32">
        <v>679</v>
      </c>
      <c r="L174" s="32">
        <v>0</v>
      </c>
      <c r="M174" s="32">
        <v>0</v>
      </c>
    </row>
    <row r="175" spans="1:13" ht="87" customHeight="1">
      <c r="A175" s="14" t="s">
        <v>140</v>
      </c>
      <c r="B175" s="66" t="s">
        <v>26</v>
      </c>
      <c r="C175" s="14" t="s">
        <v>151</v>
      </c>
      <c r="D175" s="39" t="s">
        <v>325</v>
      </c>
      <c r="E175" s="33" t="s">
        <v>68</v>
      </c>
      <c r="F175" s="31" t="s">
        <v>29</v>
      </c>
      <c r="G175" s="46">
        <v>1</v>
      </c>
      <c r="H175" s="17" t="s">
        <v>67</v>
      </c>
      <c r="I175" s="23" t="s">
        <v>196</v>
      </c>
      <c r="J175" s="23" t="s">
        <v>196</v>
      </c>
      <c r="K175" s="32">
        <v>1238.366</v>
      </c>
      <c r="L175" s="32">
        <v>0</v>
      </c>
      <c r="M175" s="32">
        <v>0</v>
      </c>
    </row>
    <row r="176" spans="1:13" ht="87" customHeight="1">
      <c r="A176" s="14" t="s">
        <v>140</v>
      </c>
      <c r="B176" s="66" t="s">
        <v>26</v>
      </c>
      <c r="C176" s="24" t="s">
        <v>151</v>
      </c>
      <c r="D176" s="39" t="s">
        <v>326</v>
      </c>
      <c r="E176" s="33" t="s">
        <v>68</v>
      </c>
      <c r="F176" s="31" t="s">
        <v>29</v>
      </c>
      <c r="G176" s="46">
        <v>1</v>
      </c>
      <c r="H176" s="17" t="s">
        <v>67</v>
      </c>
      <c r="I176" s="23" t="s">
        <v>196</v>
      </c>
      <c r="J176" s="23" t="s">
        <v>196</v>
      </c>
      <c r="K176" s="32">
        <v>1429.133</v>
      </c>
      <c r="L176" s="32">
        <v>0</v>
      </c>
      <c r="M176" s="32">
        <v>0</v>
      </c>
    </row>
    <row r="177" spans="1:13" ht="66.75" customHeight="1">
      <c r="A177" s="14" t="s">
        <v>140</v>
      </c>
      <c r="B177" s="66" t="s">
        <v>26</v>
      </c>
      <c r="C177" s="24" t="s">
        <v>151</v>
      </c>
      <c r="D177" s="39" t="s">
        <v>402</v>
      </c>
      <c r="E177" s="33" t="s">
        <v>30</v>
      </c>
      <c r="F177" s="31" t="s">
        <v>29</v>
      </c>
      <c r="G177" s="46">
        <v>1</v>
      </c>
      <c r="H177" s="17" t="s">
        <v>67</v>
      </c>
      <c r="I177" s="23" t="s">
        <v>196</v>
      </c>
      <c r="J177" s="23" t="s">
        <v>196</v>
      </c>
      <c r="K177" s="32">
        <v>832.08</v>
      </c>
      <c r="L177" s="32">
        <v>0</v>
      </c>
      <c r="M177" s="32">
        <v>0</v>
      </c>
    </row>
    <row r="178" spans="1:13" ht="71.25" customHeight="1">
      <c r="A178" s="14" t="s">
        <v>140</v>
      </c>
      <c r="B178" s="66" t="s">
        <v>26</v>
      </c>
      <c r="C178" s="24" t="s">
        <v>151</v>
      </c>
      <c r="D178" s="37" t="s">
        <v>404</v>
      </c>
      <c r="E178" s="33" t="s">
        <v>65</v>
      </c>
      <c r="F178" s="31" t="s">
        <v>29</v>
      </c>
      <c r="G178" s="49">
        <v>1</v>
      </c>
      <c r="H178" s="17" t="s">
        <v>16</v>
      </c>
      <c r="I178" s="23" t="s">
        <v>196</v>
      </c>
      <c r="J178" s="45" t="s">
        <v>196</v>
      </c>
      <c r="K178" s="32">
        <v>98</v>
      </c>
      <c r="L178" s="32">
        <v>0</v>
      </c>
      <c r="M178" s="32">
        <v>0</v>
      </c>
    </row>
    <row r="179" spans="1:13" ht="47.25" customHeight="1">
      <c r="A179" s="14" t="s">
        <v>140</v>
      </c>
      <c r="B179" s="66" t="s">
        <v>26</v>
      </c>
      <c r="C179" s="24" t="s">
        <v>151</v>
      </c>
      <c r="D179" s="37" t="s">
        <v>267</v>
      </c>
      <c r="E179" s="33" t="s">
        <v>28</v>
      </c>
      <c r="F179" s="31" t="s">
        <v>29</v>
      </c>
      <c r="G179" s="46">
        <v>0</v>
      </c>
      <c r="H179" s="17" t="s">
        <v>16</v>
      </c>
      <c r="I179" s="23" t="s">
        <v>196</v>
      </c>
      <c r="J179" s="45" t="s">
        <v>275</v>
      </c>
      <c r="K179" s="32">
        <v>0</v>
      </c>
      <c r="L179" s="32">
        <v>0</v>
      </c>
      <c r="M179" s="32">
        <f>24800-320</f>
        <v>24480</v>
      </c>
    </row>
    <row r="180" spans="1:13" ht="31.5" customHeight="1">
      <c r="A180" s="14" t="s">
        <v>140</v>
      </c>
      <c r="B180" s="66" t="s">
        <v>26</v>
      </c>
      <c r="C180" s="14" t="s">
        <v>154</v>
      </c>
      <c r="D180" s="39" t="s">
        <v>327</v>
      </c>
      <c r="E180" s="39" t="s">
        <v>373</v>
      </c>
      <c r="F180" s="44" t="s">
        <v>29</v>
      </c>
      <c r="G180" s="45" t="s">
        <v>374</v>
      </c>
      <c r="H180" s="45" t="s">
        <v>67</v>
      </c>
      <c r="I180" s="45" t="s">
        <v>196</v>
      </c>
      <c r="J180" s="45" t="s">
        <v>196</v>
      </c>
      <c r="K180" s="32">
        <f>2480.019-7.071-1472.948+326.85</f>
        <v>1326.85</v>
      </c>
      <c r="L180" s="32">
        <v>0</v>
      </c>
      <c r="M180" s="32">
        <v>0</v>
      </c>
    </row>
    <row r="181" spans="1:13" ht="31.5" customHeight="1">
      <c r="A181" s="14" t="s">
        <v>140</v>
      </c>
      <c r="B181" s="66" t="s">
        <v>26</v>
      </c>
      <c r="C181" s="14" t="s">
        <v>154</v>
      </c>
      <c r="D181" s="37" t="s">
        <v>235</v>
      </c>
      <c r="E181" s="33" t="s">
        <v>30</v>
      </c>
      <c r="F181" s="31" t="s">
        <v>29</v>
      </c>
      <c r="G181" s="46">
        <v>1</v>
      </c>
      <c r="H181" s="17" t="s">
        <v>67</v>
      </c>
      <c r="I181" s="23" t="s">
        <v>196</v>
      </c>
      <c r="J181" s="23" t="s">
        <v>196</v>
      </c>
      <c r="K181" s="32">
        <v>787.78</v>
      </c>
      <c r="L181" s="32">
        <v>0</v>
      </c>
      <c r="M181" s="32">
        <v>0</v>
      </c>
    </row>
    <row r="182" spans="1:13" ht="47.25" customHeight="1">
      <c r="A182" s="14" t="s">
        <v>140</v>
      </c>
      <c r="B182" s="66" t="s">
        <v>26</v>
      </c>
      <c r="C182" s="24" t="s">
        <v>153</v>
      </c>
      <c r="D182" s="37" t="s">
        <v>237</v>
      </c>
      <c r="E182" s="33" t="s">
        <v>66</v>
      </c>
      <c r="F182" s="31" t="s">
        <v>29</v>
      </c>
      <c r="G182" s="46">
        <v>1</v>
      </c>
      <c r="H182" s="17" t="s">
        <v>67</v>
      </c>
      <c r="I182" s="23" t="s">
        <v>196</v>
      </c>
      <c r="J182" s="23" t="s">
        <v>196</v>
      </c>
      <c r="K182" s="32">
        <v>45.56</v>
      </c>
      <c r="L182" s="32">
        <v>0</v>
      </c>
      <c r="M182" s="32">
        <v>0</v>
      </c>
    </row>
    <row r="183" spans="1:13" ht="85.5" customHeight="1">
      <c r="A183" s="14" t="s">
        <v>140</v>
      </c>
      <c r="B183" s="66" t="s">
        <v>26</v>
      </c>
      <c r="C183" s="24" t="s">
        <v>153</v>
      </c>
      <c r="D183" s="37" t="s">
        <v>238</v>
      </c>
      <c r="E183" s="39" t="s">
        <v>66</v>
      </c>
      <c r="F183" s="44" t="s">
        <v>29</v>
      </c>
      <c r="G183" s="49">
        <v>3</v>
      </c>
      <c r="H183" s="45" t="s">
        <v>67</v>
      </c>
      <c r="I183" s="45" t="s">
        <v>196</v>
      </c>
      <c r="J183" s="45" t="s">
        <v>196</v>
      </c>
      <c r="K183" s="32">
        <f>453.537+361.03</f>
        <v>814.56700000000001</v>
      </c>
      <c r="L183" s="32">
        <v>0</v>
      </c>
      <c r="M183" s="32">
        <v>0</v>
      </c>
    </row>
    <row r="184" spans="1:13" ht="47.25" customHeight="1">
      <c r="A184" s="14" t="s">
        <v>140</v>
      </c>
      <c r="B184" s="66" t="s">
        <v>26</v>
      </c>
      <c r="C184" s="24" t="s">
        <v>153</v>
      </c>
      <c r="D184" s="37" t="s">
        <v>239</v>
      </c>
      <c r="E184" s="33" t="s">
        <v>66</v>
      </c>
      <c r="F184" s="31" t="s">
        <v>29</v>
      </c>
      <c r="G184" s="46">
        <v>1</v>
      </c>
      <c r="H184" s="17" t="s">
        <v>67</v>
      </c>
      <c r="I184" s="23" t="s">
        <v>196</v>
      </c>
      <c r="J184" s="23" t="s">
        <v>196</v>
      </c>
      <c r="K184" s="32">
        <v>25</v>
      </c>
      <c r="L184" s="32">
        <v>0</v>
      </c>
      <c r="M184" s="32">
        <v>0</v>
      </c>
    </row>
    <row r="185" spans="1:13" ht="63.75" customHeight="1">
      <c r="A185" s="14" t="s">
        <v>140</v>
      </c>
      <c r="B185" s="66" t="s">
        <v>26</v>
      </c>
      <c r="C185" s="24" t="s">
        <v>153</v>
      </c>
      <c r="D185" s="39" t="s">
        <v>236</v>
      </c>
      <c r="E185" s="33" t="s">
        <v>66</v>
      </c>
      <c r="F185" s="44" t="s">
        <v>29</v>
      </c>
      <c r="G185" s="49">
        <v>1</v>
      </c>
      <c r="H185" s="17" t="s">
        <v>67</v>
      </c>
      <c r="I185" s="23">
        <v>0</v>
      </c>
      <c r="J185" s="23">
        <v>0</v>
      </c>
      <c r="K185" s="32">
        <v>478.56400000000002</v>
      </c>
      <c r="L185" s="32">
        <v>0</v>
      </c>
      <c r="M185" s="32">
        <v>0</v>
      </c>
    </row>
    <row r="186" spans="1:13" ht="69.75" customHeight="1">
      <c r="A186" s="14" t="s">
        <v>140</v>
      </c>
      <c r="B186" s="66" t="s">
        <v>26</v>
      </c>
      <c r="C186" s="24" t="s">
        <v>152</v>
      </c>
      <c r="D186" s="39" t="s">
        <v>328</v>
      </c>
      <c r="E186" s="39" t="s">
        <v>268</v>
      </c>
      <c r="F186" s="44" t="s">
        <v>29</v>
      </c>
      <c r="G186" s="49">
        <v>11</v>
      </c>
      <c r="H186" s="17" t="s">
        <v>290</v>
      </c>
      <c r="I186" s="23" t="s">
        <v>196</v>
      </c>
      <c r="J186" s="23" t="s">
        <v>196</v>
      </c>
      <c r="K186" s="32">
        <f>181.62+113.194</f>
        <v>294.81400000000002</v>
      </c>
      <c r="L186" s="32">
        <v>0</v>
      </c>
      <c r="M186" s="32">
        <v>0</v>
      </c>
    </row>
    <row r="187" spans="1:13" ht="36.75" customHeight="1">
      <c r="A187" s="8" t="s">
        <v>140</v>
      </c>
      <c r="B187" s="65" t="s">
        <v>26</v>
      </c>
      <c r="C187" s="24" t="s">
        <v>155</v>
      </c>
      <c r="D187" s="39" t="s">
        <v>356</v>
      </c>
      <c r="E187" s="33" t="s">
        <v>157</v>
      </c>
      <c r="F187" s="44" t="s">
        <v>29</v>
      </c>
      <c r="G187" s="49">
        <v>1</v>
      </c>
      <c r="H187" s="17" t="s">
        <v>67</v>
      </c>
      <c r="I187" s="23" t="s">
        <v>196</v>
      </c>
      <c r="J187" s="23" t="s">
        <v>196</v>
      </c>
      <c r="K187" s="32">
        <f>1200+1472.948</f>
        <v>2672.9480000000003</v>
      </c>
      <c r="L187" s="32">
        <v>0</v>
      </c>
      <c r="M187" s="32">
        <v>0</v>
      </c>
    </row>
    <row r="188" spans="1:13" ht="36.75" customHeight="1">
      <c r="A188" s="8" t="s">
        <v>140</v>
      </c>
      <c r="B188" s="64" t="s">
        <v>26</v>
      </c>
      <c r="C188" s="24" t="s">
        <v>155</v>
      </c>
      <c r="D188" s="39" t="s">
        <v>265</v>
      </c>
      <c r="E188" s="33" t="s">
        <v>30</v>
      </c>
      <c r="F188" s="44" t="s">
        <v>29</v>
      </c>
      <c r="G188" s="49">
        <v>0</v>
      </c>
      <c r="H188" s="45" t="s">
        <v>16</v>
      </c>
      <c r="I188" s="45">
        <v>1</v>
      </c>
      <c r="J188" s="23" t="s">
        <v>167</v>
      </c>
      <c r="K188" s="32">
        <v>0</v>
      </c>
      <c r="L188" s="32">
        <v>15457.63</v>
      </c>
      <c r="M188" s="32">
        <v>0</v>
      </c>
    </row>
    <row r="189" spans="1:13" ht="31.5" customHeight="1">
      <c r="A189" s="8" t="s">
        <v>140</v>
      </c>
      <c r="B189" s="64" t="s">
        <v>31</v>
      </c>
      <c r="C189" s="48" t="s">
        <v>156</v>
      </c>
      <c r="D189" s="59" t="s">
        <v>39</v>
      </c>
      <c r="E189" s="20" t="s">
        <v>76</v>
      </c>
      <c r="F189" s="108" t="s">
        <v>21</v>
      </c>
      <c r="G189" s="43">
        <v>4</v>
      </c>
      <c r="H189" s="48" t="s">
        <v>67</v>
      </c>
      <c r="I189" s="23" t="s">
        <v>118</v>
      </c>
      <c r="J189" s="23" t="s">
        <v>118</v>
      </c>
      <c r="K189" s="35">
        <f>SUM(K190:K199)</f>
        <v>901.6</v>
      </c>
      <c r="L189" s="35">
        <f>L190+L191+L192+L193+L194+L195+L196+L198+L199</f>
        <v>597</v>
      </c>
      <c r="M189" s="35">
        <f>M190+M191+M192+M193+M194+M195+M196+M198+M199+200+321</f>
        <v>871</v>
      </c>
    </row>
    <row r="190" spans="1:13" ht="57.75" customHeight="1">
      <c r="A190" s="8" t="s">
        <v>140</v>
      </c>
      <c r="B190" s="64" t="s">
        <v>31</v>
      </c>
      <c r="C190" s="14" t="s">
        <v>149</v>
      </c>
      <c r="D190" s="39" t="s">
        <v>311</v>
      </c>
      <c r="E190" s="20" t="s">
        <v>35</v>
      </c>
      <c r="F190" s="31" t="s">
        <v>21</v>
      </c>
      <c r="G190" s="7">
        <v>3</v>
      </c>
      <c r="H190" s="17" t="s">
        <v>67</v>
      </c>
      <c r="I190" s="23" t="s">
        <v>196</v>
      </c>
      <c r="J190" s="23" t="s">
        <v>196</v>
      </c>
      <c r="K190" s="32">
        <v>200</v>
      </c>
      <c r="L190" s="32">
        <v>0</v>
      </c>
      <c r="M190" s="32">
        <v>0</v>
      </c>
    </row>
    <row r="191" spans="1:13" ht="47.25">
      <c r="A191" s="8" t="s">
        <v>140</v>
      </c>
      <c r="B191" s="64" t="s">
        <v>31</v>
      </c>
      <c r="C191" s="14" t="s">
        <v>150</v>
      </c>
      <c r="D191" s="39" t="s">
        <v>332</v>
      </c>
      <c r="E191" s="20" t="s">
        <v>157</v>
      </c>
      <c r="F191" s="31" t="s">
        <v>21</v>
      </c>
      <c r="G191" s="7">
        <v>1</v>
      </c>
      <c r="H191" s="17" t="s">
        <v>67</v>
      </c>
      <c r="I191" s="23" t="s">
        <v>196</v>
      </c>
      <c r="J191" s="23" t="s">
        <v>196</v>
      </c>
      <c r="K191" s="32">
        <v>185.2</v>
      </c>
      <c r="L191" s="32">
        <v>0</v>
      </c>
      <c r="M191" s="32">
        <v>0</v>
      </c>
    </row>
    <row r="192" spans="1:13" ht="96" customHeight="1">
      <c r="A192" s="8" t="s">
        <v>140</v>
      </c>
      <c r="B192" s="64" t="s">
        <v>31</v>
      </c>
      <c r="C192" s="23" t="s">
        <v>150</v>
      </c>
      <c r="D192" s="39" t="s">
        <v>331</v>
      </c>
      <c r="E192" s="20" t="s">
        <v>35</v>
      </c>
      <c r="F192" s="31" t="s">
        <v>21</v>
      </c>
      <c r="G192" s="7">
        <v>1</v>
      </c>
      <c r="H192" s="17" t="s">
        <v>67</v>
      </c>
      <c r="I192" s="23" t="s">
        <v>196</v>
      </c>
      <c r="J192" s="23" t="s">
        <v>196</v>
      </c>
      <c r="K192" s="32">
        <v>83.6</v>
      </c>
      <c r="L192" s="32">
        <v>0</v>
      </c>
      <c r="M192" s="32">
        <v>0</v>
      </c>
    </row>
    <row r="193" spans="1:13" ht="47.25" customHeight="1">
      <c r="A193" s="8" t="s">
        <v>140</v>
      </c>
      <c r="B193" s="64" t="s">
        <v>31</v>
      </c>
      <c r="C193" s="14" t="s">
        <v>150</v>
      </c>
      <c r="D193" s="39" t="s">
        <v>276</v>
      </c>
      <c r="E193" s="20" t="s">
        <v>269</v>
      </c>
      <c r="F193" s="31" t="s">
        <v>21</v>
      </c>
      <c r="G193" s="7">
        <v>0</v>
      </c>
      <c r="H193" s="45" t="s">
        <v>16</v>
      </c>
      <c r="I193" s="45" t="s">
        <v>288</v>
      </c>
      <c r="J193" s="45" t="s">
        <v>196</v>
      </c>
      <c r="K193" s="32">
        <v>0</v>
      </c>
      <c r="L193" s="32">
        <f>505.49+91.51</f>
        <v>597</v>
      </c>
      <c r="M193" s="32">
        <v>0</v>
      </c>
    </row>
    <row r="194" spans="1:13" ht="46.5" customHeight="1">
      <c r="A194" s="8" t="s">
        <v>140</v>
      </c>
      <c r="B194" s="64" t="s">
        <v>31</v>
      </c>
      <c r="C194" s="14" t="s">
        <v>150</v>
      </c>
      <c r="D194" s="39" t="s">
        <v>277</v>
      </c>
      <c r="E194" s="20" t="s">
        <v>35</v>
      </c>
      <c r="F194" s="31" t="s">
        <v>21</v>
      </c>
      <c r="G194" s="7">
        <v>0</v>
      </c>
      <c r="H194" s="45" t="s">
        <v>16</v>
      </c>
      <c r="I194" s="45" t="s">
        <v>196</v>
      </c>
      <c r="J194" s="45" t="s">
        <v>162</v>
      </c>
      <c r="K194" s="32">
        <v>0</v>
      </c>
      <c r="L194" s="32">
        <v>0</v>
      </c>
      <c r="M194" s="32">
        <v>350</v>
      </c>
    </row>
    <row r="195" spans="1:13" ht="84" customHeight="1">
      <c r="A195" s="8" t="s">
        <v>140</v>
      </c>
      <c r="B195" s="64" t="s">
        <v>31</v>
      </c>
      <c r="C195" s="14" t="s">
        <v>148</v>
      </c>
      <c r="D195" s="39" t="s">
        <v>355</v>
      </c>
      <c r="E195" s="20" t="s">
        <v>35</v>
      </c>
      <c r="F195" s="31" t="s">
        <v>21</v>
      </c>
      <c r="G195" s="7">
        <v>1</v>
      </c>
      <c r="H195" s="17" t="s">
        <v>67</v>
      </c>
      <c r="I195" s="23" t="s">
        <v>196</v>
      </c>
      <c r="J195" s="23" t="s">
        <v>196</v>
      </c>
      <c r="K195" s="32">
        <v>51.9</v>
      </c>
      <c r="L195" s="32">
        <v>0</v>
      </c>
      <c r="M195" s="32">
        <v>0</v>
      </c>
    </row>
    <row r="196" spans="1:13" ht="51.75" customHeight="1">
      <c r="A196" s="8" t="s">
        <v>140</v>
      </c>
      <c r="B196" s="64" t="s">
        <v>31</v>
      </c>
      <c r="C196" s="14" t="s">
        <v>148</v>
      </c>
      <c r="D196" s="39" t="s">
        <v>398</v>
      </c>
      <c r="E196" s="20" t="s">
        <v>157</v>
      </c>
      <c r="F196" s="31" t="s">
        <v>21</v>
      </c>
      <c r="G196" s="7">
        <v>2</v>
      </c>
      <c r="H196" s="17" t="s">
        <v>67</v>
      </c>
      <c r="I196" s="23" t="s">
        <v>196</v>
      </c>
      <c r="J196" s="23" t="s">
        <v>196</v>
      </c>
      <c r="K196" s="32">
        <v>104.2</v>
      </c>
      <c r="L196" s="32">
        <v>0</v>
      </c>
      <c r="M196" s="32">
        <v>0</v>
      </c>
    </row>
    <row r="197" spans="1:13" ht="50.25" customHeight="1">
      <c r="A197" s="8" t="s">
        <v>140</v>
      </c>
      <c r="B197" s="64" t="s">
        <v>31</v>
      </c>
      <c r="C197" s="14" t="s">
        <v>152</v>
      </c>
      <c r="D197" s="39" t="s">
        <v>349</v>
      </c>
      <c r="E197" s="20" t="s">
        <v>157</v>
      </c>
      <c r="F197" s="31" t="s">
        <v>21</v>
      </c>
      <c r="G197" s="88">
        <v>1</v>
      </c>
      <c r="H197" s="17" t="s">
        <v>67</v>
      </c>
      <c r="I197" s="23" t="s">
        <v>196</v>
      </c>
      <c r="J197" s="23" t="s">
        <v>196</v>
      </c>
      <c r="K197" s="32">
        <v>47.6</v>
      </c>
      <c r="L197" s="32">
        <v>0</v>
      </c>
      <c r="M197" s="32">
        <v>0</v>
      </c>
    </row>
    <row r="198" spans="1:13" ht="31.5">
      <c r="A198" s="8" t="s">
        <v>140</v>
      </c>
      <c r="B198" s="64" t="s">
        <v>31</v>
      </c>
      <c r="C198" s="14" t="s">
        <v>152</v>
      </c>
      <c r="D198" s="39" t="s">
        <v>240</v>
      </c>
      <c r="E198" s="39" t="s">
        <v>269</v>
      </c>
      <c r="F198" s="31" t="s">
        <v>21</v>
      </c>
      <c r="G198" s="7">
        <v>13</v>
      </c>
      <c r="H198" s="17" t="s">
        <v>291</v>
      </c>
      <c r="I198" s="23" t="s">
        <v>196</v>
      </c>
      <c r="J198" s="23" t="s">
        <v>196</v>
      </c>
      <c r="K198" s="32">
        <v>187.1</v>
      </c>
      <c r="L198" s="32">
        <v>0</v>
      </c>
      <c r="M198" s="32">
        <v>0</v>
      </c>
    </row>
    <row r="199" spans="1:13" ht="57" customHeight="1">
      <c r="A199" s="8" t="s">
        <v>140</v>
      </c>
      <c r="B199" s="64" t="s">
        <v>31</v>
      </c>
      <c r="C199" s="14" t="s">
        <v>152</v>
      </c>
      <c r="D199" s="80" t="s">
        <v>319</v>
      </c>
      <c r="E199" s="100" t="s">
        <v>157</v>
      </c>
      <c r="F199" s="31" t="s">
        <v>21</v>
      </c>
      <c r="G199" s="7">
        <v>1</v>
      </c>
      <c r="H199" s="17" t="s">
        <v>67</v>
      </c>
      <c r="I199" s="42" t="s">
        <v>196</v>
      </c>
      <c r="J199" s="23" t="s">
        <v>196</v>
      </c>
      <c r="K199" s="32">
        <v>42</v>
      </c>
      <c r="L199" s="32">
        <v>0</v>
      </c>
      <c r="M199" s="32">
        <v>0</v>
      </c>
    </row>
    <row r="200" spans="1:13" ht="70.5" customHeight="1">
      <c r="A200" s="131" t="s">
        <v>158</v>
      </c>
      <c r="B200" s="132" t="s">
        <v>16</v>
      </c>
      <c r="C200" s="118" t="s">
        <v>16</v>
      </c>
      <c r="D200" s="139" t="s">
        <v>159</v>
      </c>
      <c r="E200" s="53" t="s">
        <v>160</v>
      </c>
      <c r="F200" s="23" t="s">
        <v>29</v>
      </c>
      <c r="G200" s="28">
        <v>1</v>
      </c>
      <c r="H200" s="127" t="s">
        <v>67</v>
      </c>
      <c r="I200" s="28" t="s">
        <v>118</v>
      </c>
      <c r="J200" s="28" t="s">
        <v>118</v>
      </c>
      <c r="K200" s="130">
        <f>K209+K211+K213+K216+K218+K207</f>
        <v>3394.1</v>
      </c>
      <c r="L200" s="130">
        <f>L209+L211+L213+L216+L218+L207</f>
        <v>3294.1</v>
      </c>
      <c r="M200" s="130">
        <f>M209+M211+M213+M216+M218+M207</f>
        <v>3294.1</v>
      </c>
    </row>
    <row r="201" spans="1:13" ht="157.5" customHeight="1">
      <c r="A201" s="131"/>
      <c r="B201" s="133"/>
      <c r="C201" s="122"/>
      <c r="D201" s="140"/>
      <c r="E201" s="54" t="s">
        <v>161</v>
      </c>
      <c r="F201" s="107" t="s">
        <v>29</v>
      </c>
      <c r="G201" s="40" t="s">
        <v>244</v>
      </c>
      <c r="H201" s="129"/>
      <c r="I201" s="40" t="s">
        <v>244</v>
      </c>
      <c r="J201" s="40" t="s">
        <v>244</v>
      </c>
      <c r="K201" s="130"/>
      <c r="L201" s="130"/>
      <c r="M201" s="130"/>
    </row>
    <row r="202" spans="1:13" ht="47.25">
      <c r="A202" s="131"/>
      <c r="B202" s="133"/>
      <c r="C202" s="122"/>
      <c r="D202" s="140"/>
      <c r="E202" s="53" t="s">
        <v>394</v>
      </c>
      <c r="F202" s="23" t="s">
        <v>29</v>
      </c>
      <c r="G202" s="28">
        <v>5</v>
      </c>
      <c r="H202" s="129"/>
      <c r="I202" s="28" t="s">
        <v>162</v>
      </c>
      <c r="J202" s="28" t="s">
        <v>162</v>
      </c>
      <c r="K202" s="130"/>
      <c r="L202" s="130"/>
      <c r="M202" s="130"/>
    </row>
    <row r="203" spans="1:13" ht="63">
      <c r="A203" s="131"/>
      <c r="B203" s="133"/>
      <c r="C203" s="122"/>
      <c r="D203" s="140"/>
      <c r="E203" s="53" t="s">
        <v>163</v>
      </c>
      <c r="F203" s="23" t="s">
        <v>60</v>
      </c>
      <c r="G203" s="28">
        <v>28</v>
      </c>
      <c r="H203" s="129"/>
      <c r="I203" s="28" t="s">
        <v>164</v>
      </c>
      <c r="J203" s="28" t="s">
        <v>164</v>
      </c>
      <c r="K203" s="130"/>
      <c r="L203" s="130"/>
      <c r="M203" s="130"/>
    </row>
    <row r="204" spans="1:13" ht="78.75">
      <c r="A204" s="131"/>
      <c r="B204" s="133"/>
      <c r="C204" s="122"/>
      <c r="D204" s="140"/>
      <c r="E204" s="53" t="s">
        <v>165</v>
      </c>
      <c r="F204" s="23" t="s">
        <v>29</v>
      </c>
      <c r="G204" s="28" t="s">
        <v>162</v>
      </c>
      <c r="H204" s="129"/>
      <c r="I204" s="28" t="s">
        <v>162</v>
      </c>
      <c r="J204" s="28" t="s">
        <v>162</v>
      </c>
      <c r="K204" s="130"/>
      <c r="L204" s="130"/>
      <c r="M204" s="130"/>
    </row>
    <row r="205" spans="1:13">
      <c r="A205" s="131"/>
      <c r="B205" s="133"/>
      <c r="C205" s="122"/>
      <c r="D205" s="140"/>
      <c r="E205" s="135" t="s">
        <v>166</v>
      </c>
      <c r="F205" s="137" t="s">
        <v>29</v>
      </c>
      <c r="G205" s="127" t="s">
        <v>118</v>
      </c>
      <c r="H205" s="129"/>
      <c r="I205" s="127" t="s">
        <v>118</v>
      </c>
      <c r="J205" s="127" t="s">
        <v>118</v>
      </c>
      <c r="K205" s="130"/>
      <c r="L205" s="130"/>
      <c r="M205" s="130"/>
    </row>
    <row r="206" spans="1:13">
      <c r="A206" s="131"/>
      <c r="B206" s="134"/>
      <c r="C206" s="119"/>
      <c r="D206" s="141"/>
      <c r="E206" s="136"/>
      <c r="F206" s="138"/>
      <c r="G206" s="128"/>
      <c r="H206" s="128"/>
      <c r="I206" s="128"/>
      <c r="J206" s="128"/>
      <c r="K206" s="130"/>
      <c r="L206" s="130"/>
      <c r="M206" s="130"/>
    </row>
    <row r="207" spans="1:13" ht="31.5">
      <c r="A207" s="8" t="s">
        <v>158</v>
      </c>
      <c r="B207" s="64" t="s">
        <v>283</v>
      </c>
      <c r="C207" s="14" t="s">
        <v>16</v>
      </c>
      <c r="D207" s="63" t="s">
        <v>284</v>
      </c>
      <c r="E207" s="20" t="s">
        <v>285</v>
      </c>
      <c r="F207" s="7" t="s">
        <v>29</v>
      </c>
      <c r="G207" s="7">
        <v>1</v>
      </c>
      <c r="H207" s="17" t="s">
        <v>67</v>
      </c>
      <c r="I207" s="23" t="s">
        <v>118</v>
      </c>
      <c r="J207" s="23" t="s">
        <v>118</v>
      </c>
      <c r="K207" s="35">
        <v>123.5</v>
      </c>
      <c r="L207" s="35">
        <v>123.5</v>
      </c>
      <c r="M207" s="35">
        <v>123.5</v>
      </c>
    </row>
    <row r="208" spans="1:13" ht="117" customHeight="1">
      <c r="A208" s="8" t="s">
        <v>158</v>
      </c>
      <c r="B208" s="64" t="s">
        <v>283</v>
      </c>
      <c r="C208" s="14" t="s">
        <v>38</v>
      </c>
      <c r="D208" s="38" t="s">
        <v>289</v>
      </c>
      <c r="E208" s="20" t="s">
        <v>285</v>
      </c>
      <c r="F208" s="7" t="s">
        <v>29</v>
      </c>
      <c r="G208" s="7">
        <v>1</v>
      </c>
      <c r="H208" s="17" t="s">
        <v>247</v>
      </c>
      <c r="I208" s="23" t="s">
        <v>118</v>
      </c>
      <c r="J208" s="23" t="s">
        <v>118</v>
      </c>
      <c r="K208" s="32">
        <v>123.5</v>
      </c>
      <c r="L208" s="32">
        <v>123.5</v>
      </c>
      <c r="M208" s="32">
        <v>123.5</v>
      </c>
    </row>
    <row r="209" spans="1:13" ht="106.5" customHeight="1">
      <c r="A209" s="8" t="s">
        <v>158</v>
      </c>
      <c r="B209" s="64" t="s">
        <v>168</v>
      </c>
      <c r="C209" s="13" t="s">
        <v>16</v>
      </c>
      <c r="D209" s="60" t="s">
        <v>169</v>
      </c>
      <c r="E209" s="33" t="s">
        <v>170</v>
      </c>
      <c r="F209" s="31" t="s">
        <v>29</v>
      </c>
      <c r="G209" s="31">
        <v>4</v>
      </c>
      <c r="H209" s="17" t="s">
        <v>67</v>
      </c>
      <c r="I209" s="23" t="s">
        <v>244</v>
      </c>
      <c r="J209" s="23" t="s">
        <v>244</v>
      </c>
      <c r="K209" s="35">
        <f>K210</f>
        <v>1000</v>
      </c>
      <c r="L209" s="35">
        <f>L210</f>
        <v>1000</v>
      </c>
      <c r="M209" s="35">
        <f>M210</f>
        <v>1000</v>
      </c>
    </row>
    <row r="210" spans="1:13" ht="31.5">
      <c r="A210" s="8" t="s">
        <v>158</v>
      </c>
      <c r="B210" s="64" t="s">
        <v>168</v>
      </c>
      <c r="C210" s="14" t="s">
        <v>171</v>
      </c>
      <c r="D210" s="55" t="s">
        <v>172</v>
      </c>
      <c r="E210" s="33" t="s">
        <v>170</v>
      </c>
      <c r="F210" s="31" t="s">
        <v>29</v>
      </c>
      <c r="G210" s="31">
        <v>4</v>
      </c>
      <c r="H210" s="17" t="s">
        <v>67</v>
      </c>
      <c r="I210" s="23" t="s">
        <v>244</v>
      </c>
      <c r="J210" s="23" t="s">
        <v>244</v>
      </c>
      <c r="K210" s="32">
        <v>1000</v>
      </c>
      <c r="L210" s="32">
        <v>1000</v>
      </c>
      <c r="M210" s="32">
        <v>1000</v>
      </c>
    </row>
    <row r="211" spans="1:13" ht="31.5">
      <c r="A211" s="8" t="s">
        <v>158</v>
      </c>
      <c r="B211" s="64" t="s">
        <v>173</v>
      </c>
      <c r="C211" s="14" t="s">
        <v>16</v>
      </c>
      <c r="D211" s="63" t="s">
        <v>174</v>
      </c>
      <c r="E211" s="20" t="s">
        <v>170</v>
      </c>
      <c r="F211" s="7" t="s">
        <v>29</v>
      </c>
      <c r="G211" s="7">
        <v>6</v>
      </c>
      <c r="H211" s="17" t="s">
        <v>245</v>
      </c>
      <c r="I211" s="23" t="s">
        <v>175</v>
      </c>
      <c r="J211" s="23" t="s">
        <v>175</v>
      </c>
      <c r="K211" s="35">
        <v>440</v>
      </c>
      <c r="L211" s="35">
        <v>440</v>
      </c>
      <c r="M211" s="35">
        <v>440</v>
      </c>
    </row>
    <row r="212" spans="1:13" ht="31.5">
      <c r="A212" s="8" t="s">
        <v>158</v>
      </c>
      <c r="B212" s="64" t="s">
        <v>173</v>
      </c>
      <c r="C212" s="14" t="s">
        <v>38</v>
      </c>
      <c r="D212" s="55" t="s">
        <v>176</v>
      </c>
      <c r="E212" s="20" t="s">
        <v>170</v>
      </c>
      <c r="F212" s="7" t="s">
        <v>29</v>
      </c>
      <c r="G212" s="7">
        <v>6</v>
      </c>
      <c r="H212" s="17" t="s">
        <v>245</v>
      </c>
      <c r="I212" s="23" t="s">
        <v>175</v>
      </c>
      <c r="J212" s="23" t="s">
        <v>175</v>
      </c>
      <c r="K212" s="32">
        <v>440</v>
      </c>
      <c r="L212" s="32">
        <v>440</v>
      </c>
      <c r="M212" s="32">
        <v>440</v>
      </c>
    </row>
    <row r="213" spans="1:13" ht="31.5">
      <c r="A213" s="8" t="s">
        <v>158</v>
      </c>
      <c r="B213" s="64" t="s">
        <v>177</v>
      </c>
      <c r="C213" s="14" t="s">
        <v>16</v>
      </c>
      <c r="D213" s="60" t="s">
        <v>178</v>
      </c>
      <c r="E213" s="55" t="s">
        <v>179</v>
      </c>
      <c r="F213" s="7" t="s">
        <v>29</v>
      </c>
      <c r="G213" s="7">
        <v>9</v>
      </c>
      <c r="H213" s="28" t="s">
        <v>67</v>
      </c>
      <c r="I213" s="28" t="s">
        <v>248</v>
      </c>
      <c r="J213" s="28" t="s">
        <v>248</v>
      </c>
      <c r="K213" s="35">
        <f>K214+K215</f>
        <v>630</v>
      </c>
      <c r="L213" s="35">
        <v>630</v>
      </c>
      <c r="M213" s="35">
        <v>630</v>
      </c>
    </row>
    <row r="214" spans="1:13" ht="47.25">
      <c r="A214" s="8" t="s">
        <v>158</v>
      </c>
      <c r="B214" s="64" t="s">
        <v>177</v>
      </c>
      <c r="C214" s="8" t="s">
        <v>38</v>
      </c>
      <c r="D214" s="55" t="s">
        <v>180</v>
      </c>
      <c r="E214" s="55" t="s">
        <v>179</v>
      </c>
      <c r="F214" s="7" t="s">
        <v>29</v>
      </c>
      <c r="G214" s="7">
        <v>6</v>
      </c>
      <c r="H214" s="17" t="s">
        <v>226</v>
      </c>
      <c r="I214" s="23" t="s">
        <v>175</v>
      </c>
      <c r="J214" s="23" t="s">
        <v>175</v>
      </c>
      <c r="K214" s="32">
        <v>420</v>
      </c>
      <c r="L214" s="32">
        <v>420</v>
      </c>
      <c r="M214" s="32">
        <v>420</v>
      </c>
    </row>
    <row r="215" spans="1:13" ht="73.5" customHeight="1">
      <c r="A215" s="8" t="s">
        <v>158</v>
      </c>
      <c r="B215" s="64" t="s">
        <v>177</v>
      </c>
      <c r="C215" s="8" t="s">
        <v>38</v>
      </c>
      <c r="D215" s="55" t="s">
        <v>181</v>
      </c>
      <c r="E215" s="55" t="s">
        <v>179</v>
      </c>
      <c r="F215" s="7" t="s">
        <v>29</v>
      </c>
      <c r="G215" s="7">
        <v>3</v>
      </c>
      <c r="H215" s="17" t="s">
        <v>249</v>
      </c>
      <c r="I215" s="23" t="s">
        <v>14</v>
      </c>
      <c r="J215" s="23" t="s">
        <v>14</v>
      </c>
      <c r="K215" s="32">
        <v>210</v>
      </c>
      <c r="L215" s="32">
        <v>210</v>
      </c>
      <c r="M215" s="32">
        <v>210</v>
      </c>
    </row>
    <row r="216" spans="1:13" ht="31.5">
      <c r="A216" s="8" t="s">
        <v>158</v>
      </c>
      <c r="B216" s="64" t="s">
        <v>182</v>
      </c>
      <c r="C216" s="8" t="s">
        <v>16</v>
      </c>
      <c r="D216" s="59" t="s">
        <v>183</v>
      </c>
      <c r="E216" s="20" t="s">
        <v>184</v>
      </c>
      <c r="F216" s="7" t="s">
        <v>60</v>
      </c>
      <c r="G216" s="7">
        <v>28</v>
      </c>
      <c r="H216" s="17" t="s">
        <v>67</v>
      </c>
      <c r="I216" s="23" t="s">
        <v>164</v>
      </c>
      <c r="J216" s="23" t="s">
        <v>164</v>
      </c>
      <c r="K216" s="35">
        <v>369.6</v>
      </c>
      <c r="L216" s="35">
        <v>369.6</v>
      </c>
      <c r="M216" s="35">
        <v>369.6</v>
      </c>
    </row>
    <row r="217" spans="1:13" ht="47.25">
      <c r="A217" s="8" t="s">
        <v>158</v>
      </c>
      <c r="B217" s="64" t="s">
        <v>182</v>
      </c>
      <c r="C217" s="8" t="s">
        <v>38</v>
      </c>
      <c r="D217" s="52" t="s">
        <v>185</v>
      </c>
      <c r="E217" s="20" t="s">
        <v>184</v>
      </c>
      <c r="F217" s="7" t="s">
        <v>60</v>
      </c>
      <c r="G217" s="7">
        <v>28</v>
      </c>
      <c r="H217" s="17" t="s">
        <v>67</v>
      </c>
      <c r="I217" s="23" t="s">
        <v>164</v>
      </c>
      <c r="J217" s="23" t="s">
        <v>164</v>
      </c>
      <c r="K217" s="32">
        <v>369.6</v>
      </c>
      <c r="L217" s="32">
        <v>369.6</v>
      </c>
      <c r="M217" s="32">
        <v>369.6</v>
      </c>
    </row>
    <row r="218" spans="1:13" ht="63">
      <c r="A218" s="14" t="s">
        <v>158</v>
      </c>
      <c r="B218" s="66" t="s">
        <v>186</v>
      </c>
      <c r="C218" s="12" t="s">
        <v>16</v>
      </c>
      <c r="D218" s="59" t="s">
        <v>187</v>
      </c>
      <c r="E218" s="52" t="s">
        <v>188</v>
      </c>
      <c r="F218" s="7" t="s">
        <v>29</v>
      </c>
      <c r="G218" s="7">
        <v>14</v>
      </c>
      <c r="H218" s="17" t="s">
        <v>67</v>
      </c>
      <c r="I218" s="23" t="s">
        <v>298</v>
      </c>
      <c r="J218" s="23" t="s">
        <v>298</v>
      </c>
      <c r="K218" s="35">
        <f>K219+K220+K221+K222+K223+K224+K225+K226+K227+K228+K229+K230+K231+K232+K233</f>
        <v>831</v>
      </c>
      <c r="L218" s="35">
        <f t="shared" ref="L218:M218" si="12">L219+L220+L221+L222+L223+L224+L225+L226+L227+L228+L229+L230+L231+L232+L233</f>
        <v>731</v>
      </c>
      <c r="M218" s="35">
        <f t="shared" si="12"/>
        <v>731</v>
      </c>
    </row>
    <row r="219" spans="1:13" ht="60" customHeight="1">
      <c r="A219" s="14" t="s">
        <v>158</v>
      </c>
      <c r="B219" s="66" t="s">
        <v>186</v>
      </c>
      <c r="C219" s="14" t="s">
        <v>24</v>
      </c>
      <c r="D219" s="55" t="s">
        <v>189</v>
      </c>
      <c r="E219" s="55" t="s">
        <v>190</v>
      </c>
      <c r="F219" s="31" t="s">
        <v>29</v>
      </c>
      <c r="G219" s="31">
        <v>1</v>
      </c>
      <c r="H219" s="17" t="s">
        <v>383</v>
      </c>
      <c r="I219" s="23" t="s">
        <v>118</v>
      </c>
      <c r="J219" s="23" t="s">
        <v>118</v>
      </c>
      <c r="K219" s="32">
        <f>150+85</f>
        <v>235</v>
      </c>
      <c r="L219" s="32">
        <v>150</v>
      </c>
      <c r="M219" s="32">
        <v>150</v>
      </c>
    </row>
    <row r="220" spans="1:13" ht="37.5" customHeight="1">
      <c r="A220" s="29" t="s">
        <v>158</v>
      </c>
      <c r="B220" s="69" t="s">
        <v>186</v>
      </c>
      <c r="C220" s="29" t="s">
        <v>24</v>
      </c>
      <c r="D220" s="38" t="s">
        <v>281</v>
      </c>
      <c r="E220" s="56" t="s">
        <v>191</v>
      </c>
      <c r="F220" s="31" t="s">
        <v>29</v>
      </c>
      <c r="G220" s="31">
        <v>1</v>
      </c>
      <c r="H220" s="17" t="s">
        <v>384</v>
      </c>
      <c r="I220" s="23" t="s">
        <v>118</v>
      </c>
      <c r="J220" s="23" t="s">
        <v>118</v>
      </c>
      <c r="K220" s="32">
        <v>8</v>
      </c>
      <c r="L220" s="32">
        <v>0</v>
      </c>
      <c r="M220" s="32">
        <v>0</v>
      </c>
    </row>
    <row r="221" spans="1:13" ht="31.5">
      <c r="A221" s="29" t="s">
        <v>158</v>
      </c>
      <c r="B221" s="69" t="s">
        <v>186</v>
      </c>
      <c r="C221" s="29" t="s">
        <v>24</v>
      </c>
      <c r="D221" s="38" t="s">
        <v>282</v>
      </c>
      <c r="E221" s="56" t="s">
        <v>191</v>
      </c>
      <c r="F221" s="50" t="s">
        <v>29</v>
      </c>
      <c r="G221" s="50">
        <v>1</v>
      </c>
      <c r="H221" s="45" t="s">
        <v>382</v>
      </c>
      <c r="I221" s="51" t="s">
        <v>118</v>
      </c>
      <c r="J221" s="51" t="s">
        <v>118</v>
      </c>
      <c r="K221" s="95">
        <v>7</v>
      </c>
      <c r="L221" s="32">
        <v>0</v>
      </c>
      <c r="M221" s="32">
        <v>0</v>
      </c>
    </row>
    <row r="222" spans="1:13" ht="31.5">
      <c r="A222" s="14" t="s">
        <v>158</v>
      </c>
      <c r="B222" s="66" t="s">
        <v>186</v>
      </c>
      <c r="C222" s="29" t="s">
        <v>52</v>
      </c>
      <c r="D222" s="55" t="s">
        <v>194</v>
      </c>
      <c r="E222" s="55" t="s">
        <v>191</v>
      </c>
      <c r="F222" s="31" t="s">
        <v>29</v>
      </c>
      <c r="G222" s="31">
        <v>1</v>
      </c>
      <c r="H222" s="17" t="s">
        <v>67</v>
      </c>
      <c r="I222" s="23" t="s">
        <v>118</v>
      </c>
      <c r="J222" s="23" t="s">
        <v>118</v>
      </c>
      <c r="K222" s="32">
        <v>50</v>
      </c>
      <c r="L222" s="32">
        <v>50</v>
      </c>
      <c r="M222" s="32">
        <v>50</v>
      </c>
    </row>
    <row r="223" spans="1:13" ht="31.5">
      <c r="A223" s="14" t="s">
        <v>158</v>
      </c>
      <c r="B223" s="66" t="s">
        <v>186</v>
      </c>
      <c r="C223" s="29" t="s">
        <v>52</v>
      </c>
      <c r="D223" s="55" t="s">
        <v>246</v>
      </c>
      <c r="E223" s="55" t="s">
        <v>191</v>
      </c>
      <c r="F223" s="31" t="s">
        <v>29</v>
      </c>
      <c r="G223" s="31">
        <v>1</v>
      </c>
      <c r="H223" s="17" t="s">
        <v>67</v>
      </c>
      <c r="I223" s="23" t="s">
        <v>118</v>
      </c>
      <c r="J223" s="23" t="s">
        <v>118</v>
      </c>
      <c r="K223" s="32">
        <v>50</v>
      </c>
      <c r="L223" s="32">
        <v>50</v>
      </c>
      <c r="M223" s="32">
        <v>50</v>
      </c>
    </row>
    <row r="224" spans="1:13" ht="110.25">
      <c r="A224" s="14" t="s">
        <v>158</v>
      </c>
      <c r="B224" s="66" t="s">
        <v>186</v>
      </c>
      <c r="C224" s="29" t="s">
        <v>63</v>
      </c>
      <c r="D224" s="55" t="s">
        <v>192</v>
      </c>
      <c r="E224" s="55" t="s">
        <v>193</v>
      </c>
      <c r="F224" s="31" t="s">
        <v>29</v>
      </c>
      <c r="G224" s="31">
        <v>1</v>
      </c>
      <c r="H224" s="17" t="s">
        <v>67</v>
      </c>
      <c r="I224" s="17" t="s">
        <v>118</v>
      </c>
      <c r="J224" s="17" t="s">
        <v>118</v>
      </c>
      <c r="K224" s="32">
        <v>50</v>
      </c>
      <c r="L224" s="32">
        <v>50</v>
      </c>
      <c r="M224" s="32">
        <v>50</v>
      </c>
    </row>
    <row r="225" spans="1:13" ht="30.75" customHeight="1">
      <c r="A225" s="8" t="s">
        <v>158</v>
      </c>
      <c r="B225" s="64" t="s">
        <v>186</v>
      </c>
      <c r="C225" s="29" t="s">
        <v>63</v>
      </c>
      <c r="D225" s="52" t="s">
        <v>195</v>
      </c>
      <c r="E225" s="52" t="s">
        <v>191</v>
      </c>
      <c r="F225" s="105" t="s">
        <v>29</v>
      </c>
      <c r="G225" s="105">
        <v>1</v>
      </c>
      <c r="H225" s="17" t="s">
        <v>223</v>
      </c>
      <c r="I225" s="17" t="s">
        <v>118</v>
      </c>
      <c r="J225" s="17" t="s">
        <v>118</v>
      </c>
      <c r="K225" s="21">
        <v>30</v>
      </c>
      <c r="L225" s="21">
        <v>30</v>
      </c>
      <c r="M225" s="21">
        <v>30</v>
      </c>
    </row>
    <row r="226" spans="1:13" ht="31.5">
      <c r="A226" s="8" t="s">
        <v>158</v>
      </c>
      <c r="B226" s="64" t="s">
        <v>186</v>
      </c>
      <c r="C226" s="29" t="s">
        <v>154</v>
      </c>
      <c r="D226" s="37" t="s">
        <v>305</v>
      </c>
      <c r="E226" s="52" t="s">
        <v>191</v>
      </c>
      <c r="F226" s="105" t="s">
        <v>29</v>
      </c>
      <c r="G226" s="105">
        <v>1</v>
      </c>
      <c r="H226" s="17" t="s">
        <v>225</v>
      </c>
      <c r="I226" s="17" t="s">
        <v>118</v>
      </c>
      <c r="J226" s="17" t="s">
        <v>118</v>
      </c>
      <c r="K226" s="21">
        <v>161</v>
      </c>
      <c r="L226" s="21">
        <v>161</v>
      </c>
      <c r="M226" s="21">
        <v>161</v>
      </c>
    </row>
    <row r="227" spans="1:13" ht="87.75" customHeight="1">
      <c r="A227" s="8" t="s">
        <v>158</v>
      </c>
      <c r="B227" s="64" t="s">
        <v>186</v>
      </c>
      <c r="C227" s="29" t="s">
        <v>155</v>
      </c>
      <c r="D227" s="52" t="s">
        <v>302</v>
      </c>
      <c r="E227" s="52" t="s">
        <v>191</v>
      </c>
      <c r="F227" s="105" t="s">
        <v>29</v>
      </c>
      <c r="G227" s="105">
        <v>0</v>
      </c>
      <c r="H227" s="17" t="s">
        <v>16</v>
      </c>
      <c r="I227" s="17" t="s">
        <v>196</v>
      </c>
      <c r="J227" s="17" t="s">
        <v>118</v>
      </c>
      <c r="K227" s="32">
        <v>0</v>
      </c>
      <c r="L227" s="21">
        <v>0</v>
      </c>
      <c r="M227" s="21">
        <v>60</v>
      </c>
    </row>
    <row r="228" spans="1:13" ht="31.5">
      <c r="A228" s="8" t="s">
        <v>158</v>
      </c>
      <c r="B228" s="64" t="s">
        <v>186</v>
      </c>
      <c r="C228" s="29" t="s">
        <v>146</v>
      </c>
      <c r="D228" s="52" t="s">
        <v>197</v>
      </c>
      <c r="E228" s="52" t="s">
        <v>191</v>
      </c>
      <c r="F228" s="105" t="s">
        <v>29</v>
      </c>
      <c r="G228" s="105">
        <v>1</v>
      </c>
      <c r="H228" s="17" t="s">
        <v>228</v>
      </c>
      <c r="I228" s="17" t="s">
        <v>118</v>
      </c>
      <c r="J228" s="17" t="s">
        <v>196</v>
      </c>
      <c r="K228" s="21">
        <v>60</v>
      </c>
      <c r="L228" s="21">
        <v>60</v>
      </c>
      <c r="M228" s="21">
        <v>0</v>
      </c>
    </row>
    <row r="229" spans="1:13" ht="50.25" customHeight="1">
      <c r="A229" s="8" t="s">
        <v>158</v>
      </c>
      <c r="B229" s="64" t="s">
        <v>186</v>
      </c>
      <c r="C229" s="29" t="s">
        <v>155</v>
      </c>
      <c r="D229" s="52" t="s">
        <v>303</v>
      </c>
      <c r="E229" s="52" t="s">
        <v>191</v>
      </c>
      <c r="F229" s="105" t="s">
        <v>29</v>
      </c>
      <c r="G229" s="105">
        <v>1</v>
      </c>
      <c r="H229" s="17" t="s">
        <v>67</v>
      </c>
      <c r="I229" s="23" t="s">
        <v>118</v>
      </c>
      <c r="J229" s="23" t="s">
        <v>118</v>
      </c>
      <c r="K229" s="21">
        <v>60</v>
      </c>
      <c r="L229" s="21">
        <v>60</v>
      </c>
      <c r="M229" s="21">
        <v>60</v>
      </c>
    </row>
    <row r="230" spans="1:13" ht="47.25">
      <c r="A230" s="14" t="s">
        <v>158</v>
      </c>
      <c r="B230" s="66" t="s">
        <v>186</v>
      </c>
      <c r="C230" s="29" t="s">
        <v>151</v>
      </c>
      <c r="D230" s="37" t="s">
        <v>307</v>
      </c>
      <c r="E230" s="55" t="s">
        <v>191</v>
      </c>
      <c r="F230" s="31" t="s">
        <v>29</v>
      </c>
      <c r="G230" s="31">
        <v>0</v>
      </c>
      <c r="H230" s="17" t="s">
        <v>16</v>
      </c>
      <c r="I230" s="23" t="s">
        <v>118</v>
      </c>
      <c r="J230" s="23" t="s">
        <v>118</v>
      </c>
      <c r="K230" s="32">
        <v>0</v>
      </c>
      <c r="L230" s="21">
        <v>60</v>
      </c>
      <c r="M230" s="21">
        <v>60</v>
      </c>
    </row>
    <row r="231" spans="1:13" ht="31.5">
      <c r="A231" s="14" t="s">
        <v>158</v>
      </c>
      <c r="B231" s="66" t="s">
        <v>186</v>
      </c>
      <c r="C231" s="29" t="s">
        <v>155</v>
      </c>
      <c r="D231" s="20" t="s">
        <v>304</v>
      </c>
      <c r="E231" s="55" t="s">
        <v>191</v>
      </c>
      <c r="F231" s="31" t="s">
        <v>29</v>
      </c>
      <c r="G231" s="105">
        <v>1</v>
      </c>
      <c r="H231" s="72" t="s">
        <v>226</v>
      </c>
      <c r="I231" s="105">
        <v>0</v>
      </c>
      <c r="J231" s="105">
        <v>1</v>
      </c>
      <c r="K231" s="32">
        <v>60</v>
      </c>
      <c r="L231" s="21">
        <v>0</v>
      </c>
      <c r="M231" s="21">
        <v>60</v>
      </c>
    </row>
    <row r="232" spans="1:13" ht="31.5">
      <c r="A232" s="14" t="s">
        <v>158</v>
      </c>
      <c r="B232" s="66" t="s">
        <v>186</v>
      </c>
      <c r="C232" s="29" t="s">
        <v>198</v>
      </c>
      <c r="D232" s="39" t="s">
        <v>308</v>
      </c>
      <c r="E232" s="55" t="s">
        <v>191</v>
      </c>
      <c r="F232" s="31" t="s">
        <v>29</v>
      </c>
      <c r="G232" s="105">
        <v>0</v>
      </c>
      <c r="H232" s="105" t="s">
        <v>16</v>
      </c>
      <c r="I232" s="105">
        <v>1</v>
      </c>
      <c r="J232" s="105">
        <v>0</v>
      </c>
      <c r="K232" s="21">
        <v>0</v>
      </c>
      <c r="L232" s="21">
        <v>60</v>
      </c>
      <c r="M232" s="21">
        <v>0</v>
      </c>
    </row>
    <row r="233" spans="1:13" ht="31.5">
      <c r="A233" s="14" t="s">
        <v>158</v>
      </c>
      <c r="B233" s="66" t="s">
        <v>186</v>
      </c>
      <c r="C233" s="29" t="s">
        <v>198</v>
      </c>
      <c r="D233" s="39" t="s">
        <v>376</v>
      </c>
      <c r="E233" s="55" t="s">
        <v>191</v>
      </c>
      <c r="F233" s="31" t="s">
        <v>29</v>
      </c>
      <c r="G233" s="105">
        <v>1</v>
      </c>
      <c r="H233" s="72" t="s">
        <v>228</v>
      </c>
      <c r="I233" s="105">
        <v>0</v>
      </c>
      <c r="J233" s="105">
        <v>0</v>
      </c>
      <c r="K233" s="21">
        <v>60</v>
      </c>
      <c r="L233" s="21">
        <v>0</v>
      </c>
      <c r="M233" s="21">
        <v>0</v>
      </c>
    </row>
    <row r="234" spans="1:13">
      <c r="A234" s="166" t="s">
        <v>292</v>
      </c>
      <c r="B234" s="166"/>
      <c r="C234" s="166"/>
      <c r="D234" s="166"/>
      <c r="E234" s="166"/>
    </row>
    <row r="236" spans="1:13" ht="64.5" customHeight="1">
      <c r="A236" s="167" t="s">
        <v>293</v>
      </c>
      <c r="B236" s="167"/>
      <c r="C236" s="167"/>
      <c r="D236" s="168" t="s">
        <v>294</v>
      </c>
      <c r="E236" s="168"/>
    </row>
    <row r="238" spans="1:13">
      <c r="A238" s="167" t="s">
        <v>295</v>
      </c>
      <c r="B238" s="167"/>
      <c r="C238" s="167" t="s">
        <v>296</v>
      </c>
      <c r="D238" s="167"/>
    </row>
    <row r="239" spans="1:13">
      <c r="C239" s="1" t="s">
        <v>297</v>
      </c>
    </row>
    <row r="241" spans="5:7">
      <c r="E241" s="34"/>
      <c r="F241" s="34"/>
      <c r="G241" s="34"/>
    </row>
    <row r="242" spans="5:7">
      <c r="E242" s="34"/>
      <c r="F242" s="34"/>
      <c r="G242" s="34"/>
    </row>
    <row r="243" spans="5:7">
      <c r="E243" s="34"/>
      <c r="F243" s="34"/>
      <c r="G243" s="34"/>
    </row>
    <row r="244" spans="5:7">
      <c r="E244" s="34"/>
      <c r="F244" s="34"/>
      <c r="G244" s="34"/>
    </row>
    <row r="245" spans="5:7">
      <c r="E245" s="34"/>
      <c r="F245" s="34"/>
      <c r="G245" s="34"/>
    </row>
    <row r="246" spans="5:7">
      <c r="E246" s="34"/>
      <c r="F246" s="34"/>
      <c r="G246" s="34"/>
    </row>
    <row r="247" spans="5:7">
      <c r="E247" s="34"/>
      <c r="F247" s="34"/>
      <c r="G247" s="34"/>
    </row>
    <row r="248" spans="5:7">
      <c r="E248" s="34"/>
      <c r="F248" s="34"/>
      <c r="G248" s="34"/>
    </row>
    <row r="249" spans="5:7">
      <c r="E249" s="34"/>
      <c r="F249" s="34"/>
      <c r="G249" s="34"/>
    </row>
    <row r="250" spans="5:7">
      <c r="E250" s="34"/>
      <c r="F250" s="34"/>
      <c r="G250" s="34"/>
    </row>
    <row r="251" spans="5:7">
      <c r="E251" s="34"/>
      <c r="F251" s="34"/>
      <c r="G251" s="34"/>
    </row>
    <row r="252" spans="5:7">
      <c r="E252" s="34"/>
      <c r="F252" s="34"/>
      <c r="G252" s="34"/>
    </row>
    <row r="253" spans="5:7">
      <c r="E253" s="34"/>
      <c r="F253" s="34"/>
      <c r="G253" s="34"/>
    </row>
    <row r="254" spans="5:7">
      <c r="E254" s="34"/>
      <c r="F254" s="34"/>
      <c r="G254" s="34"/>
    </row>
    <row r="255" spans="5:7">
      <c r="E255" s="34"/>
      <c r="F255" s="34"/>
      <c r="G255" s="34"/>
    </row>
    <row r="256" spans="5:7">
      <c r="E256" s="34"/>
      <c r="F256" s="34"/>
      <c r="G256" s="34"/>
    </row>
    <row r="257" spans="5:7">
      <c r="E257" s="34"/>
      <c r="F257" s="34"/>
      <c r="G257" s="34"/>
    </row>
    <row r="258" spans="5:7">
      <c r="E258" s="34"/>
      <c r="F258" s="34"/>
      <c r="G258" s="34"/>
    </row>
    <row r="259" spans="5:7">
      <c r="E259" s="34"/>
      <c r="F259" s="34"/>
      <c r="G259" s="34"/>
    </row>
  </sheetData>
  <autoFilter ref="A10:P233"/>
  <mergeCells count="70">
    <mergeCell ref="A234:E234"/>
    <mergeCell ref="A238:B238"/>
    <mergeCell ref="C238:D238"/>
    <mergeCell ref="A236:C236"/>
    <mergeCell ref="D236:E236"/>
    <mergeCell ref="A5:K5"/>
    <mergeCell ref="A7:A9"/>
    <mergeCell ref="B7:B9"/>
    <mergeCell ref="C7:C9"/>
    <mergeCell ref="D7:D9"/>
    <mergeCell ref="E7:J7"/>
    <mergeCell ref="K7:M8"/>
    <mergeCell ref="E8:E9"/>
    <mergeCell ref="F8:F9"/>
    <mergeCell ref="G8:H8"/>
    <mergeCell ref="K31:K34"/>
    <mergeCell ref="K11:K13"/>
    <mergeCell ref="M52:M53"/>
    <mergeCell ref="A31:A34"/>
    <mergeCell ref="A11:A13"/>
    <mergeCell ref="D31:D34"/>
    <mergeCell ref="C31:C34"/>
    <mergeCell ref="B31:B34"/>
    <mergeCell ref="D11:D13"/>
    <mergeCell ref="A52:A53"/>
    <mergeCell ref="C11:C13"/>
    <mergeCell ref="B11:B13"/>
    <mergeCell ref="B52:B53"/>
    <mergeCell ref="D52:D53"/>
    <mergeCell ref="C52:C53"/>
    <mergeCell ref="D28:D29"/>
    <mergeCell ref="M200:M206"/>
    <mergeCell ref="M11:M13"/>
    <mergeCell ref="L31:L34"/>
    <mergeCell ref="M31:M34"/>
    <mergeCell ref="L11:L13"/>
    <mergeCell ref="M107:M109"/>
    <mergeCell ref="M28:M29"/>
    <mergeCell ref="M80:M81"/>
    <mergeCell ref="A200:A206"/>
    <mergeCell ref="B200:B206"/>
    <mergeCell ref="E205:E206"/>
    <mergeCell ref="F205:F206"/>
    <mergeCell ref="G205:G206"/>
    <mergeCell ref="C200:C206"/>
    <mergeCell ref="D200:D206"/>
    <mergeCell ref="I205:I206"/>
    <mergeCell ref="J205:J206"/>
    <mergeCell ref="H200:H206"/>
    <mergeCell ref="K52:K53"/>
    <mergeCell ref="L52:L53"/>
    <mergeCell ref="K200:K206"/>
    <mergeCell ref="L200:L206"/>
    <mergeCell ref="L107:L109"/>
    <mergeCell ref="L80:L81"/>
    <mergeCell ref="A107:A109"/>
    <mergeCell ref="B107:B109"/>
    <mergeCell ref="C107:C109"/>
    <mergeCell ref="D107:D109"/>
    <mergeCell ref="K107:K109"/>
    <mergeCell ref="C28:C29"/>
    <mergeCell ref="B28:B29"/>
    <mergeCell ref="A28:A29"/>
    <mergeCell ref="K28:K29"/>
    <mergeCell ref="L28:L29"/>
    <mergeCell ref="A80:A81"/>
    <mergeCell ref="B80:B81"/>
    <mergeCell ref="C80:C81"/>
    <mergeCell ref="D80:D81"/>
    <mergeCell ref="K80:K81"/>
  </mergeCells>
  <pageMargins left="0.78740157480314965" right="0.23622047244094491" top="0.39370078740157483" bottom="0.23622047244094491" header="0.31496062992125984" footer="0.31496062992125984"/>
  <pageSetup paperSize="9" scale="51" firstPageNumber="2" fitToHeight="0" orientation="landscape" useFirstPageNumber="1" horizontalDpi="300" r:id="rId1"/>
  <headerFooter>
    <oddHeader>&amp;C&amp;P</oddHeader>
  </headerFooter>
  <rowBreaks count="14" manualBreakCount="14">
    <brk id="29" max="12" man="1"/>
    <brk id="48" max="12" man="1"/>
    <brk id="74" max="12" man="1"/>
    <brk id="93" max="12" man="1"/>
    <brk id="107" max="12" man="1"/>
    <brk id="118" max="12" man="1"/>
    <brk id="131" max="12" man="1"/>
    <brk id="149" max="12" man="1"/>
    <brk id="160" max="12" man="1"/>
    <brk id="173" max="12" man="1"/>
    <brk id="190" max="12" man="1"/>
    <brk id="206" max="12" man="1"/>
    <brk id="226" max="12" man="1"/>
    <brk id="241" max="1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СВОД</vt:lpstr>
      <vt:lpstr>СВОД!Заголовки_для_печати</vt:lpstr>
      <vt:lpstr>СВОД!Область_печати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Бочковская Юлия Владимировна</dc:creator>
  <cp:lastModifiedBy>Бочковская Юлия Владимировна</cp:lastModifiedBy>
  <cp:lastPrinted>2022-06-10T15:20:52Z</cp:lastPrinted>
  <dcterms:created xsi:type="dcterms:W3CDTF">2022-01-11T08:29:11Z</dcterms:created>
  <dcterms:modified xsi:type="dcterms:W3CDTF">2022-06-10T15:22:44Z</dcterms:modified>
</cp:coreProperties>
</file>