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20" windowWidth="14355" windowHeight="11220"/>
  </bookViews>
  <sheets>
    <sheet name="!2023-2025 " sheetId="1" r:id="rId1"/>
  </sheets>
  <definedNames>
    <definedName name="_xlnm._FilterDatabase" localSheetId="0" hidden="1">'!2023-2025 '!$A$10:$P$346</definedName>
    <definedName name="_xlnm.Print_Titles" localSheetId="0">'!2023-2025 '!$10:$10</definedName>
    <definedName name="_xlnm.Print_Area" localSheetId="0">'!2023-2025 '!$A$1:$M$347</definedName>
  </definedNames>
  <calcPr calcId="145621"/>
</workbook>
</file>

<file path=xl/calcChain.xml><?xml version="1.0" encoding="utf-8"?>
<calcChain xmlns="http://schemas.openxmlformats.org/spreadsheetml/2006/main">
  <c r="L13" i="1" l="1"/>
  <c r="M13" i="1"/>
  <c r="K13" i="1"/>
  <c r="K278" i="1"/>
  <c r="L49" i="1" l="1"/>
  <c r="M49" i="1"/>
  <c r="K49" i="1"/>
  <c r="L61" i="1"/>
  <c r="H61" i="1" s="1"/>
  <c r="M61" i="1"/>
  <c r="K61" i="1"/>
  <c r="L278" i="1"/>
  <c r="M278" i="1"/>
  <c r="L279" i="1"/>
  <c r="M279" i="1"/>
  <c r="K279" i="1"/>
  <c r="L16" i="1"/>
  <c r="M16" i="1"/>
  <c r="K16" i="1"/>
  <c r="H23" i="1"/>
  <c r="M23" i="1"/>
  <c r="L23" i="1"/>
  <c r="K23" i="1"/>
  <c r="H279" i="1" l="1"/>
  <c r="K52" i="1"/>
  <c r="K51" i="1"/>
  <c r="K74" i="1" l="1"/>
  <c r="M343" i="1" l="1"/>
  <c r="L343" i="1"/>
  <c r="K343" i="1"/>
  <c r="H343" i="1" s="1"/>
  <c r="M342" i="1"/>
  <c r="M340" i="1" s="1"/>
  <c r="L342" i="1"/>
  <c r="L340" i="1" s="1"/>
  <c r="K342" i="1"/>
  <c r="K340" i="1" s="1"/>
  <c r="L219" i="1" l="1"/>
  <c r="M219" i="1"/>
  <c r="K219" i="1"/>
  <c r="I273" i="1"/>
  <c r="M273" i="1"/>
  <c r="L273" i="1"/>
  <c r="K273" i="1"/>
  <c r="M271" i="1"/>
  <c r="L271" i="1"/>
  <c r="H271" i="1" s="1"/>
  <c r="K271" i="1"/>
  <c r="H273" i="1" l="1"/>
  <c r="L267" i="1" l="1"/>
  <c r="M267" i="1"/>
  <c r="K267" i="1"/>
  <c r="M269" i="1"/>
  <c r="L269" i="1"/>
  <c r="K269" i="1"/>
  <c r="H267" i="1" l="1"/>
  <c r="H269" i="1"/>
  <c r="L196" i="1"/>
  <c r="M196" i="1"/>
  <c r="K196" i="1"/>
  <c r="H196" i="1" l="1"/>
  <c r="I95" i="1"/>
  <c r="I281" i="1"/>
  <c r="M263" i="1" l="1"/>
  <c r="L263" i="1"/>
  <c r="K263" i="1"/>
  <c r="M261" i="1"/>
  <c r="L261" i="1"/>
  <c r="K261" i="1"/>
  <c r="M259" i="1"/>
  <c r="L259" i="1"/>
  <c r="K259" i="1"/>
  <c r="M257" i="1"/>
  <c r="L257" i="1"/>
  <c r="K257" i="1"/>
  <c r="L235" i="1"/>
  <c r="M235" i="1"/>
  <c r="K235" i="1"/>
  <c r="M233" i="1"/>
  <c r="L233" i="1"/>
  <c r="K233" i="1"/>
  <c r="L121" i="1"/>
  <c r="M121" i="1"/>
  <c r="K121" i="1"/>
  <c r="L122" i="1"/>
  <c r="M122" i="1"/>
  <c r="M193" i="1"/>
  <c r="L193" i="1"/>
  <c r="K193" i="1"/>
  <c r="L190" i="1"/>
  <c r="M190" i="1"/>
  <c r="K190" i="1"/>
  <c r="I179" i="1"/>
  <c r="L179" i="1"/>
  <c r="M179" i="1"/>
  <c r="K179" i="1"/>
  <c r="H259" i="1" l="1"/>
  <c r="H190" i="1"/>
  <c r="H193" i="1"/>
  <c r="H233" i="1"/>
  <c r="H235" i="1"/>
  <c r="H261" i="1"/>
  <c r="H263" i="1"/>
  <c r="H257" i="1"/>
  <c r="K164" i="1" l="1"/>
  <c r="K48" i="1"/>
  <c r="L66" i="1"/>
  <c r="M66" i="1"/>
  <c r="K66" i="1"/>
  <c r="K131" i="1" l="1"/>
  <c r="K122" i="1" s="1"/>
  <c r="L277" i="1" l="1"/>
  <c r="M277" i="1"/>
  <c r="K277" i="1"/>
  <c r="K54" i="1" l="1"/>
  <c r="K50" i="1" l="1"/>
  <c r="L105" i="1" l="1"/>
  <c r="M338" i="1"/>
  <c r="L338" i="1"/>
  <c r="K338" i="1"/>
  <c r="M336" i="1"/>
  <c r="L336" i="1"/>
  <c r="K336" i="1"/>
  <c r="M334" i="1"/>
  <c r="L334" i="1"/>
  <c r="K334" i="1"/>
  <c r="M332" i="1"/>
  <c r="L332" i="1"/>
  <c r="K332" i="1"/>
  <c r="M292" i="1"/>
  <c r="L292" i="1"/>
  <c r="K292" i="1"/>
  <c r="M290" i="1"/>
  <c r="L290" i="1"/>
  <c r="K290" i="1"/>
  <c r="M330" i="1"/>
  <c r="L330" i="1"/>
  <c r="K330" i="1"/>
  <c r="M328" i="1"/>
  <c r="L328" i="1"/>
  <c r="K328" i="1"/>
  <c r="M326" i="1"/>
  <c r="L326" i="1"/>
  <c r="K326" i="1"/>
  <c r="M324" i="1"/>
  <c r="L324" i="1"/>
  <c r="K324" i="1"/>
  <c r="M322" i="1"/>
  <c r="L322" i="1"/>
  <c r="K322" i="1"/>
  <c r="M320" i="1"/>
  <c r="L320" i="1"/>
  <c r="K320" i="1"/>
  <c r="M318" i="1"/>
  <c r="L318" i="1"/>
  <c r="K318" i="1"/>
  <c r="M316" i="1"/>
  <c r="L316" i="1"/>
  <c r="K316" i="1"/>
  <c r="M314" i="1"/>
  <c r="L314" i="1"/>
  <c r="K314" i="1"/>
  <c r="M312" i="1"/>
  <c r="L312" i="1"/>
  <c r="K312" i="1"/>
  <c r="M310" i="1"/>
  <c r="L310" i="1"/>
  <c r="K310" i="1"/>
  <c r="M308" i="1"/>
  <c r="L308" i="1"/>
  <c r="K308" i="1"/>
  <c r="M306" i="1"/>
  <c r="L306" i="1"/>
  <c r="K306" i="1"/>
  <c r="M304" i="1"/>
  <c r="L304" i="1"/>
  <c r="K304" i="1"/>
  <c r="M302" i="1"/>
  <c r="L302" i="1"/>
  <c r="K302" i="1"/>
  <c r="K300" i="1"/>
  <c r="M300" i="1"/>
  <c r="L300" i="1"/>
  <c r="M286" i="1"/>
  <c r="L286" i="1"/>
  <c r="K286" i="1"/>
  <c r="K281" i="1"/>
  <c r="M265" i="1"/>
  <c r="L265" i="1"/>
  <c r="K265" i="1"/>
  <c r="M214" i="1"/>
  <c r="L214" i="1"/>
  <c r="K214" i="1"/>
  <c r="L48" i="1"/>
  <c r="M48" i="1"/>
  <c r="L53" i="1"/>
  <c r="M53" i="1"/>
  <c r="K53" i="1"/>
  <c r="M50" i="1"/>
  <c r="L50" i="1"/>
  <c r="H308" i="1" l="1"/>
  <c r="H324" i="1"/>
  <c r="H290" i="1"/>
  <c r="H310" i="1"/>
  <c r="H326" i="1"/>
  <c r="H292" i="1"/>
  <c r="H338" i="1"/>
  <c r="H286" i="1"/>
  <c r="H332" i="1"/>
  <c r="H302" i="1"/>
  <c r="H300" i="1"/>
  <c r="H306" i="1"/>
  <c r="H314" i="1"/>
  <c r="H316" i="1"/>
  <c r="H322" i="1"/>
  <c r="H330" i="1"/>
  <c r="H336" i="1"/>
  <c r="H304" i="1"/>
  <c r="H312" i="1"/>
  <c r="H320" i="1"/>
  <c r="H328" i="1"/>
  <c r="H334" i="1"/>
  <c r="H318" i="1"/>
  <c r="H265" i="1"/>
  <c r="H214" i="1"/>
  <c r="H50" i="1"/>
  <c r="H53" i="1"/>
  <c r="M72" i="1" l="1"/>
  <c r="M298" i="1"/>
  <c r="L298" i="1"/>
  <c r="K298" i="1"/>
  <c r="H298" i="1" l="1"/>
  <c r="M296" i="1"/>
  <c r="L296" i="1"/>
  <c r="K296" i="1"/>
  <c r="H296" i="1" l="1"/>
  <c r="K170" i="1"/>
  <c r="M220" i="1"/>
  <c r="L220" i="1"/>
  <c r="K220" i="1"/>
  <c r="L218" i="1"/>
  <c r="M218" i="1"/>
  <c r="K218" i="1"/>
  <c r="H220" i="1" l="1"/>
  <c r="M146" i="1"/>
  <c r="L146" i="1"/>
  <c r="K146" i="1"/>
  <c r="H146" i="1" s="1"/>
  <c r="M151" i="1"/>
  <c r="L151" i="1"/>
  <c r="K151" i="1"/>
  <c r="M153" i="1"/>
  <c r="L153" i="1"/>
  <c r="K153" i="1"/>
  <c r="M176" i="1"/>
  <c r="L176" i="1"/>
  <c r="K176" i="1"/>
  <c r="I137" i="1"/>
  <c r="M137" i="1"/>
  <c r="L137" i="1"/>
  <c r="K137" i="1"/>
  <c r="I173" i="1"/>
  <c r="I170" i="1"/>
  <c r="M170" i="1"/>
  <c r="L170" i="1"/>
  <c r="I188" i="1"/>
  <c r="M188" i="1"/>
  <c r="L188" i="1"/>
  <c r="K188" i="1"/>
  <c r="K132" i="1"/>
  <c r="M132" i="1"/>
  <c r="L132" i="1"/>
  <c r="I140" i="1"/>
  <c r="M140" i="1"/>
  <c r="L140" i="1"/>
  <c r="K140" i="1"/>
  <c r="I164" i="1"/>
  <c r="M129" i="1"/>
  <c r="L129" i="1"/>
  <c r="K129" i="1"/>
  <c r="I123" i="1"/>
  <c r="M63" i="1"/>
  <c r="H188" i="1" l="1"/>
  <c r="H129" i="1"/>
  <c r="H176" i="1"/>
  <c r="H153" i="1"/>
  <c r="H151" i="1"/>
  <c r="H132" i="1"/>
  <c r="H140" i="1"/>
  <c r="H137" i="1"/>
  <c r="H170" i="1"/>
  <c r="M58" i="1" l="1"/>
  <c r="M255" i="1" l="1"/>
  <c r="L255" i="1"/>
  <c r="K255" i="1"/>
  <c r="M253" i="1"/>
  <c r="L253" i="1"/>
  <c r="K253" i="1"/>
  <c r="M251" i="1"/>
  <c r="L251" i="1"/>
  <c r="K251" i="1"/>
  <c r="M249" i="1"/>
  <c r="L249" i="1"/>
  <c r="K249" i="1"/>
  <c r="M247" i="1"/>
  <c r="L247" i="1"/>
  <c r="K247" i="1"/>
  <c r="M245" i="1"/>
  <c r="L245" i="1"/>
  <c r="K245" i="1"/>
  <c r="M229" i="1"/>
  <c r="L229" i="1"/>
  <c r="K229" i="1"/>
  <c r="M227" i="1"/>
  <c r="L227" i="1"/>
  <c r="K227" i="1"/>
  <c r="I225" i="1"/>
  <c r="K173" i="1"/>
  <c r="M161" i="1"/>
  <c r="L161" i="1"/>
  <c r="K161" i="1"/>
  <c r="M203" i="1"/>
  <c r="L203" i="1"/>
  <c r="K203" i="1"/>
  <c r="M200" i="1"/>
  <c r="L200" i="1"/>
  <c r="K200" i="1"/>
  <c r="M186" i="1"/>
  <c r="L186" i="1"/>
  <c r="K186" i="1"/>
  <c r="L181" i="1"/>
  <c r="M181" i="1"/>
  <c r="K181" i="1"/>
  <c r="N182" i="1" l="1"/>
  <c r="H179" i="1"/>
  <c r="H186" i="1"/>
  <c r="M217" i="1"/>
  <c r="L217" i="1"/>
  <c r="H249" i="1"/>
  <c r="K217" i="1"/>
  <c r="H255" i="1"/>
  <c r="H253" i="1"/>
  <c r="H251" i="1"/>
  <c r="H247" i="1"/>
  <c r="H245" i="1"/>
  <c r="H227" i="1"/>
  <c r="H229" i="1"/>
  <c r="H161" i="1"/>
  <c r="H203" i="1"/>
  <c r="H200" i="1"/>
  <c r="M167" i="1"/>
  <c r="L167" i="1"/>
  <c r="K167" i="1"/>
  <c r="L104" i="1"/>
  <c r="M104" i="1"/>
  <c r="K104" i="1"/>
  <c r="M105" i="1"/>
  <c r="K105" i="1"/>
  <c r="K109" i="1"/>
  <c r="L106" i="1"/>
  <c r="M106" i="1"/>
  <c r="K106" i="1"/>
  <c r="M116" i="1"/>
  <c r="L116" i="1"/>
  <c r="K116" i="1"/>
  <c r="L92" i="1"/>
  <c r="M92" i="1"/>
  <c r="K92" i="1"/>
  <c r="M98" i="1"/>
  <c r="L98" i="1"/>
  <c r="K98" i="1"/>
  <c r="I93" i="1"/>
  <c r="I86" i="1"/>
  <c r="L72" i="1"/>
  <c r="K72" i="1"/>
  <c r="M70" i="1"/>
  <c r="L70" i="1"/>
  <c r="K70" i="1"/>
  <c r="I66" i="1"/>
  <c r="H66" i="1" s="1"/>
  <c r="K63" i="1"/>
  <c r="I55" i="1"/>
  <c r="L15" i="1"/>
  <c r="M15" i="1"/>
  <c r="K15" i="1"/>
  <c r="M42" i="1"/>
  <c r="L42" i="1"/>
  <c r="K42" i="1"/>
  <c r="M40" i="1"/>
  <c r="L40" i="1"/>
  <c r="K40" i="1"/>
  <c r="M37" i="1"/>
  <c r="L37" i="1"/>
  <c r="K37" i="1"/>
  <c r="M35" i="1"/>
  <c r="L35" i="1"/>
  <c r="K35" i="1"/>
  <c r="H106" i="1" l="1"/>
  <c r="H167" i="1"/>
  <c r="H98" i="1"/>
  <c r="H116" i="1"/>
  <c r="H72" i="1"/>
  <c r="H70" i="1"/>
  <c r="H37" i="1"/>
  <c r="H42" i="1"/>
  <c r="H40" i="1"/>
  <c r="H35" i="1"/>
  <c r="L26" i="1" l="1"/>
  <c r="M26" i="1"/>
  <c r="I20" i="1"/>
  <c r="L63" i="1" l="1"/>
  <c r="H63" i="1" s="1"/>
  <c r="L223" i="1" l="1"/>
  <c r="M223" i="1"/>
  <c r="K223" i="1"/>
  <c r="M241" i="1"/>
  <c r="L241" i="1"/>
  <c r="K241" i="1"/>
  <c r="L288" i="1"/>
  <c r="M288" i="1"/>
  <c r="K288" i="1"/>
  <c r="L294" i="1"/>
  <c r="M294" i="1"/>
  <c r="K294" i="1"/>
  <c r="H223" i="1" l="1"/>
  <c r="H241" i="1"/>
  <c r="M93" i="1" l="1"/>
  <c r="L93" i="1"/>
  <c r="K93" i="1"/>
  <c r="H93" i="1" l="1"/>
  <c r="K26" i="1"/>
  <c r="H26" i="1" s="1"/>
  <c r="K284" i="1" l="1"/>
  <c r="L284" i="1"/>
  <c r="M284" i="1"/>
  <c r="L281" i="1"/>
  <c r="M231" i="1"/>
  <c r="L231" i="1"/>
  <c r="K231" i="1"/>
  <c r="M237" i="1"/>
  <c r="L237" i="1"/>
  <c r="K237" i="1"/>
  <c r="M239" i="1"/>
  <c r="L239" i="1"/>
  <c r="K239" i="1"/>
  <c r="H284" i="1" l="1"/>
  <c r="H231" i="1"/>
  <c r="H237" i="1"/>
  <c r="H239" i="1"/>
  <c r="K100" i="1" l="1"/>
  <c r="M100" i="1"/>
  <c r="L100" i="1"/>
  <c r="L77" i="1"/>
  <c r="M77" i="1"/>
  <c r="K77" i="1"/>
  <c r="H100" i="1" l="1"/>
  <c r="K123" i="1"/>
  <c r="K120" i="1"/>
  <c r="M78" i="1" l="1"/>
  <c r="L78" i="1"/>
  <c r="K78" i="1"/>
  <c r="M75" i="1"/>
  <c r="L75" i="1"/>
  <c r="K75" i="1"/>
  <c r="H78" i="1" l="1"/>
  <c r="K45" i="1"/>
  <c r="L45" i="1"/>
  <c r="M45" i="1"/>
  <c r="K20" i="1"/>
  <c r="H45" i="1" l="1"/>
  <c r="M243" i="1" l="1"/>
  <c r="K126" i="1" l="1"/>
  <c r="L243" i="1" l="1"/>
  <c r="K243" i="1"/>
  <c r="H243" i="1" s="1"/>
  <c r="K206" i="1" l="1"/>
  <c r="L206" i="1"/>
  <c r="M206" i="1"/>
  <c r="M198" i="1"/>
  <c r="L198" i="1"/>
  <c r="K198" i="1"/>
  <c r="M211" i="1"/>
  <c r="L211" i="1"/>
  <c r="K211" i="1"/>
  <c r="M159" i="1"/>
  <c r="L159" i="1"/>
  <c r="K159" i="1"/>
  <c r="L134" i="1"/>
  <c r="M134" i="1"/>
  <c r="L123" i="1"/>
  <c r="M123" i="1"/>
  <c r="H123" i="1" l="1"/>
  <c r="H198" i="1"/>
  <c r="H211" i="1"/>
  <c r="H159" i="1"/>
  <c r="H206" i="1"/>
  <c r="L81" i="1" l="1"/>
  <c r="M81" i="1"/>
  <c r="L82" i="1"/>
  <c r="M82" i="1"/>
  <c r="K81" i="1"/>
  <c r="K82" i="1"/>
  <c r="K55" i="1" l="1"/>
  <c r="L55" i="1"/>
  <c r="M55" i="1"/>
  <c r="H55" i="1" l="1"/>
  <c r="L32" i="1"/>
  <c r="M32" i="1"/>
  <c r="K32" i="1"/>
  <c r="M281" i="1"/>
  <c r="M225" i="1"/>
  <c r="M209" i="1"/>
  <c r="M184" i="1"/>
  <c r="M149" i="1"/>
  <c r="M156" i="1"/>
  <c r="M126" i="1"/>
  <c r="M173" i="1"/>
  <c r="M143" i="1"/>
  <c r="M164" i="1"/>
  <c r="M113" i="1"/>
  <c r="M109" i="1"/>
  <c r="M95" i="1"/>
  <c r="M90" i="1"/>
  <c r="M86" i="1"/>
  <c r="M83" i="1"/>
  <c r="M29" i="1"/>
  <c r="M17" i="1"/>
  <c r="M20" i="1"/>
  <c r="H32" i="1" l="1"/>
  <c r="M120" i="1"/>
  <c r="M14" i="1"/>
  <c r="M80" i="1"/>
  <c r="M276" i="1"/>
  <c r="M103" i="1"/>
  <c r="M47" i="1"/>
  <c r="M12" i="1" l="1"/>
  <c r="M11" i="1" s="1"/>
  <c r="K58" i="1" l="1"/>
  <c r="L58" i="1"/>
  <c r="H58" i="1" l="1"/>
  <c r="K90" i="1"/>
  <c r="L90" i="1"/>
  <c r="K12" i="1"/>
  <c r="K11" i="1" s="1"/>
  <c r="L12" i="1"/>
  <c r="L11" i="1" s="1"/>
  <c r="H281" i="1"/>
  <c r="K225" i="1"/>
  <c r="L225" i="1"/>
  <c r="K209" i="1"/>
  <c r="L209" i="1"/>
  <c r="K184" i="1"/>
  <c r="L184" i="1"/>
  <c r="K149" i="1"/>
  <c r="L149" i="1"/>
  <c r="K156" i="1"/>
  <c r="L156" i="1"/>
  <c r="L126" i="1"/>
  <c r="H126" i="1" s="1"/>
  <c r="L173" i="1"/>
  <c r="H173" i="1" s="1"/>
  <c r="K143" i="1"/>
  <c r="L143" i="1"/>
  <c r="L164" i="1"/>
  <c r="H164" i="1" s="1"/>
  <c r="K134" i="1"/>
  <c r="H134" i="1" s="1"/>
  <c r="K113" i="1"/>
  <c r="L113" i="1"/>
  <c r="L109" i="1"/>
  <c r="K95" i="1"/>
  <c r="L95" i="1"/>
  <c r="K86" i="1"/>
  <c r="L86" i="1"/>
  <c r="K83" i="1"/>
  <c r="L83" i="1"/>
  <c r="H225" i="1" l="1"/>
  <c r="H149" i="1"/>
  <c r="H95" i="1"/>
  <c r="H156" i="1"/>
  <c r="H294" i="1"/>
  <c r="H109" i="1"/>
  <c r="H86" i="1"/>
  <c r="H209" i="1"/>
  <c r="H184" i="1"/>
  <c r="H113" i="1"/>
  <c r="H83" i="1"/>
  <c r="H288" i="1"/>
  <c r="H143" i="1"/>
  <c r="K276" i="1"/>
  <c r="L276" i="1"/>
  <c r="L80" i="1"/>
  <c r="L120" i="1"/>
  <c r="K103" i="1"/>
  <c r="K80" i="1"/>
  <c r="L47" i="1"/>
  <c r="L103" i="1"/>
  <c r="K47" i="1"/>
  <c r="K29" i="1" l="1"/>
  <c r="L29" i="1"/>
  <c r="K17" i="1"/>
  <c r="L17" i="1"/>
  <c r="L20" i="1"/>
  <c r="H20" i="1" s="1"/>
  <c r="H17" i="1" l="1"/>
  <c r="H29" i="1"/>
  <c r="L14" i="1"/>
  <c r="K14" i="1"/>
</calcChain>
</file>

<file path=xl/sharedStrings.xml><?xml version="1.0" encoding="utf-8"?>
<sst xmlns="http://schemas.openxmlformats.org/spreadsheetml/2006/main" count="1082" uniqueCount="332">
  <si>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</si>
  <si>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</si>
  <si>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</si>
  <si>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</si>
  <si>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</si>
  <si>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</si>
  <si>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2023 г.</t>
  </si>
  <si>
    <t>Всего по объектам, в т.ч. по направлениям:</t>
  </si>
  <si>
    <t>Всего</t>
  </si>
  <si>
    <t>ОБ</t>
  </si>
  <si>
    <t>ГБ</t>
  </si>
  <si>
    <t>1.</t>
  </si>
  <si>
    <t>Бюджетные инвестиции</t>
  </si>
  <si>
    <t>Строительство</t>
  </si>
  <si>
    <t>Субсидия</t>
  </si>
  <si>
    <t>6.*</t>
  </si>
  <si>
    <t>7.*</t>
  </si>
  <si>
    <t>2022-2023</t>
  </si>
  <si>
    <t>2021-2023</t>
  </si>
  <si>
    <t>2022-2024</t>
  </si>
  <si>
    <t>24.</t>
  </si>
  <si>
    <t>25.</t>
  </si>
  <si>
    <t>Реконструкция</t>
  </si>
  <si>
    <t>МКУ «ГДСР»</t>
  </si>
  <si>
    <t>29.</t>
  </si>
  <si>
    <t>30.</t>
  </si>
  <si>
    <t>№ 447 от 08.06.2021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</si>
  <si>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</si>
  <si>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</si>
  <si>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№ 443 от 04.06.2021</t>
  </si>
  <si>
    <t>№ 442 от 04.06.2021</t>
  </si>
  <si>
    <t>2021-2024</t>
  </si>
  <si>
    <t>Разработка проектной документации</t>
  </si>
  <si>
    <t>МП «Калининград-теплосеть»</t>
  </si>
  <si>
    <t>57.</t>
  </si>
  <si>
    <t>58.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</si>
  <si>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</si>
  <si>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</si>
  <si>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</si>
  <si>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</si>
  <si>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</si>
  <si>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КПО</t>
  </si>
  <si>
    <t>КпСП</t>
  </si>
  <si>
    <t>КРДТИ</t>
  </si>
  <si>
    <t>№ 1134 от 11.12.2020
 (в редакции от 16.07.2021 № 574)</t>
  </si>
  <si>
    <t>№ 1996 от 30.11.2015
 (в редакции от 07.02.2019 № 59)</t>
  </si>
  <si>
    <t>Общий объем финансирования, тыс. руб.</t>
  </si>
  <si>
    <t>Источни-ки финанси-рования</t>
  </si>
  <si>
    <t>Реконструкция ул. Аллея Смелых в 
г. Калининграде, Калининградская область</t>
  </si>
  <si>
    <t>2024 г.</t>
  </si>
  <si>
    <t>2.*</t>
  </si>
  <si>
    <t>3.*</t>
  </si>
  <si>
    <t>4.*</t>
  </si>
  <si>
    <t>5.*</t>
  </si>
  <si>
    <t>8.</t>
  </si>
  <si>
    <t>9.</t>
  </si>
  <si>
    <t>10.</t>
  </si>
  <si>
    <t>11.</t>
  </si>
  <si>
    <t>Строительство дошкольного учреждения по проезду Тихорецкому в г. Калининграде</t>
  </si>
  <si>
    <t>2023-2024</t>
  </si>
  <si>
    <t>2018-2023</t>
  </si>
  <si>
    <t>Строительство дошкольного учреждения по ул. Флагманской в г. Калининграде</t>
  </si>
  <si>
    <t xml:space="preserve">Строительство дошкольного учреждения по ул. Благовещенской в г. Калининграде 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</si>
  <si>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</si>
  <si>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</si>
  <si>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 общеобразовательной школы в Юго-Восточном жилом районе г. Калининграда (концессия)</t>
  </si>
  <si>
    <t>Строительство нового корпуса общеобразовательной школы № 11 по ул. Мира в г. Калининграде</t>
  </si>
  <si>
    <t>Строительство нового корпуса общеобразовательной школы № 46 по 
ул. Летней в г. Калининграде</t>
  </si>
  <si>
    <t>12.</t>
  </si>
  <si>
    <t>Строительство газовой котельной на цели отопления и горячего водоснабжения объектов МАУ ЦОПМИ «Огонек» по ул. Балтийская, 29 в г. Светлогорске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</si>
  <si>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</si>
  <si>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Строительство физкультурно-оздоровительного комплекса по ул. Железнодорожной в г. Калининграде</t>
  </si>
  <si>
    <t>Реконструкция объекта «Аквариум» (литер Г) под «Террариум» по адресу пр. Мира, 26</t>
  </si>
  <si>
    <t>Реконструкция ул. Карташева в г. Калининграде</t>
  </si>
  <si>
    <t>Реконструкция Советского проспекта от
ул. Марш. Борзова до ул. Габайдулина в 
г. Калининграде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</si>
  <si>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</si>
  <si>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Строительство ул. Горчакова (от ул. Ген. Челнокова до ул. Согласия) в г. Калининграде</t>
  </si>
  <si>
    <t>Строительство ул. Героя России Мариенко в г. Калининграде</t>
  </si>
  <si>
    <t>Строительство ул. Велосипедная дорога в г. Калининграде</t>
  </si>
  <si>
    <t>Строительство ул. Благовещенской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</si>
  <si>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</si>
  <si>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Строительство эстакады с устройством инженерных сетей по ул. Суворова в
г. Калининграде</t>
  </si>
  <si>
    <t>Реконструкция участка проспекта Победы от улицы Кутузова до улицы Радищева в 
г. Калининграде</t>
  </si>
  <si>
    <t>Строительство участка дороги от 
ул. Д. Донского до наб. Правая в 
г. Калининграде</t>
  </si>
  <si>
    <t>Строительство ул. Фрегатной в г. Калининграде</t>
  </si>
  <si>
    <t>Строительство газовой котельной по ул. Берестяная в г. Калининграде</t>
  </si>
  <si>
    <t>2020-2024</t>
  </si>
  <si>
    <t>31.</t>
  </si>
  <si>
    <t>№ 1006 от 06.11.2020
 (в редакции от 17.01.2022 № 21)</t>
  </si>
  <si>
    <t>2020-2023</t>
  </si>
  <si>
    <t>Строительство газовой котельной и реконструкция системы теплоснабжения МАУДО ДДТ «Родник» по ул. Нефтяной, 2 в г. Калининграде</t>
  </si>
  <si>
    <t>19.*</t>
  </si>
  <si>
    <t>Строительство Центра прогресса бокса по ул. Железнодорожной в г. Калининграде</t>
  </si>
  <si>
    <t>МАУ СШ № 12 ПО БОКСУ</t>
  </si>
  <si>
    <t>Переключение потребителей малой угольной котельной по адресу ул. Танковая, 4 на централизованное теплоснабжение</t>
  </si>
  <si>
    <t>Переключение потребителей малой угольной котельной по адресу ул. Гагарина, 109 на централизованное теплоснабжение</t>
  </si>
  <si>
    <t>Строительство тепловой сети с целью переключения потребителей котельной по адресу ул. Ю.Гагарина, 50-52 в г. Калининграде на централизованное теплоснабжение</t>
  </si>
  <si>
    <t xml:space="preserve">Разработка проектной и рабочей документации </t>
  </si>
  <si>
    <t>Строительство променада через озеро Верхнее от ул. Генерал-лейтенанта Озерова до 
ул. Верхнеозерная в г. Калининграде</t>
  </si>
  <si>
    <t>№ 389 от 31.05.2022</t>
  </si>
  <si>
    <t>Строительство ул. Юбилейная в г. Калининграде</t>
  </si>
  <si>
    <t>№ 403 от 02.06.2022</t>
  </si>
  <si>
    <t>№ 404 от 02.06.2022</t>
  </si>
  <si>
    <t>№ 448 от 09.06.2022</t>
  </si>
  <si>
    <t>№ 579 от 15.07.2022</t>
  </si>
  <si>
    <t>№ 1769 от 13.12.2017
(в редакции от 11.04.2022 № 216)</t>
  </si>
  <si>
    <t>№ 681 от 09.08.2022</t>
  </si>
  <si>
    <t>№ 1133 от 10.12.2019
 (в редакции от 25.10.2022 № 1000)</t>
  </si>
  <si>
    <t>МБУ "УКС"</t>
  </si>
  <si>
    <t>2025 г.</t>
  </si>
  <si>
    <t>2022-2025</t>
  </si>
  <si>
    <t>Строительство дошкольного учреждения по
ул. Артиллерийской в г. Калининграде</t>
  </si>
  <si>
    <t>МБУ «УКС»</t>
  </si>
  <si>
    <t>14.*</t>
  </si>
  <si>
    <t>17.*</t>
  </si>
  <si>
    <t>18.*</t>
  </si>
  <si>
    <t>Реконструкция вольера для ластоногих Калининградского зоопарка со строительством очистных сооружений по адресу пр. Мира, 26</t>
  </si>
  <si>
    <t>№ 124 от 18.02.2019
(в редакции от 21.04.2021 № 299)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</si>
  <si>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</si>
  <si>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№ 940 от 17.10.2022</t>
  </si>
  <si>
    <t>Строительство ул. Ген.Толстикова в 
г. Калининграде</t>
  </si>
  <si>
    <t>2019-2024</t>
  </si>
  <si>
    <t>Техническое перевооружение с переводом на природный газ котельной по 
ул. А. Невского, 188 в г. Калининграде</t>
  </si>
  <si>
    <t>№ 911 от 07.10.2022</t>
  </si>
  <si>
    <t>Строительство тепловой сети с целью переключения потребителей котельной по адресу ул. Летняя, 50а в г. Калининграде на централизованное теплоснабжение</t>
  </si>
  <si>
    <t>№ 1004 от 27.10.2022</t>
  </si>
  <si>
    <t>Строительство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</si>
  <si>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№ 992 от 21.10.2022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</si>
  <si>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</si>
  <si>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№ 999 от 25.10.2022</t>
  </si>
  <si>
    <t>2020-2025</t>
  </si>
  <si>
    <t>20.*</t>
  </si>
  <si>
    <t>2024-2025</t>
  </si>
  <si>
    <t>34.</t>
  </si>
  <si>
    <t>26.</t>
  </si>
  <si>
    <t>Реконструкция ул. Литовский вал в 
г. Калининграде</t>
  </si>
  <si>
    <t>53.</t>
  </si>
  <si>
    <t>54.</t>
  </si>
  <si>
    <t>55.</t>
  </si>
  <si>
    <t>56.</t>
  </si>
  <si>
    <t>59.</t>
  </si>
  <si>
    <t>60.</t>
  </si>
  <si>
    <t>32.</t>
  </si>
  <si>
    <t>36.</t>
  </si>
  <si>
    <t>*Реализация объектов возможна при условии выделения средств вышестоящих бюджетов бюджетной системы Российской Федерации.</t>
  </si>
  <si>
    <t>№ 293 от 08.04.2020 
(в редакции от 23.08.2021 № 684, от 17.11.2022 № 1072)</t>
  </si>
  <si>
    <t>№ 597 от 23.07.2021 
(в редакции от 23.08.2021 № 684, от 17.11.2022 № 1072)</t>
  </si>
  <si>
    <t>№ 609 от 23.07.2021
(в редакции от 23.08.2021 № 684, от 17.11.2022 № 1072)</t>
  </si>
  <si>
    <t>№ 608 от 23.07.2021
(в редакции от 23.08.2021 № 684, от 17.11.2022 № 1072)</t>
  </si>
  <si>
    <t>№ 187 от 29.03.2021 
(в редакции от 15.11.2022 № 1062, от 17.11.2022 № 1072)</t>
  </si>
  <si>
    <t>№ 417 от 03.06.2022 
(в редакции от 17.11.2022 № 1072)</t>
  </si>
  <si>
    <t>№ 981 от 21.10.2022
 (в редакции от  17.11.2022 № 1072)</t>
  </si>
  <si>
    <t>№ 291 от 20.04.2021
(в редакции от  14.07.2022 № 569, от 17.11.2022 № 1072)</t>
  </si>
  <si>
    <t>№ 1155 от 13.12.2019
 (в редакции от 18.11.2022 № 1081)</t>
  </si>
  <si>
    <t>№ 531 от 30.05.2018
 (в редакции от 18.11.2022 № 1083)</t>
  </si>
  <si>
    <t>№ 1018 от 03.11.2022</t>
  </si>
  <si>
    <t>№ 779 от 11.09.2020
 (в редакции от 25.11.2022 № 1139)</t>
  </si>
  <si>
    <t>№ 1198 от 30.11.2022</t>
  </si>
  <si>
    <t>38.*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</si>
  <si>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 Калининграде</t>
  </si>
  <si>
    <t>ДОШКОЛЬНОЕ  ОБРАЗОВАНИЕ</t>
  </si>
  <si>
    <t>ОБЩЕЕ ОБРАЗОВАНИЕ</t>
  </si>
  <si>
    <t>ДОПОЛНИТЕЛЬНОЕ ОБРАЗОВАНИЕ</t>
  </si>
  <si>
    <t>МОЛОДЕЖНАЯ ПОЛИТИКА</t>
  </si>
  <si>
    <t>СПОРТ ВЫСШИХ ДОСТИЖЕНИЙ</t>
  </si>
  <si>
    <t>КУЛЬТУРА</t>
  </si>
  <si>
    <t>ДОРОЖНОЕ ХОЗЯЙСТВО (ДОРОЖНЫЕ ФОНДЫ)</t>
  </si>
  <si>
    <t>КОММУНАЛЬНОЕ ХОЗЯЙСТВО</t>
  </si>
  <si>
    <t>БЛАГОУСТРОЙСТВО</t>
  </si>
  <si>
    <t>Строительство открытой осушительной сети на территории в границах ул. Украинская - 
ул. Согласия - ул. Рассветная - ул. Горького в 
г. Калининграде</t>
  </si>
  <si>
    <t>МАУК 
«Калининград-ский зоопарк»</t>
  </si>
  <si>
    <t>№ 1173 от 31.07.2017      (в редакции от 24.03.2022 № 160)</t>
  </si>
  <si>
    <t>Строительство улицы Тихоокеанской в городе Калининграде Калининградской области, включая вынос (переустройство) двухцепного участка               ВЛ 15-99, ВЛ 15-101</t>
  </si>
  <si>
    <t>Строительство тепловой сети с целью переключения потребителей котельной 
АО «Молоко» в г. Калининграде на централизованное теплоснабжение</t>
  </si>
  <si>
    <t>Строительство сетей и сооружений дождевой канализации на территории в границах ул. Украинская - ул. Согласия - ул. Рассветная -ул. Горького в г. Калининграде (1 этап)</t>
  </si>
  <si>
    <t>Строительство газовой котельной и реконструкция системы теплоснабжения МАДОУ детский сад 
№ 5, расположенный по адресу:                                         ул. Маршала Новикова, 25-27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</si>
  <si>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</si>
  <si>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</si>
  <si>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Адресная инвестиционная программа городского округа «Город Калининград» на 2023 г. и плановый период 2024-2025 гг.</t>
  </si>
  <si>
    <t>№ 1265 от 28.12.2022</t>
  </si>
  <si>
    <t>№ 13 от 13.01.2023</t>
  </si>
  <si>
    <t>Профинансиро-вано на 01.01.2023, 
тыс. руб.</t>
  </si>
  <si>
    <t>№ 915 от 13.10.2020 
(в редакции от 27.01.2023 № 43)</t>
  </si>
  <si>
    <t>№ 1131 от 10.12.2019 
(в редакции от 27.01.2023 № 43)</t>
  </si>
  <si>
    <t>Приложение 
к постановлению администрации 
городского округа 
«Город Калининград» 
от 28 декабря 2022 г.  № 1256</t>
  </si>
  <si>
    <t>Строительство проезда от улицы Тихоокеанской  к улице Спасателей в городе Калининграде Калининградской области</t>
  </si>
  <si>
    <t>№ 446 от 08.06.2021</t>
  </si>
  <si>
    <t xml:space="preserve">Разработка проектной документации </t>
  </si>
  <si>
    <t xml:space="preserve">Корректировка проектной и рабочей документации </t>
  </si>
  <si>
    <t>Реконструкция ул. Рассветной в г. Калининграде (1 этап)</t>
  </si>
  <si>
    <t>№ 483 от 18.06.2021</t>
  </si>
  <si>
    <t>Строительство ул. Закатной и участка 
ул. Арсенальной от ул. Закатной до 
ул. Краснокаменной в г. Калининграде</t>
  </si>
  <si>
    <t>№ 482 от 25.06.2020
 (в редакции от 09.02.2021 № 78)</t>
  </si>
  <si>
    <t>Строительство ул. В. Денисова в г. Калининграде</t>
  </si>
  <si>
    <t>№ 441 от 04.06.2021</t>
  </si>
  <si>
    <t xml:space="preserve">Строительство улично-дорожной сети в Восточном жилом районе г. Калининграда </t>
  </si>
  <si>
    <t>№ 1087 от 26.11.2019 
(в редакции от 30.08.2022 № 776)</t>
  </si>
  <si>
    <t>40.</t>
  </si>
  <si>
    <t>Реконструкция перекрестка ул. Ген. Челнокова – ул. Украинская в г. Калининграде</t>
  </si>
  <si>
    <t>№ 440 от 04.06.2021</t>
  </si>
  <si>
    <t>27.</t>
  </si>
  <si>
    <t>33.</t>
  </si>
  <si>
    <t>41.</t>
  </si>
  <si>
    <t>42.</t>
  </si>
  <si>
    <t>43.</t>
  </si>
  <si>
    <t>61.</t>
  </si>
  <si>
    <t>62.</t>
  </si>
  <si>
    <t>63.</t>
  </si>
  <si>
    <t>64.</t>
  </si>
  <si>
    <t>66.</t>
  </si>
  <si>
    <t xml:space="preserve">Строительство газовой котельной "Цепрусс" с переключением на нее многоквартирных жилых домов </t>
  </si>
  <si>
    <t>67.</t>
  </si>
  <si>
    <t>Строительство общеобразовательной школы по ул. Благовещенской в г. Калининграде</t>
  </si>
  <si>
    <t>№ 485 от 25.06.2020
(в редакции от 23.08.2021 № 684, от 17.11.2022 № 1072)</t>
  </si>
  <si>
    <t>** Средства МП "Калининградтеплосеть" в размере 81 576,11 тыс. руб., включая средства 2023 г. в размере - 17 650,00 тыс. руб., в 2024 г. - 63 926,11 тыс. руб.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</si>
  <si>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</si>
  <si>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68.</t>
  </si>
  <si>
    <t>Строительство дошкольного учреждения по 
ул. Арсенальной в г. Калининграде</t>
  </si>
  <si>
    <t>№ 423 от 01.06.2021
(в редакции от 13.03.2023 № 130)</t>
  </si>
  <si>
    <t>№ 133 от 13.03.2023</t>
  </si>
  <si>
    <t>Приспособление объекта культурного наследия регионального значения «Открытый стадион     
им. Вальтера Симона – стадион «Балтика», 1892 год, город Калининград, проспект Мира, 15 (Реконструкция фонтана с благоустройством территории, прилегающей к воротам стадиона «Балтика» по проспекту Мира в г. Калининграде)</t>
  </si>
  <si>
    <t>№ 423 от 03.06.2022
(в редакции от  24.03.2023 № 177)</t>
  </si>
  <si>
    <t>Строительство корпуса общеобразовательной школы № 50 по ул. Каштановая аллея в 
г. Калининграде</t>
  </si>
  <si>
    <t>МАОУ СОШ 
№ 50</t>
  </si>
  <si>
    <t>2019-2023</t>
  </si>
  <si>
    <t>2023-2025</t>
  </si>
  <si>
    <t>13.</t>
  </si>
  <si>
    <t>28.</t>
  </si>
  <si>
    <t>49.</t>
  </si>
  <si>
    <t>50.*</t>
  </si>
  <si>
    <t>46.</t>
  </si>
  <si>
    <t>44.</t>
  </si>
  <si>
    <t>МП "Муниципаль-ные бани"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</si>
  <si>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</si>
  <si>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</si>
  <si>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№ 371 от 26.05.2022
(в редакции от  17.11.2022 № 1072)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</si>
  <si>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</si>
  <si>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№ 372 от 26.05.2022
(в редакции от  17.11.2022 № 1072)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</si>
  <si>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</si>
  <si>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№ 373 от 26.05.2022
(в редакции от  17.11.2022 № 1072)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</si>
  <si>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</si>
  <si>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</si>
  <si>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</si>
  <si>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№ 134 от 11.03.2022
(в редакции от  17.11.2022 № 1072)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</si>
  <si>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</si>
  <si>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№ 375 от 26.05.2022
(в редакции от  17.11.2022 № 1072)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</si>
  <si>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</si>
  <si>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№ 370 от 26.05.2022
(в редакции от  17.11.2022 № 1072)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</si>
  <si>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</si>
  <si>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№ 374 от 26.05.2022
(в редакции от  17.11.2022 № 1072)</t>
  </si>
  <si>
    <t>Строительство сетей и сооружений дождевой канализации на территории в границах ул. Украинская-ул. Согласия-ул. Рассветная-ул. Горького в г. Калининграде (2 этап)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</si>
  <si>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</si>
  <si>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Устройство водопропускного гидротехнического сооружения на обводном канале МПО-5А</t>
  </si>
  <si>
    <t>Реконструкция моста пр-кт Ленинский, 
р. Преголь в городе Калининграде</t>
  </si>
  <si>
    <t>№ 376 от 24.05.2023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</si>
  <si>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</si>
  <si>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</si>
  <si>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</si>
  <si>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</si>
  <si>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</si>
  <si>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</si>
  <si>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</si>
  <si>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</si>
  <si>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</si>
  <si>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</si>
  <si>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</si>
  <si>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</si>
  <si>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№ 571 от 14.07.2022 
(в редакции от 31.05.2023 № 391)</t>
  </si>
  <si>
    <t>№ 156 от 15.03.2021
(в редакции от 02.06.2023 № 398)</t>
  </si>
  <si>
    <t>№ 1101 от 14.11.2018
 (в редакции от 25.03.2020 № 247, от 02.06.2023 № 398)</t>
  </si>
  <si>
    <t>№ 490 от 25.06.2020
(в редакции от 18.05.2023 № 348, от 02.06.2023 № 398)</t>
  </si>
  <si>
    <t>65.</t>
  </si>
  <si>
    <t>№ 405 от 02.06.2023</t>
  </si>
  <si>
    <t>№ 413 от 07.06.2023</t>
  </si>
  <si>
    <t>Строительство общеобразовательной школы по 
ул. Героя России Мариенко в г. Калининграде</t>
  </si>
  <si>
    <t>№ 598 от 10.08.2023</t>
  </si>
  <si>
    <t>№ 574 от 07.06.2018 
(в редакции от 15.08.2023 № 607)</t>
  </si>
  <si>
    <t>№ 483 от 25.06.2020 
(в редакции от 28.08.2023 № 649)</t>
  </si>
  <si>
    <t>№ 30 от 22.01.2021
 (в редакции от 28.08.2023 № 648)</t>
  </si>
  <si>
    <t>№ 640 от 24.08.2023</t>
  </si>
  <si>
    <t>№ 1256 от 26.12.2018
(в редакции от 26.09.2023 № 726)</t>
  </si>
  <si>
    <t>15.</t>
  </si>
  <si>
    <t>16.*</t>
  </si>
  <si>
    <t>21.</t>
  </si>
  <si>
    <t>22.*</t>
  </si>
  <si>
    <t>23.</t>
  </si>
  <si>
    <t>35.*</t>
  </si>
  <si>
    <t>37.*</t>
  </si>
  <si>
    <t>39.</t>
  </si>
  <si>
    <t>КМИиЗР</t>
  </si>
  <si>
    <t xml:space="preserve">Изъятие объектов недвижимого имущества </t>
  </si>
  <si>
    <t>45.</t>
  </si>
  <si>
    <t>47.</t>
  </si>
  <si>
    <t>48.*</t>
  </si>
  <si>
    <t>Реконструкция ул. Интернациональной в 
г. Калининграде (от ул. Аллея Смелых до 
ул. Ген. Толстикова)</t>
  </si>
  <si>
    <t>Реконструкция ул. Аллея Смелых в 
г. Калининграде, Калининградская область 
(3 этап)</t>
  </si>
  <si>
    <t>Реконструкция ул. Аллея Смелых в 
г. Калининграде, Калининградская область 
(4 этап)</t>
  </si>
  <si>
    <t>50.</t>
  </si>
  <si>
    <t>51.*</t>
  </si>
  <si>
    <t>52.
**</t>
  </si>
  <si>
    <t>№ 750 от 03.10.2023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</si>
  <si>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</si>
  <si>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№ 747 от 03.10.2023</t>
  </si>
  <si>
    <t>2023-2026</t>
  </si>
  <si>
    <t>№ 748 от 03.10.2023</t>
  </si>
  <si>
    <t>Техническое перевооружение с переводом на природный газ существующей котельной в здании МП "Муниципальные бани" по 
ул. Дзержинского, 71 в г. Калининграде</t>
  </si>
  <si>
    <t xml:space="preserve">№ 781 от 11.10.2023 </t>
  </si>
  <si>
    <t>Строительство сетей и сооружений водоотведения в мкр. Менделеево в 
г. Калининграде (1 очередь)</t>
  </si>
  <si>
    <t>Строительство модульной котельной по 
ул. Барклая де Толли, 17 в г. Калининграде</t>
  </si>
  <si>
    <t>№ 749 от 03.10.2023</t>
  </si>
  <si>
    <t>81.</t>
  </si>
  <si>
    <t>82.</t>
  </si>
  <si>
    <t>83.</t>
  </si>
  <si>
    <t>84.</t>
  </si>
  <si>
    <t>85.</t>
  </si>
  <si>
    <t>86.</t>
  </si>
  <si>
    <t xml:space="preserve">Нежилое одноэтажное здание и земельный участок, раположенные по адресу: г. Калининград, ул. Ю. Гагарина, 103-103А </t>
  </si>
  <si>
    <t>Приобретение недвижимого имущества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</si>
  <si>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</si>
  <si>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№ 874 от 22.11.2023</t>
  </si>
  <si>
    <t>ДРУГИЕ ОБЩЕГОСУДАРСТВЕННЫЕ ВОПРОСЫ</t>
  </si>
  <si>
    <t>№ 1666 от 16.11.2017
(в редакции от 15.11.2023 № 852)</t>
  </si>
  <si>
    <t>№ 569 от 18.04.2017
 (в редакции от 22.11.2023 № 872)</t>
  </si>
  <si>
    <t>№ 910 от 02.10.2019 
(в редакции от 08.11.2023 № 841)</t>
  </si>
  <si>
    <t>№ 724 от 03.09.2021 
(в редакции от 28.11.2023 № 893)</t>
  </si>
  <si>
    <t xml:space="preserve">Разработка рабочей документации </t>
  </si>
  <si>
    <t>№ 429 от 03.06.2021
 (в редакции от 08.12.2023 № 918)</t>
  </si>
  <si>
    <t>№ 971 от 19.10.2022 
(в редакции от  30.11.2023 № 897)</t>
  </si>
  <si>
    <t>Техническое перевооружение с переводом на природный газ котельной по 
ул. Комсомольской, 83 в г. Калининграде</t>
  </si>
  <si>
    <t>Комитет муниципального имущества и земельных ресурсов</t>
  </si>
  <si>
    <t>Строительство модульной котельной для обеспечения теплоснабжением многоквартирного жилого дома по ул. Ю. Гагарина, 41-45 и
МАОУ СОШ № 2 по ул. Ю. Гагарина, 55 в 
г. Калининграде</t>
  </si>
  <si>
    <t>Приложение
к постановлению администрации 
городского округа 
«Город Калининград»
от «27» декабря 2023  г. № 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</si>
</sst>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0" fillId="0" borderId="0" xfId="0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4" fillId="2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2" fillId="0" borderId="0" xfId="0" applyNumberFormat="1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0" fontId="5" fillId="0" borderId="0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2" fillId="2" borderId="0" xfId="0" applyNumberFormat="1" applyFont="1" applyFill="1"/>
    <xf numFmtId="0" fontId="4" fillId="0" borderId="2" xfId="0" applyFont="1" applyBorder="1" applyAlignment="1">
      <alignment vertical="center" wrapText="1"/>
    </xf>
    <xf numFmtId="0" fontId="3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FECE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3"/>
  <sheetViews>
    <sheetView tabSelected="1" view="pageBreakPreview" zoomScale="90" zoomScaleNormal="100" zoomScaleSheetLayoutView="90" workbookViewId="0">
      <selection activeCell="K2" sqref="K2"/>
    </sheetView>
  </sheetViews>
  <sheetFormatPr defaultRowHeight="15" x14ac:dyDescent="0.25"/>
  <cols>
    <col min="1" max="1" width="4.140625" style="1" customWidth="1"/>
    <col min="2" max="2" width="47.5703125" style="1" customWidth="1"/>
    <col min="3" max="3" width="23.140625" style="1" customWidth="1"/>
    <col min="4" max="4" width="17.140625" style="1" customWidth="1"/>
    <col min="5" max="5" width="14.5703125" style="1" customWidth="1"/>
    <col min="6" max="6" width="17.140625" style="14" customWidth="1"/>
    <col min="7" max="7" width="12" style="1" customWidth="1"/>
    <col min="8" max="8" width="19.140625" style="1" customWidth="1"/>
    <col min="9" max="9" width="15.5703125" style="11" customWidth="1"/>
    <col min="10" max="10" width="10" style="1" customWidth="1"/>
    <col min="11" max="11" width="13.140625" style="1" bestFit="1" customWidth="1"/>
    <col min="12" max="12" width="13.7109375" style="1" bestFit="1" customWidth="1"/>
    <col min="13" max="13" width="13.140625" style="1" bestFit="1" customWidth="1"/>
    <col min="14" max="14" width="12.28515625" style="1" customWidth="1"/>
    <col min="15" max="15" width="12.42578125" style="1" bestFit="1" customWidth="1"/>
    <col min="16" max="16" width="11.140625" style="1" customWidth="1"/>
    <col min="17" max="26" width="9.140625" style="1"/>
  </cols>
  <sheetData>
    <row r="1" spans="1:26" s="5" customFormat="1" ht="82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02" t="s">
        <v>331</v>
      </c>
      <c r="L1" s="102"/>
      <c r="M1" s="102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5" customFormat="1" ht="21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7"/>
      <c r="K2" s="17"/>
      <c r="L2" s="17"/>
      <c r="M2" s="17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5" customFormat="1" ht="78.75" customHeight="1" x14ac:dyDescent="0.25">
      <c r="A3" s="11"/>
      <c r="F3" s="11"/>
      <c r="G3" s="22"/>
      <c r="J3" s="23"/>
      <c r="K3" s="102" t="s">
        <v>184</v>
      </c>
      <c r="L3" s="102"/>
      <c r="M3" s="102"/>
    </row>
    <row r="4" spans="1:26" s="5" customFormat="1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7"/>
      <c r="K4" s="102"/>
      <c r="L4" s="102"/>
      <c r="M4" s="102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5" customFormat="1" ht="15.75" x14ac:dyDescent="0.25">
      <c r="A5" s="103" t="s">
        <v>178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5" customFormat="1" ht="15.75" x14ac:dyDescent="0.25">
      <c r="A6" s="65"/>
      <c r="B6" s="15"/>
      <c r="C6" s="15"/>
      <c r="D6" s="15"/>
      <c r="E6" s="15"/>
      <c r="F6" s="15"/>
      <c r="G6" s="15"/>
      <c r="H6" s="15"/>
      <c r="I6" s="25"/>
      <c r="J6" s="15"/>
      <c r="K6" s="15"/>
      <c r="L6" s="15"/>
      <c r="M6" s="1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x14ac:dyDescent="0.25">
      <c r="A7" s="89" t="s">
        <v>36</v>
      </c>
      <c r="B7" s="89" t="s">
        <v>0</v>
      </c>
      <c r="C7" s="89" t="s">
        <v>1</v>
      </c>
      <c r="D7" s="89" t="s">
        <v>37</v>
      </c>
      <c r="E7" s="89" t="s">
        <v>38</v>
      </c>
      <c r="F7" s="88" t="s">
        <v>2</v>
      </c>
      <c r="G7" s="89" t="s">
        <v>39</v>
      </c>
      <c r="H7" s="89" t="s">
        <v>46</v>
      </c>
      <c r="I7" s="88" t="s">
        <v>181</v>
      </c>
      <c r="J7" s="89" t="s">
        <v>3</v>
      </c>
      <c r="K7" s="89"/>
      <c r="L7" s="89"/>
      <c r="M7" s="89"/>
    </row>
    <row r="8" spans="1:26" ht="48" customHeight="1" x14ac:dyDescent="0.25">
      <c r="A8" s="89"/>
      <c r="B8" s="89"/>
      <c r="C8" s="89"/>
      <c r="D8" s="89"/>
      <c r="E8" s="89"/>
      <c r="F8" s="88"/>
      <c r="G8" s="89"/>
      <c r="H8" s="89"/>
      <c r="I8" s="88"/>
      <c r="J8" s="89" t="s">
        <v>47</v>
      </c>
      <c r="K8" s="89" t="s">
        <v>6</v>
      </c>
      <c r="L8" s="89" t="s">
        <v>4</v>
      </c>
      <c r="M8" s="89"/>
    </row>
    <row r="9" spans="1:26" ht="63" x14ac:dyDescent="0.25">
      <c r="A9" s="89"/>
      <c r="B9" s="89"/>
      <c r="C9" s="89"/>
      <c r="D9" s="38" t="s">
        <v>5</v>
      </c>
      <c r="E9" s="89"/>
      <c r="F9" s="88"/>
      <c r="G9" s="89"/>
      <c r="H9" s="89"/>
      <c r="I9" s="88"/>
      <c r="J9" s="89"/>
      <c r="K9" s="89"/>
      <c r="L9" s="38" t="s">
        <v>49</v>
      </c>
      <c r="M9" s="38" t="s">
        <v>109</v>
      </c>
      <c r="N9" s="18"/>
    </row>
    <row r="10" spans="1:26" ht="15.75" x14ac:dyDescent="0.25">
      <c r="A10" s="64">
        <v>1</v>
      </c>
      <c r="B10" s="38">
        <v>2</v>
      </c>
      <c r="C10" s="38">
        <v>3</v>
      </c>
      <c r="D10" s="38">
        <v>4</v>
      </c>
      <c r="E10" s="38">
        <v>5</v>
      </c>
      <c r="F10" s="37">
        <v>6</v>
      </c>
      <c r="G10" s="38">
        <v>7</v>
      </c>
      <c r="H10" s="38">
        <v>8</v>
      </c>
      <c r="I10" s="37">
        <v>9</v>
      </c>
      <c r="J10" s="38">
        <v>10</v>
      </c>
      <c r="K10" s="38">
        <v>11</v>
      </c>
      <c r="L10" s="38">
        <v>12</v>
      </c>
      <c r="M10" s="38">
        <v>13</v>
      </c>
    </row>
    <row r="11" spans="1:26" ht="15.75" customHeight="1" x14ac:dyDescent="0.25">
      <c r="A11" s="91" t="s">
        <v>7</v>
      </c>
      <c r="B11" s="91"/>
      <c r="C11" s="91"/>
      <c r="D11" s="91"/>
      <c r="E11" s="91"/>
      <c r="F11" s="91"/>
      <c r="G11" s="91"/>
      <c r="H11" s="91"/>
      <c r="I11" s="91"/>
      <c r="J11" s="7" t="s">
        <v>8</v>
      </c>
      <c r="K11" s="3">
        <f>K12+K13</f>
        <v>5824292.5100000007</v>
      </c>
      <c r="L11" s="3">
        <f t="shared" ref="L11:M11" si="0">L12+L13</f>
        <v>4495404.5099999988</v>
      </c>
      <c r="M11" s="3">
        <f t="shared" si="0"/>
        <v>1487181.5500000003</v>
      </c>
      <c r="N11" s="19"/>
      <c r="O11" s="19"/>
      <c r="P11" s="19"/>
    </row>
    <row r="12" spans="1:26" ht="15.75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7" t="s">
        <v>9</v>
      </c>
      <c r="K12" s="3">
        <f>K15+K48+K81+K91+K104+K121+K218+K277</f>
        <v>4816131.5200000005</v>
      </c>
      <c r="L12" s="3">
        <f>L15+L48+L81+L91+L104+L121+L218+L277</f>
        <v>3033800.959999999</v>
      </c>
      <c r="M12" s="3">
        <f>M15+M48+M81+M91+M104+M121+M218+M277</f>
        <v>383903.61</v>
      </c>
      <c r="N12" s="19"/>
      <c r="O12" s="19"/>
    </row>
    <row r="13" spans="1:26" ht="15.75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7" t="s">
        <v>10</v>
      </c>
      <c r="K13" s="3">
        <f>K16+K49+K82+K92+K105+K122+K219+K278+K77+K342</f>
        <v>1008160.9899999999</v>
      </c>
      <c r="L13" s="3">
        <f t="shared" ref="L13:M13" si="1">L16+L49+L82+L92+L105+L122+L219+L278+L77+L342</f>
        <v>1461603.55</v>
      </c>
      <c r="M13" s="3">
        <f t="shared" si="1"/>
        <v>1103277.9400000002</v>
      </c>
      <c r="N13" s="4"/>
      <c r="O13" s="4"/>
      <c r="P13" s="4"/>
    </row>
    <row r="14" spans="1:26" s="2" customFormat="1" ht="15.75" x14ac:dyDescent="0.25">
      <c r="A14" s="97" t="s">
        <v>160</v>
      </c>
      <c r="B14" s="97"/>
      <c r="C14" s="97"/>
      <c r="D14" s="97"/>
      <c r="E14" s="97"/>
      <c r="F14" s="97"/>
      <c r="G14" s="97"/>
      <c r="H14" s="97"/>
      <c r="I14" s="97"/>
      <c r="J14" s="7" t="s">
        <v>8</v>
      </c>
      <c r="K14" s="3">
        <f t="shared" ref="K14:L14" si="2">K15+K16</f>
        <v>336366.14</v>
      </c>
      <c r="L14" s="3">
        <f t="shared" si="2"/>
        <v>215152.68</v>
      </c>
      <c r="M14" s="3">
        <f t="shared" ref="M14" si="3">M15+M16</f>
        <v>395220.68000000011</v>
      </c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2" customFormat="1" ht="15.75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7" t="s">
        <v>9</v>
      </c>
      <c r="K15" s="3">
        <f>K18+K21+K27+K30+K33+K38+K43</f>
        <v>298250.71000000002</v>
      </c>
      <c r="L15" s="3">
        <f t="shared" ref="L15:M15" si="4">L18+L21+L27+L30+L33+L38+L43</f>
        <v>196607.13</v>
      </c>
      <c r="M15" s="3">
        <f t="shared" si="4"/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2" customFormat="1" ht="15.75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7" t="s">
        <v>10</v>
      </c>
      <c r="K16" s="3">
        <f>K19+K22+K28+K31+K34+K36+K39+K41+K44+K46+K25</f>
        <v>38115.43</v>
      </c>
      <c r="L16" s="3">
        <f t="shared" ref="L16:M16" si="5">L19+L22+L28+L31+L34+L36+L39+L41+L44+L46+L25</f>
        <v>18545.55</v>
      </c>
      <c r="M16" s="3">
        <f t="shared" si="5"/>
        <v>395220.68000000011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16" s="1" customFormat="1" ht="15.75" customHeight="1" x14ac:dyDescent="0.25">
      <c r="A17" s="89" t="s">
        <v>11</v>
      </c>
      <c r="B17" s="91" t="s">
        <v>62</v>
      </c>
      <c r="C17" s="99" t="s">
        <v>152</v>
      </c>
      <c r="D17" s="43" t="s">
        <v>40</v>
      </c>
      <c r="E17" s="89" t="s">
        <v>14</v>
      </c>
      <c r="F17" s="88" t="s">
        <v>13</v>
      </c>
      <c r="G17" s="89" t="s">
        <v>19</v>
      </c>
      <c r="H17" s="90">
        <f>I17+K17+L17+M17</f>
        <v>539283.57000000007</v>
      </c>
      <c r="I17" s="87">
        <v>10174.370000000001</v>
      </c>
      <c r="J17" s="46" t="s">
        <v>8</v>
      </c>
      <c r="K17" s="45">
        <f t="shared" ref="K17:L17" si="6">K18+K19</f>
        <v>313956.52</v>
      </c>
      <c r="L17" s="45">
        <f t="shared" si="6"/>
        <v>215152.68</v>
      </c>
      <c r="M17" s="45">
        <f t="shared" ref="M17" si="7">M18+M19</f>
        <v>0</v>
      </c>
    </row>
    <row r="18" spans="1:16" s="1" customFormat="1" ht="15.75" x14ac:dyDescent="0.25">
      <c r="A18" s="89"/>
      <c r="B18" s="91"/>
      <c r="C18" s="99"/>
      <c r="D18" s="89" t="s">
        <v>108</v>
      </c>
      <c r="E18" s="89"/>
      <c r="F18" s="88"/>
      <c r="G18" s="89"/>
      <c r="H18" s="89"/>
      <c r="I18" s="87"/>
      <c r="J18" s="46" t="s">
        <v>9</v>
      </c>
      <c r="K18" s="45">
        <v>298250.71000000002</v>
      </c>
      <c r="L18" s="45">
        <v>196607.13</v>
      </c>
      <c r="M18" s="45">
        <v>0</v>
      </c>
    </row>
    <row r="19" spans="1:16" s="1" customFormat="1" ht="31.5" customHeight="1" x14ac:dyDescent="0.25">
      <c r="A19" s="89"/>
      <c r="B19" s="91"/>
      <c r="C19" s="99"/>
      <c r="D19" s="89"/>
      <c r="E19" s="89"/>
      <c r="F19" s="88"/>
      <c r="G19" s="89"/>
      <c r="H19" s="89"/>
      <c r="I19" s="87"/>
      <c r="J19" s="46" t="s">
        <v>10</v>
      </c>
      <c r="K19" s="45">
        <v>15705.81</v>
      </c>
      <c r="L19" s="45">
        <v>18545.55</v>
      </c>
      <c r="M19" s="45">
        <v>0</v>
      </c>
      <c r="N19" s="4"/>
    </row>
    <row r="20" spans="1:16" s="11" customFormat="1" ht="15.75" customHeight="1" x14ac:dyDescent="0.25">
      <c r="A20" s="89" t="s">
        <v>50</v>
      </c>
      <c r="B20" s="91" t="s">
        <v>61</v>
      </c>
      <c r="C20" s="89" t="s">
        <v>145</v>
      </c>
      <c r="D20" s="43" t="s">
        <v>40</v>
      </c>
      <c r="E20" s="89" t="s">
        <v>14</v>
      </c>
      <c r="F20" s="88" t="s">
        <v>13</v>
      </c>
      <c r="G20" s="89" t="s">
        <v>28</v>
      </c>
      <c r="H20" s="90">
        <f>I20+K20+L20+M20</f>
        <v>109978.29000000001</v>
      </c>
      <c r="I20" s="87">
        <f>15702.62+10464.42</f>
        <v>26167.040000000001</v>
      </c>
      <c r="J20" s="41" t="s">
        <v>8</v>
      </c>
      <c r="K20" s="45">
        <f>K21+K22</f>
        <v>0</v>
      </c>
      <c r="L20" s="45">
        <f>L21+L22</f>
        <v>0</v>
      </c>
      <c r="M20" s="45">
        <f>M21+M22</f>
        <v>83811.25</v>
      </c>
      <c r="N20" s="12"/>
      <c r="O20" s="12"/>
      <c r="P20" s="12"/>
    </row>
    <row r="21" spans="1:16" s="1" customFormat="1" ht="15.75" x14ac:dyDescent="0.25">
      <c r="A21" s="89"/>
      <c r="B21" s="91"/>
      <c r="C21" s="89"/>
      <c r="D21" s="89" t="s">
        <v>108</v>
      </c>
      <c r="E21" s="89"/>
      <c r="F21" s="88"/>
      <c r="G21" s="89"/>
      <c r="H21" s="90"/>
      <c r="I21" s="87"/>
      <c r="J21" s="46" t="s">
        <v>9</v>
      </c>
      <c r="K21" s="45">
        <v>0</v>
      </c>
      <c r="L21" s="45">
        <v>0</v>
      </c>
      <c r="M21" s="45">
        <v>0</v>
      </c>
    </row>
    <row r="22" spans="1:16" s="1" customFormat="1" ht="36" customHeight="1" x14ac:dyDescent="0.25">
      <c r="A22" s="89"/>
      <c r="B22" s="91"/>
      <c r="C22" s="89"/>
      <c r="D22" s="89"/>
      <c r="E22" s="89"/>
      <c r="F22" s="88"/>
      <c r="G22" s="89"/>
      <c r="H22" s="90"/>
      <c r="I22" s="87"/>
      <c r="J22" s="46" t="s">
        <v>10</v>
      </c>
      <c r="K22" s="45">
        <v>0</v>
      </c>
      <c r="L22" s="45">
        <v>0</v>
      </c>
      <c r="M22" s="45">
        <v>83811.25</v>
      </c>
    </row>
    <row r="23" spans="1:16" s="11" customFormat="1" ht="15.75" customHeight="1" x14ac:dyDescent="0.25">
      <c r="A23" s="84" t="s">
        <v>51</v>
      </c>
      <c r="B23" s="81" t="s">
        <v>58</v>
      </c>
      <c r="C23" s="84" t="s">
        <v>146</v>
      </c>
      <c r="D23" s="84" t="s">
        <v>40</v>
      </c>
      <c r="E23" s="84" t="s">
        <v>14</v>
      </c>
      <c r="F23" s="88" t="s">
        <v>97</v>
      </c>
      <c r="G23" s="89" t="s">
        <v>17</v>
      </c>
      <c r="H23" s="90">
        <f>I23+K23+L23+M23</f>
        <v>8736.81</v>
      </c>
      <c r="I23" s="87">
        <v>6903.71</v>
      </c>
      <c r="J23" s="70" t="s">
        <v>8</v>
      </c>
      <c r="K23" s="71">
        <f>K24+K25</f>
        <v>1833.1</v>
      </c>
      <c r="L23" s="71">
        <f>L24+L25</f>
        <v>0</v>
      </c>
      <c r="M23" s="71">
        <f>M24+M25</f>
        <v>0</v>
      </c>
    </row>
    <row r="24" spans="1:16" s="1" customFormat="1" ht="15.75" customHeight="1" x14ac:dyDescent="0.25">
      <c r="A24" s="85"/>
      <c r="B24" s="82"/>
      <c r="C24" s="85"/>
      <c r="D24" s="85"/>
      <c r="E24" s="85"/>
      <c r="F24" s="88"/>
      <c r="G24" s="89"/>
      <c r="H24" s="90"/>
      <c r="I24" s="87"/>
      <c r="J24" s="73" t="s">
        <v>9</v>
      </c>
      <c r="K24" s="71">
        <v>0</v>
      </c>
      <c r="L24" s="71">
        <v>0</v>
      </c>
      <c r="M24" s="71">
        <v>0</v>
      </c>
    </row>
    <row r="25" spans="1:16" s="1" customFormat="1" ht="34.5" customHeight="1" x14ac:dyDescent="0.25">
      <c r="A25" s="85"/>
      <c r="B25" s="82"/>
      <c r="C25" s="85"/>
      <c r="D25" s="86"/>
      <c r="E25" s="85"/>
      <c r="F25" s="88"/>
      <c r="G25" s="89"/>
      <c r="H25" s="90"/>
      <c r="I25" s="87"/>
      <c r="J25" s="73" t="s">
        <v>10</v>
      </c>
      <c r="K25" s="71">
        <v>1833.1</v>
      </c>
      <c r="L25" s="71">
        <v>0</v>
      </c>
      <c r="M25" s="71">
        <v>0</v>
      </c>
    </row>
    <row r="26" spans="1:16" s="11" customFormat="1" ht="15.75" customHeight="1" x14ac:dyDescent="0.25">
      <c r="A26" s="85"/>
      <c r="B26" s="82"/>
      <c r="C26" s="85"/>
      <c r="D26" s="84" t="s">
        <v>108</v>
      </c>
      <c r="E26" s="85"/>
      <c r="F26" s="88" t="s">
        <v>13</v>
      </c>
      <c r="G26" s="89" t="s">
        <v>110</v>
      </c>
      <c r="H26" s="90">
        <f>I26+K26+L26+M26</f>
        <v>89217.08</v>
      </c>
      <c r="I26" s="87">
        <v>12900</v>
      </c>
      <c r="J26" s="41" t="s">
        <v>8</v>
      </c>
      <c r="K26" s="45">
        <f>K27+K28</f>
        <v>0</v>
      </c>
      <c r="L26" s="45">
        <f>L27+L28</f>
        <v>0</v>
      </c>
      <c r="M26" s="45">
        <f>M27+M28</f>
        <v>76317.08</v>
      </c>
    </row>
    <row r="27" spans="1:16" s="1" customFormat="1" ht="15.75" customHeight="1" x14ac:dyDescent="0.25">
      <c r="A27" s="85"/>
      <c r="B27" s="82"/>
      <c r="C27" s="85"/>
      <c r="D27" s="85"/>
      <c r="E27" s="85"/>
      <c r="F27" s="88"/>
      <c r="G27" s="89"/>
      <c r="H27" s="90"/>
      <c r="I27" s="87"/>
      <c r="J27" s="46" t="s">
        <v>9</v>
      </c>
      <c r="K27" s="45">
        <v>0</v>
      </c>
      <c r="L27" s="45">
        <v>0</v>
      </c>
      <c r="M27" s="45">
        <v>0</v>
      </c>
    </row>
    <row r="28" spans="1:16" s="1" customFormat="1" ht="15.75" x14ac:dyDescent="0.25">
      <c r="A28" s="86"/>
      <c r="B28" s="83"/>
      <c r="C28" s="86"/>
      <c r="D28" s="86"/>
      <c r="E28" s="86"/>
      <c r="F28" s="88"/>
      <c r="G28" s="89"/>
      <c r="H28" s="90"/>
      <c r="I28" s="87"/>
      <c r="J28" s="46" t="s">
        <v>10</v>
      </c>
      <c r="K28" s="45">
        <v>0</v>
      </c>
      <c r="L28" s="45">
        <v>0</v>
      </c>
      <c r="M28" s="45">
        <v>76317.08</v>
      </c>
    </row>
    <row r="29" spans="1:16" s="11" customFormat="1" ht="15.75" customHeight="1" x14ac:dyDescent="0.25">
      <c r="A29" s="89" t="s">
        <v>52</v>
      </c>
      <c r="B29" s="91" t="s">
        <v>63</v>
      </c>
      <c r="C29" s="89" t="s">
        <v>147</v>
      </c>
      <c r="D29" s="43" t="s">
        <v>40</v>
      </c>
      <c r="E29" s="89" t="s">
        <v>14</v>
      </c>
      <c r="F29" s="88" t="s">
        <v>13</v>
      </c>
      <c r="G29" s="89" t="s">
        <v>110</v>
      </c>
      <c r="H29" s="90">
        <f>I29+K29+L29+M29</f>
        <v>61965.82</v>
      </c>
      <c r="I29" s="87">
        <v>12150</v>
      </c>
      <c r="J29" s="41" t="s">
        <v>8</v>
      </c>
      <c r="K29" s="45">
        <f>K30+K31</f>
        <v>0</v>
      </c>
      <c r="L29" s="45">
        <f>L30+L31</f>
        <v>0</v>
      </c>
      <c r="M29" s="45">
        <f>M30+M31</f>
        <v>49815.82</v>
      </c>
    </row>
    <row r="30" spans="1:16" s="1" customFormat="1" ht="15.75" customHeight="1" x14ac:dyDescent="0.25">
      <c r="A30" s="89"/>
      <c r="B30" s="91"/>
      <c r="C30" s="89"/>
      <c r="D30" s="89" t="s">
        <v>108</v>
      </c>
      <c r="E30" s="89"/>
      <c r="F30" s="88"/>
      <c r="G30" s="89"/>
      <c r="H30" s="90"/>
      <c r="I30" s="87"/>
      <c r="J30" s="46" t="s">
        <v>9</v>
      </c>
      <c r="K30" s="45">
        <v>0</v>
      </c>
      <c r="L30" s="45">
        <v>0</v>
      </c>
      <c r="M30" s="45">
        <v>0</v>
      </c>
    </row>
    <row r="31" spans="1:16" s="1" customFormat="1" ht="34.5" customHeight="1" x14ac:dyDescent="0.25">
      <c r="A31" s="89"/>
      <c r="B31" s="91"/>
      <c r="C31" s="89"/>
      <c r="D31" s="89"/>
      <c r="E31" s="89"/>
      <c r="F31" s="88"/>
      <c r="G31" s="89"/>
      <c r="H31" s="90"/>
      <c r="I31" s="87"/>
      <c r="J31" s="46" t="s">
        <v>10</v>
      </c>
      <c r="K31" s="45">
        <v>0</v>
      </c>
      <c r="L31" s="45">
        <v>0</v>
      </c>
      <c r="M31" s="45">
        <v>49815.82</v>
      </c>
    </row>
    <row r="32" spans="1:16" s="11" customFormat="1" ht="15.75" customHeight="1" x14ac:dyDescent="0.25">
      <c r="A32" s="89" t="s">
        <v>53</v>
      </c>
      <c r="B32" s="91" t="s">
        <v>64</v>
      </c>
      <c r="C32" s="89" t="s">
        <v>148</v>
      </c>
      <c r="D32" s="43" t="s">
        <v>40</v>
      </c>
      <c r="E32" s="89" t="s">
        <v>14</v>
      </c>
      <c r="F32" s="88" t="s">
        <v>13</v>
      </c>
      <c r="G32" s="89" t="s">
        <v>110</v>
      </c>
      <c r="H32" s="90">
        <f>I32+K32+L32+M32</f>
        <v>125062.27</v>
      </c>
      <c r="I32" s="87">
        <v>16786.189999999999</v>
      </c>
      <c r="J32" s="41" t="s">
        <v>8</v>
      </c>
      <c r="K32" s="45">
        <f>K33+K34</f>
        <v>0</v>
      </c>
      <c r="L32" s="45">
        <f>L33+L34</f>
        <v>0</v>
      </c>
      <c r="M32" s="45">
        <f>M33+M34</f>
        <v>108276.08</v>
      </c>
    </row>
    <row r="33" spans="1:13" s="1" customFormat="1" ht="15.75" customHeight="1" x14ac:dyDescent="0.25">
      <c r="A33" s="89"/>
      <c r="B33" s="91"/>
      <c r="C33" s="89"/>
      <c r="D33" s="89" t="s">
        <v>108</v>
      </c>
      <c r="E33" s="89"/>
      <c r="F33" s="88"/>
      <c r="G33" s="89"/>
      <c r="H33" s="90"/>
      <c r="I33" s="87"/>
      <c r="J33" s="46" t="s">
        <v>9</v>
      </c>
      <c r="K33" s="45">
        <v>0</v>
      </c>
      <c r="L33" s="45">
        <v>0</v>
      </c>
      <c r="M33" s="45">
        <v>0</v>
      </c>
    </row>
    <row r="34" spans="1:13" s="1" customFormat="1" ht="31.5" customHeight="1" x14ac:dyDescent="0.25">
      <c r="A34" s="89"/>
      <c r="B34" s="91"/>
      <c r="C34" s="89"/>
      <c r="D34" s="89"/>
      <c r="E34" s="89"/>
      <c r="F34" s="88"/>
      <c r="G34" s="89"/>
      <c r="H34" s="90"/>
      <c r="I34" s="87"/>
      <c r="J34" s="46" t="s">
        <v>10</v>
      </c>
      <c r="K34" s="45">
        <v>0</v>
      </c>
      <c r="L34" s="45">
        <v>0</v>
      </c>
      <c r="M34" s="45">
        <v>108276.08</v>
      </c>
    </row>
    <row r="35" spans="1:13" s="11" customFormat="1" ht="15.75" customHeight="1" x14ac:dyDescent="0.25">
      <c r="A35" s="89" t="s">
        <v>15</v>
      </c>
      <c r="B35" s="91" t="s">
        <v>111</v>
      </c>
      <c r="C35" s="88" t="s">
        <v>179</v>
      </c>
      <c r="D35" s="89" t="s">
        <v>40</v>
      </c>
      <c r="E35" s="89" t="s">
        <v>14</v>
      </c>
      <c r="F35" s="88" t="s">
        <v>97</v>
      </c>
      <c r="G35" s="88">
        <v>2025</v>
      </c>
      <c r="H35" s="87">
        <f>I35+K35+L35+M35</f>
        <v>17307.39</v>
      </c>
      <c r="I35" s="87">
        <v>0</v>
      </c>
      <c r="J35" s="42" t="s">
        <v>8</v>
      </c>
      <c r="K35" s="44">
        <f>K36</f>
        <v>0</v>
      </c>
      <c r="L35" s="44">
        <f t="shared" ref="L35:M35" si="8">L36</f>
        <v>0</v>
      </c>
      <c r="M35" s="44">
        <f t="shared" si="8"/>
        <v>17307.39</v>
      </c>
    </row>
    <row r="36" spans="1:13" s="11" customFormat="1" ht="44.25" customHeight="1" x14ac:dyDescent="0.25">
      <c r="A36" s="89"/>
      <c r="B36" s="91"/>
      <c r="C36" s="88"/>
      <c r="D36" s="89"/>
      <c r="E36" s="89"/>
      <c r="F36" s="88"/>
      <c r="G36" s="88"/>
      <c r="H36" s="88"/>
      <c r="I36" s="87"/>
      <c r="J36" s="47" t="s">
        <v>10</v>
      </c>
      <c r="K36" s="44">
        <v>0</v>
      </c>
      <c r="L36" s="44">
        <v>0</v>
      </c>
      <c r="M36" s="44">
        <v>17307.39</v>
      </c>
    </row>
    <row r="37" spans="1:13" s="1" customFormat="1" ht="15.75" customHeight="1" x14ac:dyDescent="0.25">
      <c r="A37" s="89"/>
      <c r="B37" s="91"/>
      <c r="C37" s="88"/>
      <c r="D37" s="89" t="s">
        <v>108</v>
      </c>
      <c r="E37" s="89"/>
      <c r="F37" s="88" t="s">
        <v>13</v>
      </c>
      <c r="G37" s="89">
        <v>2025</v>
      </c>
      <c r="H37" s="90">
        <f>I37+K37+L37+M37</f>
        <v>20150.2</v>
      </c>
      <c r="I37" s="87">
        <v>0</v>
      </c>
      <c r="J37" s="46" t="s">
        <v>8</v>
      </c>
      <c r="K37" s="45">
        <f>K38+K39</f>
        <v>0</v>
      </c>
      <c r="L37" s="45">
        <f t="shared" ref="L37:M37" si="9">L38+L39</f>
        <v>0</v>
      </c>
      <c r="M37" s="45">
        <f t="shared" si="9"/>
        <v>20150.2</v>
      </c>
    </row>
    <row r="38" spans="1:13" s="1" customFormat="1" ht="15.75" x14ac:dyDescent="0.25">
      <c r="A38" s="89"/>
      <c r="B38" s="91"/>
      <c r="C38" s="88"/>
      <c r="D38" s="89"/>
      <c r="E38" s="89"/>
      <c r="F38" s="88"/>
      <c r="G38" s="89"/>
      <c r="H38" s="89"/>
      <c r="I38" s="87"/>
      <c r="J38" s="46" t="s">
        <v>9</v>
      </c>
      <c r="K38" s="45">
        <v>0</v>
      </c>
      <c r="L38" s="45">
        <v>0</v>
      </c>
      <c r="M38" s="45">
        <v>0</v>
      </c>
    </row>
    <row r="39" spans="1:13" s="1" customFormat="1" ht="15.75" x14ac:dyDescent="0.25">
      <c r="A39" s="89"/>
      <c r="B39" s="91"/>
      <c r="C39" s="88"/>
      <c r="D39" s="89"/>
      <c r="E39" s="89"/>
      <c r="F39" s="88"/>
      <c r="G39" s="89"/>
      <c r="H39" s="89"/>
      <c r="I39" s="87"/>
      <c r="J39" s="46" t="s">
        <v>10</v>
      </c>
      <c r="K39" s="45">
        <v>0</v>
      </c>
      <c r="L39" s="45">
        <v>0</v>
      </c>
      <c r="M39" s="45">
        <v>20150.2</v>
      </c>
    </row>
    <row r="40" spans="1:13" s="11" customFormat="1" ht="15.75" customHeight="1" x14ac:dyDescent="0.25">
      <c r="A40" s="88" t="s">
        <v>16</v>
      </c>
      <c r="B40" s="92" t="s">
        <v>217</v>
      </c>
      <c r="C40" s="88" t="s">
        <v>180</v>
      </c>
      <c r="D40" s="88" t="s">
        <v>40</v>
      </c>
      <c r="E40" s="88" t="s">
        <v>14</v>
      </c>
      <c r="F40" s="88" t="s">
        <v>97</v>
      </c>
      <c r="G40" s="88">
        <v>2025</v>
      </c>
      <c r="H40" s="87">
        <f>I40+K40+L40+M40</f>
        <v>19392.650000000001</v>
      </c>
      <c r="I40" s="87">
        <v>0</v>
      </c>
      <c r="J40" s="42" t="s">
        <v>8</v>
      </c>
      <c r="K40" s="44">
        <f>K41</f>
        <v>0</v>
      </c>
      <c r="L40" s="44">
        <f t="shared" ref="L40:M40" si="10">L41</f>
        <v>0</v>
      </c>
      <c r="M40" s="44">
        <f t="shared" si="10"/>
        <v>19392.650000000001</v>
      </c>
    </row>
    <row r="41" spans="1:13" s="11" customFormat="1" ht="44.25" customHeight="1" x14ac:dyDescent="0.25">
      <c r="A41" s="88"/>
      <c r="B41" s="92"/>
      <c r="C41" s="88"/>
      <c r="D41" s="88"/>
      <c r="E41" s="88"/>
      <c r="F41" s="88"/>
      <c r="G41" s="88"/>
      <c r="H41" s="88"/>
      <c r="I41" s="87"/>
      <c r="J41" s="47" t="s">
        <v>10</v>
      </c>
      <c r="K41" s="44">
        <v>0</v>
      </c>
      <c r="L41" s="44">
        <v>0</v>
      </c>
      <c r="M41" s="44">
        <v>19392.650000000001</v>
      </c>
    </row>
    <row r="42" spans="1:13" s="11" customFormat="1" ht="15.75" customHeight="1" x14ac:dyDescent="0.25">
      <c r="A42" s="88"/>
      <c r="B42" s="92"/>
      <c r="C42" s="88"/>
      <c r="D42" s="88" t="s">
        <v>108</v>
      </c>
      <c r="E42" s="88"/>
      <c r="F42" s="88" t="s">
        <v>13</v>
      </c>
      <c r="G42" s="88">
        <v>2025</v>
      </c>
      <c r="H42" s="87">
        <f>I42+K42+L42+M42</f>
        <v>20150.21</v>
      </c>
      <c r="I42" s="87">
        <v>0</v>
      </c>
      <c r="J42" s="47" t="s">
        <v>8</v>
      </c>
      <c r="K42" s="44">
        <f>K43+K44</f>
        <v>0</v>
      </c>
      <c r="L42" s="44">
        <f t="shared" ref="L42:M42" si="11">L43+L44</f>
        <v>0</v>
      </c>
      <c r="M42" s="44">
        <f t="shared" si="11"/>
        <v>20150.21</v>
      </c>
    </row>
    <row r="43" spans="1:13" s="11" customFormat="1" ht="15.75" x14ac:dyDescent="0.25">
      <c r="A43" s="88"/>
      <c r="B43" s="92"/>
      <c r="C43" s="88"/>
      <c r="D43" s="88"/>
      <c r="E43" s="88"/>
      <c r="F43" s="88"/>
      <c r="G43" s="88"/>
      <c r="H43" s="88"/>
      <c r="I43" s="87"/>
      <c r="J43" s="47" t="s">
        <v>9</v>
      </c>
      <c r="K43" s="44">
        <v>0</v>
      </c>
      <c r="L43" s="44">
        <v>0</v>
      </c>
      <c r="M43" s="44">
        <v>0</v>
      </c>
    </row>
    <row r="44" spans="1:13" s="11" customFormat="1" ht="15.75" x14ac:dyDescent="0.25">
      <c r="A44" s="88"/>
      <c r="B44" s="92"/>
      <c r="C44" s="88"/>
      <c r="D44" s="88"/>
      <c r="E44" s="88"/>
      <c r="F44" s="88"/>
      <c r="G44" s="88"/>
      <c r="H44" s="88"/>
      <c r="I44" s="87"/>
      <c r="J44" s="47" t="s">
        <v>10</v>
      </c>
      <c r="K44" s="44">
        <v>0</v>
      </c>
      <c r="L44" s="44">
        <v>0</v>
      </c>
      <c r="M44" s="44">
        <v>20150.21</v>
      </c>
    </row>
    <row r="45" spans="1:13" s="11" customFormat="1" ht="15.75" customHeight="1" x14ac:dyDescent="0.25">
      <c r="A45" s="89" t="s">
        <v>54</v>
      </c>
      <c r="B45" s="91" t="s">
        <v>175</v>
      </c>
      <c r="C45" s="88" t="s">
        <v>183</v>
      </c>
      <c r="D45" s="40" t="s">
        <v>40</v>
      </c>
      <c r="E45" s="89" t="s">
        <v>14</v>
      </c>
      <c r="F45" s="88" t="s">
        <v>13</v>
      </c>
      <c r="G45" s="89" t="s">
        <v>89</v>
      </c>
      <c r="H45" s="90">
        <f>I45+K45+L45+M45</f>
        <v>20766.53</v>
      </c>
      <c r="I45" s="87">
        <v>190.01</v>
      </c>
      <c r="J45" s="41" t="s">
        <v>8</v>
      </c>
      <c r="K45" s="45">
        <f>K46</f>
        <v>20576.52</v>
      </c>
      <c r="L45" s="45">
        <f>L46</f>
        <v>0</v>
      </c>
      <c r="M45" s="45">
        <f>M46</f>
        <v>0</v>
      </c>
    </row>
    <row r="46" spans="1:13" s="1" customFormat="1" ht="61.5" customHeight="1" x14ac:dyDescent="0.25">
      <c r="A46" s="89"/>
      <c r="B46" s="91"/>
      <c r="C46" s="88"/>
      <c r="D46" s="40" t="s">
        <v>108</v>
      </c>
      <c r="E46" s="89"/>
      <c r="F46" s="88"/>
      <c r="G46" s="89"/>
      <c r="H46" s="90"/>
      <c r="I46" s="87"/>
      <c r="J46" s="46" t="s">
        <v>10</v>
      </c>
      <c r="K46" s="45">
        <v>20576.52</v>
      </c>
      <c r="L46" s="45">
        <v>0</v>
      </c>
      <c r="M46" s="45">
        <v>0</v>
      </c>
    </row>
    <row r="47" spans="1:13" s="8" customFormat="1" ht="15.75" x14ac:dyDescent="0.25">
      <c r="A47" s="97" t="s">
        <v>161</v>
      </c>
      <c r="B47" s="97"/>
      <c r="C47" s="97"/>
      <c r="D47" s="97"/>
      <c r="E47" s="97"/>
      <c r="F47" s="97"/>
      <c r="G47" s="97"/>
      <c r="H47" s="97"/>
      <c r="I47" s="97"/>
      <c r="J47" s="7" t="s">
        <v>8</v>
      </c>
      <c r="K47" s="3">
        <f t="shared" ref="K47:L47" si="12">K48+K49</f>
        <v>1310146.9300000002</v>
      </c>
      <c r="L47" s="3">
        <f t="shared" si="12"/>
        <v>3545412.1599999997</v>
      </c>
      <c r="M47" s="3">
        <f t="shared" ref="M47" si="13">M48+M49</f>
        <v>77979.350000000006</v>
      </c>
    </row>
    <row r="48" spans="1:13" s="8" customFormat="1" ht="15.75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7" t="s">
        <v>9</v>
      </c>
      <c r="K48" s="3">
        <f>K56+K59+K64+K68+K73+K51</f>
        <v>1055962.3</v>
      </c>
      <c r="L48" s="3">
        <f t="shared" ref="L48:M48" si="14">L56+L59+L64+L68+L73+L51</f>
        <v>2603086.8099999996</v>
      </c>
      <c r="M48" s="3">
        <f t="shared" si="14"/>
        <v>33903.61</v>
      </c>
    </row>
    <row r="49" spans="1:14" s="8" customFormat="1" ht="15.75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7" t="s">
        <v>10</v>
      </c>
      <c r="K49" s="3">
        <f>K57+K60+K65+K69+K71+K74+K52+K54+K62</f>
        <v>254184.63</v>
      </c>
      <c r="L49" s="3">
        <f t="shared" ref="L49:M49" si="15">L57+L60+L65+L69+L71+L74+L52+L54+L62</f>
        <v>942325.35000000009</v>
      </c>
      <c r="M49" s="3">
        <f t="shared" si="15"/>
        <v>44075.74</v>
      </c>
    </row>
    <row r="50" spans="1:14" s="1" customFormat="1" ht="15.75" customHeight="1" x14ac:dyDescent="0.25">
      <c r="A50" s="89" t="s">
        <v>55</v>
      </c>
      <c r="B50" s="91" t="s">
        <v>222</v>
      </c>
      <c r="C50" s="88" t="s">
        <v>321</v>
      </c>
      <c r="D50" s="43" t="s">
        <v>41</v>
      </c>
      <c r="E50" s="89" t="s">
        <v>14</v>
      </c>
      <c r="F50" s="88" t="s">
        <v>13</v>
      </c>
      <c r="G50" s="89" t="s">
        <v>224</v>
      </c>
      <c r="H50" s="90">
        <f>I50+K50+L50+M50</f>
        <v>1280022.6200000001</v>
      </c>
      <c r="I50" s="87">
        <v>1213428.8500000001</v>
      </c>
      <c r="J50" s="46" t="s">
        <v>8</v>
      </c>
      <c r="K50" s="45">
        <f>K51+K52</f>
        <v>66593.77</v>
      </c>
      <c r="L50" s="45">
        <f t="shared" ref="L50:M50" si="16">L51+L52</f>
        <v>0</v>
      </c>
      <c r="M50" s="45">
        <f t="shared" si="16"/>
        <v>0</v>
      </c>
    </row>
    <row r="51" spans="1:14" s="1" customFormat="1" ht="24" customHeight="1" x14ac:dyDescent="0.25">
      <c r="A51" s="89"/>
      <c r="B51" s="91"/>
      <c r="C51" s="88"/>
      <c r="D51" s="89" t="s">
        <v>223</v>
      </c>
      <c r="E51" s="89"/>
      <c r="F51" s="88"/>
      <c r="G51" s="89"/>
      <c r="H51" s="89"/>
      <c r="I51" s="87"/>
      <c r="J51" s="46" t="s">
        <v>9</v>
      </c>
      <c r="K51" s="44">
        <f>14632.92</f>
        <v>14632.92</v>
      </c>
      <c r="L51" s="45">
        <v>0</v>
      </c>
      <c r="M51" s="45">
        <v>0</v>
      </c>
    </row>
    <row r="52" spans="1:14" s="1" customFormat="1" ht="15.75" x14ac:dyDescent="0.25">
      <c r="A52" s="89"/>
      <c r="B52" s="91"/>
      <c r="C52" s="88"/>
      <c r="D52" s="89"/>
      <c r="E52" s="89"/>
      <c r="F52" s="88"/>
      <c r="G52" s="89"/>
      <c r="H52" s="89"/>
      <c r="I52" s="87"/>
      <c r="J52" s="46" t="s">
        <v>10</v>
      </c>
      <c r="K52" s="66">
        <f>5872.25+46088.6</f>
        <v>51960.85</v>
      </c>
      <c r="L52" s="45">
        <v>0</v>
      </c>
      <c r="M52" s="45">
        <v>0</v>
      </c>
    </row>
    <row r="53" spans="1:14" s="1" customFormat="1" ht="15.75" x14ac:dyDescent="0.25">
      <c r="A53" s="89" t="s">
        <v>56</v>
      </c>
      <c r="B53" s="91" t="s">
        <v>67</v>
      </c>
      <c r="C53" s="88" t="s">
        <v>182</v>
      </c>
      <c r="D53" s="89" t="s">
        <v>40</v>
      </c>
      <c r="E53" s="89" t="s">
        <v>14</v>
      </c>
      <c r="F53" s="88" t="s">
        <v>188</v>
      </c>
      <c r="G53" s="89">
        <v>2023</v>
      </c>
      <c r="H53" s="90">
        <f>I53+K53+L53+M53</f>
        <v>2250.12</v>
      </c>
      <c r="I53" s="87">
        <v>0</v>
      </c>
      <c r="J53" s="46" t="s">
        <v>8</v>
      </c>
      <c r="K53" s="45">
        <f>K54</f>
        <v>2250.12</v>
      </c>
      <c r="L53" s="45">
        <f t="shared" ref="L53:M53" si="17">L54</f>
        <v>0</v>
      </c>
      <c r="M53" s="45">
        <f t="shared" si="17"/>
        <v>0</v>
      </c>
    </row>
    <row r="54" spans="1:14" s="1" customFormat="1" ht="49.5" customHeight="1" x14ac:dyDescent="0.25">
      <c r="A54" s="89"/>
      <c r="B54" s="91"/>
      <c r="C54" s="88"/>
      <c r="D54" s="89"/>
      <c r="E54" s="89"/>
      <c r="F54" s="88"/>
      <c r="G54" s="89"/>
      <c r="H54" s="89"/>
      <c r="I54" s="87"/>
      <c r="J54" s="46" t="s">
        <v>10</v>
      </c>
      <c r="K54" s="45">
        <f>1500+750.12</f>
        <v>2250.12</v>
      </c>
      <c r="L54" s="45">
        <v>0</v>
      </c>
      <c r="M54" s="45">
        <v>0</v>
      </c>
    </row>
    <row r="55" spans="1:14" s="1" customFormat="1" ht="15.75" customHeight="1" x14ac:dyDescent="0.25">
      <c r="A55" s="89"/>
      <c r="B55" s="91"/>
      <c r="C55" s="88"/>
      <c r="D55" s="88" t="s">
        <v>108</v>
      </c>
      <c r="E55" s="89"/>
      <c r="F55" s="88" t="s">
        <v>13</v>
      </c>
      <c r="G55" s="89" t="s">
        <v>31</v>
      </c>
      <c r="H55" s="90">
        <f>I55+K55+L55+M55</f>
        <v>1007188.52</v>
      </c>
      <c r="I55" s="87">
        <f>13200+15600</f>
        <v>28800</v>
      </c>
      <c r="J55" s="46" t="s">
        <v>8</v>
      </c>
      <c r="K55" s="44">
        <f t="shared" ref="K55:M55" si="18">K56+K57</f>
        <v>381495.56</v>
      </c>
      <c r="L55" s="44">
        <f t="shared" si="18"/>
        <v>596892.96</v>
      </c>
      <c r="M55" s="44">
        <f t="shared" si="18"/>
        <v>0</v>
      </c>
      <c r="N55" s="4"/>
    </row>
    <row r="56" spans="1:14" s="1" customFormat="1" ht="15.75" customHeight="1" x14ac:dyDescent="0.25">
      <c r="A56" s="89"/>
      <c r="B56" s="91"/>
      <c r="C56" s="88"/>
      <c r="D56" s="88"/>
      <c r="E56" s="89"/>
      <c r="F56" s="88"/>
      <c r="G56" s="89"/>
      <c r="H56" s="90"/>
      <c r="I56" s="87"/>
      <c r="J56" s="46" t="s">
        <v>9</v>
      </c>
      <c r="K56" s="44">
        <v>311317.33</v>
      </c>
      <c r="L56" s="44">
        <v>487091.18</v>
      </c>
      <c r="M56" s="44">
        <v>0</v>
      </c>
    </row>
    <row r="57" spans="1:14" s="1" customFormat="1" ht="15.75" x14ac:dyDescent="0.25">
      <c r="A57" s="89"/>
      <c r="B57" s="91"/>
      <c r="C57" s="88"/>
      <c r="D57" s="88"/>
      <c r="E57" s="89"/>
      <c r="F57" s="88"/>
      <c r="G57" s="89"/>
      <c r="H57" s="90"/>
      <c r="I57" s="87"/>
      <c r="J57" s="46" t="s">
        <v>10</v>
      </c>
      <c r="K57" s="45">
        <v>70178.23</v>
      </c>
      <c r="L57" s="45">
        <v>109801.78</v>
      </c>
      <c r="M57" s="45">
        <v>0</v>
      </c>
    </row>
    <row r="58" spans="1:14" s="11" customFormat="1" ht="15.75" customHeight="1" x14ac:dyDescent="0.25">
      <c r="A58" s="88" t="s">
        <v>57</v>
      </c>
      <c r="B58" s="92" t="s">
        <v>65</v>
      </c>
      <c r="C58" s="88" t="s">
        <v>213</v>
      </c>
      <c r="D58" s="40" t="s">
        <v>40</v>
      </c>
      <c r="E58" s="88" t="s">
        <v>12</v>
      </c>
      <c r="F58" s="88" t="s">
        <v>13</v>
      </c>
      <c r="G58" s="88" t="s">
        <v>110</v>
      </c>
      <c r="H58" s="87">
        <f>I58+K58+L58+M58</f>
        <v>748503.64</v>
      </c>
      <c r="I58" s="87">
        <v>115113.66</v>
      </c>
      <c r="J58" s="42" t="s">
        <v>8</v>
      </c>
      <c r="K58" s="44">
        <f t="shared" ref="K58:L58" si="19">K59+K60</f>
        <v>474015.95999999996</v>
      </c>
      <c r="L58" s="44">
        <f t="shared" si="19"/>
        <v>91566.8</v>
      </c>
      <c r="M58" s="44">
        <f>M59+M60</f>
        <v>67807.22</v>
      </c>
    </row>
    <row r="59" spans="1:14" s="11" customFormat="1" ht="15.75" x14ac:dyDescent="0.25">
      <c r="A59" s="88"/>
      <c r="B59" s="92"/>
      <c r="C59" s="88"/>
      <c r="D59" s="88"/>
      <c r="E59" s="88"/>
      <c r="F59" s="88"/>
      <c r="G59" s="88"/>
      <c r="H59" s="87"/>
      <c r="I59" s="87"/>
      <c r="J59" s="42" t="s">
        <v>9</v>
      </c>
      <c r="K59" s="44">
        <v>466905.73</v>
      </c>
      <c r="L59" s="44">
        <v>91566.8</v>
      </c>
      <c r="M59" s="44">
        <v>33903.61</v>
      </c>
    </row>
    <row r="60" spans="1:14" s="11" customFormat="1" ht="36" customHeight="1" x14ac:dyDescent="0.25">
      <c r="A60" s="88"/>
      <c r="B60" s="92"/>
      <c r="C60" s="88"/>
      <c r="D60" s="88"/>
      <c r="E60" s="88"/>
      <c r="F60" s="88"/>
      <c r="G60" s="88"/>
      <c r="H60" s="87"/>
      <c r="I60" s="87"/>
      <c r="J60" s="47" t="s">
        <v>10</v>
      </c>
      <c r="K60" s="44">
        <v>7110.23</v>
      </c>
      <c r="L60" s="44">
        <v>0</v>
      </c>
      <c r="M60" s="44">
        <v>33903.61</v>
      </c>
    </row>
    <row r="61" spans="1:14" s="11" customFormat="1" ht="36" customHeight="1" x14ac:dyDescent="0.25">
      <c r="A61" s="79" t="s">
        <v>68</v>
      </c>
      <c r="B61" s="81" t="s">
        <v>212</v>
      </c>
      <c r="C61" s="84" t="s">
        <v>218</v>
      </c>
      <c r="D61" s="79" t="s">
        <v>40</v>
      </c>
      <c r="E61" s="79" t="s">
        <v>14</v>
      </c>
      <c r="F61" s="79" t="s">
        <v>188</v>
      </c>
      <c r="G61" s="79">
        <v>2023</v>
      </c>
      <c r="H61" s="75">
        <f>I61+K61+L61+M61</f>
        <v>430</v>
      </c>
      <c r="I61" s="77">
        <v>0</v>
      </c>
      <c r="J61" s="72" t="s">
        <v>8</v>
      </c>
      <c r="K61" s="74">
        <f>K62</f>
        <v>430</v>
      </c>
      <c r="L61" s="74">
        <f t="shared" ref="L61:M61" si="20">L62</f>
        <v>0</v>
      </c>
      <c r="M61" s="74">
        <f t="shared" si="20"/>
        <v>0</v>
      </c>
    </row>
    <row r="62" spans="1:14" s="11" customFormat="1" ht="36" customHeight="1" x14ac:dyDescent="0.25">
      <c r="A62" s="80"/>
      <c r="B62" s="82"/>
      <c r="C62" s="85"/>
      <c r="D62" s="76"/>
      <c r="E62" s="80"/>
      <c r="F62" s="76"/>
      <c r="G62" s="76"/>
      <c r="H62" s="76"/>
      <c r="I62" s="78"/>
      <c r="J62" s="72" t="s">
        <v>10</v>
      </c>
      <c r="K62" s="74">
        <v>430</v>
      </c>
      <c r="L62" s="74">
        <v>0</v>
      </c>
      <c r="M62" s="74">
        <v>0</v>
      </c>
    </row>
    <row r="63" spans="1:14" s="1" customFormat="1" ht="15.75" customHeight="1" x14ac:dyDescent="0.25">
      <c r="A63" s="80"/>
      <c r="B63" s="82"/>
      <c r="C63" s="85"/>
      <c r="D63" s="84" t="s">
        <v>112</v>
      </c>
      <c r="E63" s="80"/>
      <c r="F63" s="88" t="s">
        <v>13</v>
      </c>
      <c r="G63" s="89" t="s">
        <v>19</v>
      </c>
      <c r="H63" s="90">
        <f>K63+L63+M63+I63</f>
        <v>2189053.4799999995</v>
      </c>
      <c r="I63" s="87">
        <v>14451.32</v>
      </c>
      <c r="J63" s="46" t="s">
        <v>8</v>
      </c>
      <c r="K63" s="45">
        <f>K65+K64</f>
        <v>240618.53999999998</v>
      </c>
      <c r="L63" s="45">
        <f>L65+L64</f>
        <v>1933983.6199999999</v>
      </c>
      <c r="M63" s="45">
        <f>M65+M64</f>
        <v>0</v>
      </c>
    </row>
    <row r="64" spans="1:14" s="1" customFormat="1" ht="15" customHeight="1" x14ac:dyDescent="0.25">
      <c r="A64" s="80"/>
      <c r="B64" s="82"/>
      <c r="C64" s="85"/>
      <c r="D64" s="85"/>
      <c r="E64" s="80"/>
      <c r="F64" s="88"/>
      <c r="G64" s="89"/>
      <c r="H64" s="90"/>
      <c r="I64" s="87"/>
      <c r="J64" s="46" t="s">
        <v>9</v>
      </c>
      <c r="K64" s="45">
        <v>168289.62</v>
      </c>
      <c r="L64" s="45">
        <v>1385240.13</v>
      </c>
      <c r="M64" s="45">
        <v>0</v>
      </c>
    </row>
    <row r="65" spans="1:14" s="1" customFormat="1" ht="15.75" x14ac:dyDescent="0.25">
      <c r="A65" s="76"/>
      <c r="B65" s="83"/>
      <c r="C65" s="86"/>
      <c r="D65" s="86"/>
      <c r="E65" s="76"/>
      <c r="F65" s="88"/>
      <c r="G65" s="89"/>
      <c r="H65" s="90"/>
      <c r="I65" s="87"/>
      <c r="J65" s="46" t="s">
        <v>10</v>
      </c>
      <c r="K65" s="45">
        <v>72328.92</v>
      </c>
      <c r="L65" s="45">
        <v>548743.49</v>
      </c>
      <c r="M65" s="45">
        <v>0</v>
      </c>
    </row>
    <row r="66" spans="1:14" s="11" customFormat="1" ht="15.75" customHeight="1" x14ac:dyDescent="0.25">
      <c r="A66" s="89" t="s">
        <v>226</v>
      </c>
      <c r="B66" s="92" t="s">
        <v>66</v>
      </c>
      <c r="C66" s="89" t="s">
        <v>280</v>
      </c>
      <c r="D66" s="43" t="s">
        <v>40</v>
      </c>
      <c r="E66" s="89" t="s">
        <v>14</v>
      </c>
      <c r="F66" s="88" t="s">
        <v>13</v>
      </c>
      <c r="G66" s="89" t="s">
        <v>86</v>
      </c>
      <c r="H66" s="90">
        <f>I66+K66+L66+M66</f>
        <v>1037999.03</v>
      </c>
      <c r="I66" s="87">
        <f>231.79+9524.45</f>
        <v>9756.2400000000016</v>
      </c>
      <c r="J66" s="91" t="s">
        <v>8</v>
      </c>
      <c r="K66" s="101">
        <f>K69+K68</f>
        <v>132825.44</v>
      </c>
      <c r="L66" s="101">
        <f t="shared" ref="L66:M66" si="21">L69+L68</f>
        <v>895417.35</v>
      </c>
      <c r="M66" s="101">
        <f t="shared" si="21"/>
        <v>0</v>
      </c>
    </row>
    <row r="67" spans="1:14" s="1" customFormat="1" ht="15.75" customHeight="1" x14ac:dyDescent="0.25">
      <c r="A67" s="89"/>
      <c r="B67" s="92"/>
      <c r="C67" s="89"/>
      <c r="D67" s="89" t="s">
        <v>108</v>
      </c>
      <c r="E67" s="89"/>
      <c r="F67" s="88"/>
      <c r="G67" s="89"/>
      <c r="H67" s="90"/>
      <c r="I67" s="87"/>
      <c r="J67" s="91"/>
      <c r="K67" s="101"/>
      <c r="L67" s="101"/>
      <c r="M67" s="101"/>
    </row>
    <row r="68" spans="1:14" s="1" customFormat="1" ht="15.75" customHeight="1" x14ac:dyDescent="0.25">
      <c r="A68" s="89"/>
      <c r="B68" s="92"/>
      <c r="C68" s="89"/>
      <c r="D68" s="89"/>
      <c r="E68" s="89"/>
      <c r="F68" s="88"/>
      <c r="G68" s="89"/>
      <c r="H68" s="90"/>
      <c r="I68" s="87"/>
      <c r="J68" s="46" t="s">
        <v>9</v>
      </c>
      <c r="K68" s="45">
        <v>94816.7</v>
      </c>
      <c r="L68" s="45">
        <v>639188.69999999995</v>
      </c>
      <c r="M68" s="45">
        <v>0</v>
      </c>
    </row>
    <row r="69" spans="1:14" s="1" customFormat="1" ht="15.75" x14ac:dyDescent="0.25">
      <c r="A69" s="89"/>
      <c r="B69" s="92"/>
      <c r="C69" s="89"/>
      <c r="D69" s="89"/>
      <c r="E69" s="89"/>
      <c r="F69" s="88"/>
      <c r="G69" s="89"/>
      <c r="H69" s="90"/>
      <c r="I69" s="87"/>
      <c r="J69" s="46" t="s">
        <v>10</v>
      </c>
      <c r="K69" s="45">
        <v>38008.74</v>
      </c>
      <c r="L69" s="44">
        <v>256228.65</v>
      </c>
      <c r="M69" s="45">
        <v>0</v>
      </c>
    </row>
    <row r="70" spans="1:14" s="11" customFormat="1" ht="15.75" customHeight="1" x14ac:dyDescent="0.25">
      <c r="A70" s="88" t="s">
        <v>113</v>
      </c>
      <c r="B70" s="92" t="s">
        <v>274</v>
      </c>
      <c r="C70" s="88" t="s">
        <v>275</v>
      </c>
      <c r="D70" s="88" t="s">
        <v>40</v>
      </c>
      <c r="E70" s="88" t="s">
        <v>14</v>
      </c>
      <c r="F70" s="88" t="s">
        <v>97</v>
      </c>
      <c r="G70" s="88">
        <v>2024</v>
      </c>
      <c r="H70" s="87">
        <f>I70+K70+L70+M70</f>
        <v>27551.43</v>
      </c>
      <c r="I70" s="87">
        <v>0</v>
      </c>
      <c r="J70" s="42" t="s">
        <v>8</v>
      </c>
      <c r="K70" s="44">
        <f>K71</f>
        <v>0</v>
      </c>
      <c r="L70" s="44">
        <f t="shared" ref="L70:M70" si="22">L71</f>
        <v>27551.43</v>
      </c>
      <c r="M70" s="44">
        <f t="shared" si="22"/>
        <v>0</v>
      </c>
    </row>
    <row r="71" spans="1:14" s="11" customFormat="1" ht="44.25" customHeight="1" x14ac:dyDescent="0.25">
      <c r="A71" s="88"/>
      <c r="B71" s="92"/>
      <c r="C71" s="88"/>
      <c r="D71" s="88"/>
      <c r="E71" s="88"/>
      <c r="F71" s="88"/>
      <c r="G71" s="88"/>
      <c r="H71" s="88"/>
      <c r="I71" s="87"/>
      <c r="J71" s="47" t="s">
        <v>10</v>
      </c>
      <c r="K71" s="44">
        <v>0</v>
      </c>
      <c r="L71" s="44">
        <v>27551.43</v>
      </c>
      <c r="M71" s="44">
        <v>0</v>
      </c>
    </row>
    <row r="72" spans="1:14" s="11" customFormat="1" ht="15.75" customHeight="1" x14ac:dyDescent="0.25">
      <c r="A72" s="88"/>
      <c r="B72" s="92"/>
      <c r="C72" s="88"/>
      <c r="D72" s="88" t="s">
        <v>108</v>
      </c>
      <c r="E72" s="88"/>
      <c r="F72" s="88" t="s">
        <v>13</v>
      </c>
      <c r="G72" s="88" t="s">
        <v>225</v>
      </c>
      <c r="H72" s="87">
        <f>I72+K72+L72+M72</f>
        <v>22089.67</v>
      </c>
      <c r="I72" s="87">
        <v>0</v>
      </c>
      <c r="J72" s="47" t="s">
        <v>8</v>
      </c>
      <c r="K72" s="44">
        <f>K73+K74</f>
        <v>11917.539999999999</v>
      </c>
      <c r="L72" s="44">
        <f t="shared" ref="L72" si="23">L73+L74</f>
        <v>0</v>
      </c>
      <c r="M72" s="44">
        <f>M73+M74</f>
        <v>10172.129999999999</v>
      </c>
    </row>
    <row r="73" spans="1:14" s="11" customFormat="1" ht="15.75" x14ac:dyDescent="0.25">
      <c r="A73" s="88"/>
      <c r="B73" s="92"/>
      <c r="C73" s="88"/>
      <c r="D73" s="88"/>
      <c r="E73" s="88"/>
      <c r="F73" s="88"/>
      <c r="G73" s="88"/>
      <c r="H73" s="88"/>
      <c r="I73" s="87"/>
      <c r="J73" s="47" t="s">
        <v>9</v>
      </c>
      <c r="K73" s="44">
        <v>0</v>
      </c>
      <c r="L73" s="44">
        <v>0</v>
      </c>
      <c r="M73" s="44">
        <v>0</v>
      </c>
    </row>
    <row r="74" spans="1:14" s="11" customFormat="1" ht="15.75" x14ac:dyDescent="0.25">
      <c r="A74" s="88"/>
      <c r="B74" s="92"/>
      <c r="C74" s="88"/>
      <c r="D74" s="88"/>
      <c r="E74" s="88"/>
      <c r="F74" s="88"/>
      <c r="G74" s="88"/>
      <c r="H74" s="88"/>
      <c r="I74" s="87"/>
      <c r="J74" s="47" t="s">
        <v>10</v>
      </c>
      <c r="K74" s="51">
        <f>13750.64-1833.1</f>
        <v>11917.539999999999</v>
      </c>
      <c r="L74" s="44">
        <v>0</v>
      </c>
      <c r="M74" s="44">
        <v>10172.129999999999</v>
      </c>
    </row>
    <row r="75" spans="1:14" s="8" customFormat="1" ht="15.75" x14ac:dyDescent="0.25">
      <c r="A75" s="97" t="s">
        <v>162</v>
      </c>
      <c r="B75" s="97"/>
      <c r="C75" s="97"/>
      <c r="D75" s="97"/>
      <c r="E75" s="97"/>
      <c r="F75" s="97"/>
      <c r="G75" s="97"/>
      <c r="H75" s="97"/>
      <c r="I75" s="97"/>
      <c r="J75" s="7" t="s">
        <v>8</v>
      </c>
      <c r="K75" s="3">
        <f>K76+K77</f>
        <v>10589.42</v>
      </c>
      <c r="L75" s="3">
        <f t="shared" ref="L75:M75" si="24">L76+L77</f>
        <v>0</v>
      </c>
      <c r="M75" s="3">
        <f t="shared" si="24"/>
        <v>0</v>
      </c>
      <c r="N75" s="9"/>
    </row>
    <row r="76" spans="1:14" s="8" customFormat="1" ht="15.75" x14ac:dyDescent="0.25">
      <c r="A76" s="97"/>
      <c r="B76" s="97"/>
      <c r="C76" s="97"/>
      <c r="D76" s="97"/>
      <c r="E76" s="97"/>
      <c r="F76" s="97"/>
      <c r="G76" s="97"/>
      <c r="H76" s="97"/>
      <c r="I76" s="97"/>
      <c r="J76" s="7" t="s">
        <v>9</v>
      </c>
      <c r="K76" s="3">
        <v>0</v>
      </c>
      <c r="L76" s="3">
        <v>0</v>
      </c>
      <c r="M76" s="3">
        <v>0</v>
      </c>
      <c r="N76" s="9"/>
    </row>
    <row r="77" spans="1:14" s="8" customFormat="1" ht="15.75" x14ac:dyDescent="0.25">
      <c r="A77" s="97"/>
      <c r="B77" s="97"/>
      <c r="C77" s="97"/>
      <c r="D77" s="97"/>
      <c r="E77" s="97"/>
      <c r="F77" s="97"/>
      <c r="G77" s="97"/>
      <c r="H77" s="97"/>
      <c r="I77" s="97"/>
      <c r="J77" s="7" t="s">
        <v>10</v>
      </c>
      <c r="K77" s="3">
        <f>K79</f>
        <v>10589.42</v>
      </c>
      <c r="L77" s="3">
        <f t="shared" ref="L77:M77" si="25">L79</f>
        <v>0</v>
      </c>
      <c r="M77" s="3">
        <f t="shared" si="25"/>
        <v>0</v>
      </c>
      <c r="N77" s="9"/>
    </row>
    <row r="78" spans="1:14" s="1" customFormat="1" ht="15.75" customHeight="1" x14ac:dyDescent="0.25">
      <c r="A78" s="89" t="s">
        <v>281</v>
      </c>
      <c r="B78" s="92" t="s">
        <v>90</v>
      </c>
      <c r="C78" s="89" t="s">
        <v>268</v>
      </c>
      <c r="D78" s="43" t="s">
        <v>40</v>
      </c>
      <c r="E78" s="89" t="s">
        <v>14</v>
      </c>
      <c r="F78" s="88" t="s">
        <v>13</v>
      </c>
      <c r="G78" s="89" t="s">
        <v>18</v>
      </c>
      <c r="H78" s="90">
        <f>I78+K78+L78+M78</f>
        <v>10655.49</v>
      </c>
      <c r="I78" s="93">
        <v>66.069999999999993</v>
      </c>
      <c r="J78" s="41" t="s">
        <v>8</v>
      </c>
      <c r="K78" s="45">
        <f>K79</f>
        <v>10589.42</v>
      </c>
      <c r="L78" s="45">
        <f>L79</f>
        <v>0</v>
      </c>
      <c r="M78" s="45">
        <f>M79</f>
        <v>0</v>
      </c>
      <c r="N78" s="6"/>
    </row>
    <row r="79" spans="1:14" s="1" customFormat="1" ht="46.5" customHeight="1" x14ac:dyDescent="0.25">
      <c r="A79" s="89"/>
      <c r="B79" s="92"/>
      <c r="C79" s="89"/>
      <c r="D79" s="43" t="s">
        <v>108</v>
      </c>
      <c r="E79" s="89"/>
      <c r="F79" s="88"/>
      <c r="G79" s="89"/>
      <c r="H79" s="90"/>
      <c r="I79" s="93"/>
      <c r="J79" s="46" t="s">
        <v>10</v>
      </c>
      <c r="K79" s="45">
        <v>10589.42</v>
      </c>
      <c r="L79" s="45">
        <v>0</v>
      </c>
      <c r="M79" s="45">
        <v>0</v>
      </c>
      <c r="N79" s="6"/>
    </row>
    <row r="80" spans="1:14" s="8" customFormat="1" ht="15.75" x14ac:dyDescent="0.25">
      <c r="A80" s="97" t="s">
        <v>163</v>
      </c>
      <c r="B80" s="97"/>
      <c r="C80" s="97"/>
      <c r="D80" s="97"/>
      <c r="E80" s="97"/>
      <c r="F80" s="97"/>
      <c r="G80" s="97"/>
      <c r="H80" s="97"/>
      <c r="I80" s="97"/>
      <c r="J80" s="7" t="s">
        <v>8</v>
      </c>
      <c r="K80" s="3">
        <f t="shared" ref="K80:L80" si="26">K81+K82</f>
        <v>0</v>
      </c>
      <c r="L80" s="3">
        <f t="shared" si="26"/>
        <v>0</v>
      </c>
      <c r="M80" s="3">
        <f t="shared" ref="M80" si="27">M81+M82</f>
        <v>120354.73999999999</v>
      </c>
    </row>
    <row r="81" spans="1:13" s="8" customFormat="1" ht="15.75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7" t="s">
        <v>9</v>
      </c>
      <c r="K81" s="3">
        <f>K84</f>
        <v>0</v>
      </c>
      <c r="L81" s="3">
        <f t="shared" ref="L81:M81" si="28">L84</f>
        <v>0</v>
      </c>
      <c r="M81" s="3">
        <f t="shared" si="28"/>
        <v>0</v>
      </c>
    </row>
    <row r="82" spans="1:13" s="8" customFormat="1" ht="15.75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7" t="s">
        <v>10</v>
      </c>
      <c r="K82" s="3">
        <f>K85+K89</f>
        <v>0</v>
      </c>
      <c r="L82" s="3">
        <f t="shared" ref="L82:M82" si="29">L85+L89</f>
        <v>0</v>
      </c>
      <c r="M82" s="3">
        <f t="shared" si="29"/>
        <v>120354.73999999999</v>
      </c>
    </row>
    <row r="83" spans="1:13" s="1" customFormat="1" ht="15.75" x14ac:dyDescent="0.25">
      <c r="A83" s="89" t="s">
        <v>282</v>
      </c>
      <c r="B83" s="92" t="s">
        <v>69</v>
      </c>
      <c r="C83" s="89" t="s">
        <v>269</v>
      </c>
      <c r="D83" s="89" t="s">
        <v>40</v>
      </c>
      <c r="E83" s="89" t="s">
        <v>14</v>
      </c>
      <c r="F83" s="88" t="s">
        <v>13</v>
      </c>
      <c r="G83" s="89">
        <v>2025</v>
      </c>
      <c r="H83" s="90">
        <f>I83+K83+L83+M83</f>
        <v>25514.68</v>
      </c>
      <c r="I83" s="88">
        <v>311.02999999999997</v>
      </c>
      <c r="J83" s="46" t="s">
        <v>8</v>
      </c>
      <c r="K83" s="45">
        <f t="shared" ref="K83:L83" si="30">K84+K85</f>
        <v>0</v>
      </c>
      <c r="L83" s="45">
        <f t="shared" si="30"/>
        <v>0</v>
      </c>
      <c r="M83" s="45">
        <f t="shared" ref="M83" si="31">M84+M85</f>
        <v>25203.65</v>
      </c>
    </row>
    <row r="84" spans="1:13" s="1" customFormat="1" ht="15.75" x14ac:dyDescent="0.25">
      <c r="A84" s="89"/>
      <c r="B84" s="92"/>
      <c r="C84" s="89"/>
      <c r="D84" s="89"/>
      <c r="E84" s="89"/>
      <c r="F84" s="88"/>
      <c r="G84" s="89"/>
      <c r="H84" s="89"/>
      <c r="I84" s="88"/>
      <c r="J84" s="46" t="s">
        <v>9</v>
      </c>
      <c r="K84" s="45">
        <v>0</v>
      </c>
      <c r="L84" s="45">
        <v>0</v>
      </c>
      <c r="M84" s="45">
        <v>0</v>
      </c>
    </row>
    <row r="85" spans="1:13" s="1" customFormat="1" ht="33.75" customHeight="1" x14ac:dyDescent="0.25">
      <c r="A85" s="89"/>
      <c r="B85" s="92"/>
      <c r="C85" s="89"/>
      <c r="D85" s="43" t="s">
        <v>108</v>
      </c>
      <c r="E85" s="89"/>
      <c r="F85" s="88"/>
      <c r="G85" s="89"/>
      <c r="H85" s="89"/>
      <c r="I85" s="88"/>
      <c r="J85" s="46" t="s">
        <v>10</v>
      </c>
      <c r="K85" s="45">
        <v>0</v>
      </c>
      <c r="L85" s="45">
        <v>0</v>
      </c>
      <c r="M85" s="45">
        <v>25203.65</v>
      </c>
    </row>
    <row r="86" spans="1:13" s="1" customFormat="1" ht="15.75" x14ac:dyDescent="0.25">
      <c r="A86" s="89" t="s">
        <v>114</v>
      </c>
      <c r="B86" s="92" t="s">
        <v>70</v>
      </c>
      <c r="C86" s="88" t="s">
        <v>270</v>
      </c>
      <c r="D86" s="43" t="s">
        <v>40</v>
      </c>
      <c r="E86" s="89" t="s">
        <v>14</v>
      </c>
      <c r="F86" s="88" t="s">
        <v>13</v>
      </c>
      <c r="G86" s="89" t="s">
        <v>130</v>
      </c>
      <c r="H86" s="90">
        <f>I86+K86+L86+M86</f>
        <v>103191.09</v>
      </c>
      <c r="I86" s="87">
        <f>5289+2751</f>
        <v>8040</v>
      </c>
      <c r="J86" s="91" t="s">
        <v>8</v>
      </c>
      <c r="K86" s="101">
        <f>K89</f>
        <v>0</v>
      </c>
      <c r="L86" s="101">
        <f>L89</f>
        <v>0</v>
      </c>
      <c r="M86" s="101">
        <f>M89</f>
        <v>95151.09</v>
      </c>
    </row>
    <row r="87" spans="1:13" s="1" customFormat="1" ht="15" customHeight="1" x14ac:dyDescent="0.25">
      <c r="A87" s="89"/>
      <c r="B87" s="92"/>
      <c r="C87" s="88"/>
      <c r="D87" s="89" t="s">
        <v>108</v>
      </c>
      <c r="E87" s="89"/>
      <c r="F87" s="88"/>
      <c r="G87" s="89"/>
      <c r="H87" s="90"/>
      <c r="I87" s="87"/>
      <c r="J87" s="91"/>
      <c r="K87" s="101"/>
      <c r="L87" s="101"/>
      <c r="M87" s="101"/>
    </row>
    <row r="88" spans="1:13" s="1" customFormat="1" ht="15.75" x14ac:dyDescent="0.25">
      <c r="A88" s="89"/>
      <c r="B88" s="92"/>
      <c r="C88" s="88"/>
      <c r="D88" s="89"/>
      <c r="E88" s="89"/>
      <c r="F88" s="88"/>
      <c r="G88" s="89"/>
      <c r="H88" s="90"/>
      <c r="I88" s="87"/>
      <c r="J88" s="41" t="s">
        <v>9</v>
      </c>
      <c r="K88" s="45">
        <v>0</v>
      </c>
      <c r="L88" s="45">
        <v>0</v>
      </c>
      <c r="M88" s="45">
        <v>0</v>
      </c>
    </row>
    <row r="89" spans="1:13" s="1" customFormat="1" ht="21.75" customHeight="1" x14ac:dyDescent="0.25">
      <c r="A89" s="89"/>
      <c r="B89" s="92"/>
      <c r="C89" s="88"/>
      <c r="D89" s="89"/>
      <c r="E89" s="89"/>
      <c r="F89" s="88"/>
      <c r="G89" s="89"/>
      <c r="H89" s="90"/>
      <c r="I89" s="87"/>
      <c r="J89" s="46" t="s">
        <v>10</v>
      </c>
      <c r="K89" s="45">
        <v>0</v>
      </c>
      <c r="L89" s="45">
        <v>0</v>
      </c>
      <c r="M89" s="45">
        <v>95151.09</v>
      </c>
    </row>
    <row r="90" spans="1:13" s="8" customFormat="1" ht="13.5" customHeight="1" x14ac:dyDescent="0.25">
      <c r="A90" s="97" t="s">
        <v>164</v>
      </c>
      <c r="B90" s="97"/>
      <c r="C90" s="97"/>
      <c r="D90" s="97"/>
      <c r="E90" s="97"/>
      <c r="F90" s="97"/>
      <c r="G90" s="97"/>
      <c r="H90" s="97"/>
      <c r="I90" s="97"/>
      <c r="J90" s="7" t="s">
        <v>8</v>
      </c>
      <c r="K90" s="3">
        <f t="shared" ref="K90:L90" si="32">K91+K92</f>
        <v>18881.05</v>
      </c>
      <c r="L90" s="3">
        <f t="shared" si="32"/>
        <v>6476.8</v>
      </c>
      <c r="M90" s="3">
        <f t="shared" ref="M90" si="33">M91+M92</f>
        <v>0</v>
      </c>
    </row>
    <row r="91" spans="1:13" s="8" customFormat="1" ht="14.25" customHeight="1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7" t="s">
        <v>9</v>
      </c>
      <c r="K91" s="3">
        <v>0</v>
      </c>
      <c r="L91" s="3">
        <v>0</v>
      </c>
      <c r="M91" s="3">
        <v>0</v>
      </c>
    </row>
    <row r="92" spans="1:13" s="8" customFormat="1" ht="15.75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7" t="s">
        <v>10</v>
      </c>
      <c r="K92" s="3">
        <f>K97+K102+K94+K99</f>
        <v>18881.05</v>
      </c>
      <c r="L92" s="3">
        <f t="shared" ref="L92:M92" si="34">L97+L102+L94+L99</f>
        <v>6476.8</v>
      </c>
      <c r="M92" s="3">
        <f t="shared" si="34"/>
        <v>0</v>
      </c>
    </row>
    <row r="93" spans="1:13" s="11" customFormat="1" ht="15.75" customHeight="1" x14ac:dyDescent="0.25">
      <c r="A93" s="89" t="s">
        <v>115</v>
      </c>
      <c r="B93" s="91" t="s">
        <v>71</v>
      </c>
      <c r="C93" s="89" t="s">
        <v>149</v>
      </c>
      <c r="D93" s="88" t="s">
        <v>40</v>
      </c>
      <c r="E93" s="89" t="s">
        <v>14</v>
      </c>
      <c r="F93" s="88" t="s">
        <v>97</v>
      </c>
      <c r="G93" s="88" t="s">
        <v>18</v>
      </c>
      <c r="H93" s="87">
        <f>I93+K93+L93+M93</f>
        <v>8981.06</v>
      </c>
      <c r="I93" s="87">
        <f>687.6</f>
        <v>687.6</v>
      </c>
      <c r="J93" s="42" t="s">
        <v>8</v>
      </c>
      <c r="K93" s="44">
        <f>K94</f>
        <v>8293.4599999999991</v>
      </c>
      <c r="L93" s="44">
        <f t="shared" ref="L93" si="35">L94</f>
        <v>0</v>
      </c>
      <c r="M93" s="44">
        <f t="shared" ref="M93" si="36">M94</f>
        <v>0</v>
      </c>
    </row>
    <row r="94" spans="1:13" s="11" customFormat="1" ht="45.75" customHeight="1" x14ac:dyDescent="0.25">
      <c r="A94" s="89"/>
      <c r="B94" s="91"/>
      <c r="C94" s="89"/>
      <c r="D94" s="88"/>
      <c r="E94" s="89"/>
      <c r="F94" s="88"/>
      <c r="G94" s="88"/>
      <c r="H94" s="88"/>
      <c r="I94" s="87"/>
      <c r="J94" s="47" t="s">
        <v>10</v>
      </c>
      <c r="K94" s="44">
        <v>8293.4599999999991</v>
      </c>
      <c r="L94" s="44">
        <v>0</v>
      </c>
      <c r="M94" s="44">
        <v>0</v>
      </c>
    </row>
    <row r="95" spans="1:13" s="1" customFormat="1" ht="15.75" customHeight="1" x14ac:dyDescent="0.25">
      <c r="A95" s="89"/>
      <c r="B95" s="91"/>
      <c r="C95" s="89"/>
      <c r="D95" s="89" t="s">
        <v>112</v>
      </c>
      <c r="E95" s="89"/>
      <c r="F95" s="88" t="s">
        <v>13</v>
      </c>
      <c r="G95" s="89" t="s">
        <v>18</v>
      </c>
      <c r="H95" s="90">
        <f>I95+K95+L95+M95</f>
        <v>4904.4699999999993</v>
      </c>
      <c r="I95" s="87">
        <f>4872.61-4164.77</f>
        <v>707.83999999999924</v>
      </c>
      <c r="J95" s="41" t="s">
        <v>8</v>
      </c>
      <c r="K95" s="45">
        <f>K97</f>
        <v>4196.63</v>
      </c>
      <c r="L95" s="45">
        <f>L97</f>
        <v>0</v>
      </c>
      <c r="M95" s="45">
        <f>M97</f>
        <v>0</v>
      </c>
    </row>
    <row r="96" spans="1:13" s="1" customFormat="1" ht="15.75" x14ac:dyDescent="0.25">
      <c r="A96" s="89"/>
      <c r="B96" s="91"/>
      <c r="C96" s="89"/>
      <c r="D96" s="89"/>
      <c r="E96" s="89"/>
      <c r="F96" s="88"/>
      <c r="G96" s="89"/>
      <c r="H96" s="90"/>
      <c r="I96" s="87"/>
      <c r="J96" s="41" t="s">
        <v>9</v>
      </c>
      <c r="K96" s="45">
        <v>0</v>
      </c>
      <c r="L96" s="45">
        <v>0</v>
      </c>
      <c r="M96" s="45">
        <v>0</v>
      </c>
    </row>
    <row r="97" spans="1:14" s="1" customFormat="1" ht="15.75" x14ac:dyDescent="0.25">
      <c r="A97" s="89"/>
      <c r="B97" s="91"/>
      <c r="C97" s="89"/>
      <c r="D97" s="89"/>
      <c r="E97" s="89"/>
      <c r="F97" s="88"/>
      <c r="G97" s="89"/>
      <c r="H97" s="90"/>
      <c r="I97" s="87"/>
      <c r="J97" s="46" t="s">
        <v>10</v>
      </c>
      <c r="K97" s="45">
        <v>4196.63</v>
      </c>
      <c r="L97" s="45">
        <v>0</v>
      </c>
      <c r="M97" s="45">
        <v>0</v>
      </c>
    </row>
    <row r="98" spans="1:14" s="1" customFormat="1" ht="31.5" customHeight="1" x14ac:dyDescent="0.25">
      <c r="A98" s="89" t="s">
        <v>91</v>
      </c>
      <c r="B98" s="91" t="s">
        <v>92</v>
      </c>
      <c r="C98" s="89" t="s">
        <v>156</v>
      </c>
      <c r="D98" s="89" t="s">
        <v>42</v>
      </c>
      <c r="E98" s="89" t="s">
        <v>14</v>
      </c>
      <c r="F98" s="88" t="s">
        <v>97</v>
      </c>
      <c r="G98" s="89" t="s">
        <v>18</v>
      </c>
      <c r="H98" s="87">
        <f>I98+K98+L98+M98</f>
        <v>10016.57</v>
      </c>
      <c r="I98" s="87">
        <v>3625.61</v>
      </c>
      <c r="J98" s="42" t="s">
        <v>8</v>
      </c>
      <c r="K98" s="44">
        <f>K99</f>
        <v>6390.96</v>
      </c>
      <c r="L98" s="44">
        <f t="shared" ref="L98:M98" si="37">L99</f>
        <v>0</v>
      </c>
      <c r="M98" s="44">
        <f t="shared" si="37"/>
        <v>0</v>
      </c>
    </row>
    <row r="99" spans="1:14" s="1" customFormat="1" ht="31.5" customHeight="1" x14ac:dyDescent="0.25">
      <c r="A99" s="89"/>
      <c r="B99" s="91"/>
      <c r="C99" s="89"/>
      <c r="D99" s="89"/>
      <c r="E99" s="89"/>
      <c r="F99" s="88"/>
      <c r="G99" s="89"/>
      <c r="H99" s="88"/>
      <c r="I99" s="87"/>
      <c r="J99" s="47" t="s">
        <v>10</v>
      </c>
      <c r="K99" s="45">
        <v>6390.96</v>
      </c>
      <c r="L99" s="45">
        <v>0</v>
      </c>
      <c r="M99" s="45">
        <v>0</v>
      </c>
    </row>
    <row r="100" spans="1:14" s="1" customFormat="1" ht="15.75" customHeight="1" x14ac:dyDescent="0.25">
      <c r="A100" s="89"/>
      <c r="B100" s="91"/>
      <c r="C100" s="89"/>
      <c r="D100" s="89" t="s">
        <v>93</v>
      </c>
      <c r="E100" s="89"/>
      <c r="F100" s="88" t="s">
        <v>13</v>
      </c>
      <c r="G100" s="89" t="s">
        <v>19</v>
      </c>
      <c r="H100" s="90">
        <f>I100+K100+L100+M100</f>
        <v>11072.61</v>
      </c>
      <c r="I100" s="87">
        <v>4595.8100000000004</v>
      </c>
      <c r="J100" s="46" t="s">
        <v>8</v>
      </c>
      <c r="K100" s="10">
        <f>K102</f>
        <v>0</v>
      </c>
      <c r="L100" s="10">
        <f>L102</f>
        <v>6476.8</v>
      </c>
      <c r="M100" s="10">
        <f>M102</f>
        <v>0</v>
      </c>
      <c r="N100" s="100"/>
    </row>
    <row r="101" spans="1:14" s="1" customFormat="1" ht="15" customHeight="1" x14ac:dyDescent="0.25">
      <c r="A101" s="89"/>
      <c r="B101" s="91"/>
      <c r="C101" s="89"/>
      <c r="D101" s="89"/>
      <c r="E101" s="89"/>
      <c r="F101" s="88"/>
      <c r="G101" s="89"/>
      <c r="H101" s="89"/>
      <c r="I101" s="87"/>
      <c r="J101" s="46" t="s">
        <v>9</v>
      </c>
      <c r="K101" s="10">
        <v>0</v>
      </c>
      <c r="L101" s="10">
        <v>0</v>
      </c>
      <c r="M101" s="10">
        <v>0</v>
      </c>
      <c r="N101" s="100"/>
    </row>
    <row r="102" spans="1:14" s="1" customFormat="1" ht="15.75" x14ac:dyDescent="0.25">
      <c r="A102" s="89"/>
      <c r="B102" s="91"/>
      <c r="C102" s="89"/>
      <c r="D102" s="89"/>
      <c r="E102" s="89"/>
      <c r="F102" s="88"/>
      <c r="G102" s="89"/>
      <c r="H102" s="89"/>
      <c r="I102" s="87"/>
      <c r="J102" s="46" t="s">
        <v>10</v>
      </c>
      <c r="K102" s="45">
        <v>0</v>
      </c>
      <c r="L102" s="45">
        <v>6476.8</v>
      </c>
      <c r="M102" s="45">
        <v>0</v>
      </c>
      <c r="N102" s="21"/>
    </row>
    <row r="103" spans="1:14" s="8" customFormat="1" ht="15.75" x14ac:dyDescent="0.25">
      <c r="A103" s="97" t="s">
        <v>165</v>
      </c>
      <c r="B103" s="97"/>
      <c r="C103" s="97"/>
      <c r="D103" s="97"/>
      <c r="E103" s="97"/>
      <c r="F103" s="97"/>
      <c r="G103" s="97"/>
      <c r="H103" s="97"/>
      <c r="I103" s="97"/>
      <c r="J103" s="7" t="s">
        <v>8</v>
      </c>
      <c r="K103" s="3">
        <f t="shared" ref="K103:L103" si="38">K104+K105</f>
        <v>149593.71</v>
      </c>
      <c r="L103" s="3">
        <f t="shared" si="38"/>
        <v>210404.74</v>
      </c>
      <c r="M103" s="3">
        <f t="shared" ref="M103" si="39">M104+M105</f>
        <v>234764.1</v>
      </c>
    </row>
    <row r="104" spans="1:14" s="8" customFormat="1" ht="15.75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7" t="s">
        <v>9</v>
      </c>
      <c r="K104" s="3">
        <f>K107+K110+K114+K117</f>
        <v>95671.37999999999</v>
      </c>
      <c r="L104" s="3">
        <f t="shared" ref="L104:M104" si="40">L107+L110+L114+L117</f>
        <v>126242.84</v>
      </c>
      <c r="M104" s="3">
        <f t="shared" si="40"/>
        <v>0</v>
      </c>
    </row>
    <row r="105" spans="1:14" s="8" customFormat="1" ht="15.75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7" t="s">
        <v>10</v>
      </c>
      <c r="K105" s="3">
        <f>K108+K111+K115+K118</f>
        <v>53922.33</v>
      </c>
      <c r="L105" s="3">
        <f>L108+L111+L115+L118</f>
        <v>84161.9</v>
      </c>
      <c r="M105" s="3">
        <f t="shared" ref="M105" si="41">M108+M111+M115+M118</f>
        <v>234764.1</v>
      </c>
    </row>
    <row r="106" spans="1:14" s="11" customFormat="1" ht="31.5" customHeight="1" x14ac:dyDescent="0.25">
      <c r="A106" s="89" t="s">
        <v>131</v>
      </c>
      <c r="B106" s="91" t="s">
        <v>72</v>
      </c>
      <c r="C106" s="88" t="s">
        <v>107</v>
      </c>
      <c r="D106" s="89" t="s">
        <v>42</v>
      </c>
      <c r="E106" s="89" t="s">
        <v>14</v>
      </c>
      <c r="F106" s="88" t="s">
        <v>97</v>
      </c>
      <c r="G106" s="88">
        <v>2023</v>
      </c>
      <c r="H106" s="87">
        <f>I106+K106+L106+M106</f>
        <v>15167.07</v>
      </c>
      <c r="I106" s="93">
        <v>0</v>
      </c>
      <c r="J106" s="46" t="s">
        <v>8</v>
      </c>
      <c r="K106" s="44">
        <f>K107+K108</f>
        <v>15167.07</v>
      </c>
      <c r="L106" s="44">
        <f t="shared" ref="L106:M106" si="42">L107+L108</f>
        <v>0</v>
      </c>
      <c r="M106" s="44">
        <f t="shared" si="42"/>
        <v>0</v>
      </c>
    </row>
    <row r="107" spans="1:14" s="11" customFormat="1" ht="15.75" x14ac:dyDescent="0.25">
      <c r="A107" s="89"/>
      <c r="B107" s="91"/>
      <c r="C107" s="88"/>
      <c r="D107" s="89"/>
      <c r="E107" s="89"/>
      <c r="F107" s="88"/>
      <c r="G107" s="88"/>
      <c r="H107" s="88"/>
      <c r="I107" s="93"/>
      <c r="J107" s="46" t="s">
        <v>9</v>
      </c>
      <c r="K107" s="44">
        <v>15015.4</v>
      </c>
      <c r="L107" s="44">
        <v>0</v>
      </c>
      <c r="M107" s="44">
        <v>0</v>
      </c>
    </row>
    <row r="108" spans="1:14" s="11" customFormat="1" ht="15.75" x14ac:dyDescent="0.25">
      <c r="A108" s="89"/>
      <c r="B108" s="91"/>
      <c r="C108" s="88"/>
      <c r="D108" s="89"/>
      <c r="E108" s="89"/>
      <c r="F108" s="88"/>
      <c r="G108" s="88"/>
      <c r="H108" s="88"/>
      <c r="I108" s="93"/>
      <c r="J108" s="46" t="s">
        <v>10</v>
      </c>
      <c r="K108" s="44">
        <v>151.66999999999999</v>
      </c>
      <c r="L108" s="44">
        <v>0</v>
      </c>
      <c r="M108" s="44">
        <v>0</v>
      </c>
    </row>
    <row r="109" spans="1:14" s="1" customFormat="1" ht="15.75" customHeight="1" x14ac:dyDescent="0.25">
      <c r="A109" s="89"/>
      <c r="B109" s="91"/>
      <c r="C109" s="88"/>
      <c r="D109" s="89" t="s">
        <v>170</v>
      </c>
      <c r="E109" s="89"/>
      <c r="F109" s="88" t="s">
        <v>22</v>
      </c>
      <c r="G109" s="89">
        <v>2024</v>
      </c>
      <c r="H109" s="90">
        <f>I109+K109+L109+M109</f>
        <v>20589.259999999998</v>
      </c>
      <c r="I109" s="93">
        <v>0</v>
      </c>
      <c r="J109" s="46" t="s">
        <v>8</v>
      </c>
      <c r="K109" s="45">
        <f>K110+K111</f>
        <v>0</v>
      </c>
      <c r="L109" s="45">
        <f t="shared" ref="L109" si="43">L110+L111</f>
        <v>0</v>
      </c>
      <c r="M109" s="45">
        <f t="shared" ref="M109" si="44">M110+M111</f>
        <v>20589.259999999998</v>
      </c>
    </row>
    <row r="110" spans="1:14" s="1" customFormat="1" ht="15.75" x14ac:dyDescent="0.25">
      <c r="A110" s="89"/>
      <c r="B110" s="91"/>
      <c r="C110" s="88"/>
      <c r="D110" s="89"/>
      <c r="E110" s="89"/>
      <c r="F110" s="88"/>
      <c r="G110" s="89"/>
      <c r="H110" s="90"/>
      <c r="I110" s="93"/>
      <c r="J110" s="46" t="s">
        <v>9</v>
      </c>
      <c r="K110" s="44"/>
      <c r="L110" s="44">
        <v>0</v>
      </c>
      <c r="M110" s="45">
        <v>0</v>
      </c>
    </row>
    <row r="111" spans="1:14" s="1" customFormat="1" ht="15.75" customHeight="1" x14ac:dyDescent="0.25">
      <c r="A111" s="89"/>
      <c r="B111" s="91"/>
      <c r="C111" s="88"/>
      <c r="D111" s="89"/>
      <c r="E111" s="89"/>
      <c r="F111" s="88"/>
      <c r="G111" s="89"/>
      <c r="H111" s="90"/>
      <c r="I111" s="93"/>
      <c r="J111" s="107" t="s">
        <v>10</v>
      </c>
      <c r="K111" s="101">
        <v>0</v>
      </c>
      <c r="L111" s="101">
        <v>0</v>
      </c>
      <c r="M111" s="101">
        <v>20589.259999999998</v>
      </c>
    </row>
    <row r="112" spans="1:14" s="1" customFormat="1" x14ac:dyDescent="0.25">
      <c r="A112" s="89"/>
      <c r="B112" s="91"/>
      <c r="C112" s="88"/>
      <c r="D112" s="89"/>
      <c r="E112" s="89"/>
      <c r="F112" s="88"/>
      <c r="G112" s="89"/>
      <c r="H112" s="90"/>
      <c r="I112" s="93"/>
      <c r="J112" s="107"/>
      <c r="K112" s="101"/>
      <c r="L112" s="101"/>
      <c r="M112" s="101"/>
    </row>
    <row r="113" spans="1:13" s="1" customFormat="1" ht="15.75" x14ac:dyDescent="0.25">
      <c r="A113" s="89" t="s">
        <v>283</v>
      </c>
      <c r="B113" s="92" t="s">
        <v>176</v>
      </c>
      <c r="C113" s="89" t="s">
        <v>106</v>
      </c>
      <c r="D113" s="89" t="s">
        <v>42</v>
      </c>
      <c r="E113" s="89" t="s">
        <v>14</v>
      </c>
      <c r="F113" s="88" t="s">
        <v>22</v>
      </c>
      <c r="G113" s="89" t="s">
        <v>59</v>
      </c>
      <c r="H113" s="90">
        <f>I113+K113+L113+M113</f>
        <v>344831.38</v>
      </c>
      <c r="I113" s="87">
        <v>0</v>
      </c>
      <c r="J113" s="46" t="s">
        <v>8</v>
      </c>
      <c r="K113" s="45">
        <f>K114+K115</f>
        <v>134426.64000000001</v>
      </c>
      <c r="L113" s="45">
        <f>L114+L115</f>
        <v>210404.74</v>
      </c>
      <c r="M113" s="45">
        <f>M114+M115</f>
        <v>0</v>
      </c>
    </row>
    <row r="114" spans="1:13" s="1" customFormat="1" ht="15.75" x14ac:dyDescent="0.25">
      <c r="A114" s="89"/>
      <c r="B114" s="92"/>
      <c r="C114" s="89"/>
      <c r="D114" s="89"/>
      <c r="E114" s="89"/>
      <c r="F114" s="88"/>
      <c r="G114" s="89"/>
      <c r="H114" s="89"/>
      <c r="I114" s="87"/>
      <c r="J114" s="46" t="s">
        <v>9</v>
      </c>
      <c r="K114" s="44">
        <v>80655.98</v>
      </c>
      <c r="L114" s="44">
        <v>126242.84</v>
      </c>
      <c r="M114" s="45">
        <v>0</v>
      </c>
    </row>
    <row r="115" spans="1:13" s="1" customFormat="1" ht="47.25" customHeight="1" x14ac:dyDescent="0.25">
      <c r="A115" s="89"/>
      <c r="B115" s="92"/>
      <c r="C115" s="89"/>
      <c r="D115" s="43" t="s">
        <v>170</v>
      </c>
      <c r="E115" s="89"/>
      <c r="F115" s="88"/>
      <c r="G115" s="89"/>
      <c r="H115" s="89"/>
      <c r="I115" s="87"/>
      <c r="J115" s="46" t="s">
        <v>10</v>
      </c>
      <c r="K115" s="44">
        <v>53770.66</v>
      </c>
      <c r="L115" s="44">
        <v>84161.9</v>
      </c>
      <c r="M115" s="45">
        <v>0</v>
      </c>
    </row>
    <row r="116" spans="1:13" s="1" customFormat="1" ht="15.75" x14ac:dyDescent="0.25">
      <c r="A116" s="89" t="s">
        <v>284</v>
      </c>
      <c r="B116" s="91" t="s">
        <v>116</v>
      </c>
      <c r="C116" s="88" t="s">
        <v>117</v>
      </c>
      <c r="D116" s="89" t="s">
        <v>42</v>
      </c>
      <c r="E116" s="89" t="s">
        <v>14</v>
      </c>
      <c r="F116" s="88" t="s">
        <v>22</v>
      </c>
      <c r="G116" s="89" t="s">
        <v>132</v>
      </c>
      <c r="H116" s="90">
        <f>I116+K116+L116+M116</f>
        <v>214174.84</v>
      </c>
      <c r="I116" s="93">
        <v>0</v>
      </c>
      <c r="J116" s="46" t="s">
        <v>8</v>
      </c>
      <c r="K116" s="45">
        <f t="shared" ref="K116:M116" si="45">K117+K118</f>
        <v>0</v>
      </c>
      <c r="L116" s="45">
        <f t="shared" si="45"/>
        <v>0</v>
      </c>
      <c r="M116" s="45">
        <f t="shared" si="45"/>
        <v>214174.84</v>
      </c>
    </row>
    <row r="117" spans="1:13" s="1" customFormat="1" ht="15.75" x14ac:dyDescent="0.25">
      <c r="A117" s="89"/>
      <c r="B117" s="91"/>
      <c r="C117" s="88"/>
      <c r="D117" s="89"/>
      <c r="E117" s="89"/>
      <c r="F117" s="88"/>
      <c r="G117" s="89"/>
      <c r="H117" s="90"/>
      <c r="I117" s="93"/>
      <c r="J117" s="46" t="s">
        <v>9</v>
      </c>
      <c r="K117" s="44">
        <v>0</v>
      </c>
      <c r="L117" s="44">
        <v>0</v>
      </c>
      <c r="M117" s="45">
        <v>0</v>
      </c>
    </row>
    <row r="118" spans="1:13" s="1" customFormat="1" ht="15.75" customHeight="1" x14ac:dyDescent="0.25">
      <c r="A118" s="89"/>
      <c r="B118" s="91"/>
      <c r="C118" s="88"/>
      <c r="D118" s="89" t="s">
        <v>170</v>
      </c>
      <c r="E118" s="89"/>
      <c r="F118" s="88"/>
      <c r="G118" s="89"/>
      <c r="H118" s="90"/>
      <c r="I118" s="93"/>
      <c r="J118" s="107" t="s">
        <v>10</v>
      </c>
      <c r="K118" s="101">
        <v>0</v>
      </c>
      <c r="L118" s="101">
        <v>0</v>
      </c>
      <c r="M118" s="101">
        <v>214174.84</v>
      </c>
    </row>
    <row r="119" spans="1:13" s="1" customFormat="1" ht="33.75" customHeight="1" x14ac:dyDescent="0.25">
      <c r="A119" s="89"/>
      <c r="B119" s="91"/>
      <c r="C119" s="88"/>
      <c r="D119" s="89"/>
      <c r="E119" s="89"/>
      <c r="F119" s="88"/>
      <c r="G119" s="89"/>
      <c r="H119" s="90"/>
      <c r="I119" s="93"/>
      <c r="J119" s="107"/>
      <c r="K119" s="101"/>
      <c r="L119" s="101"/>
      <c r="M119" s="101"/>
    </row>
    <row r="120" spans="1:13" s="8" customFormat="1" ht="15.75" x14ac:dyDescent="0.25">
      <c r="A120" s="97" t="s">
        <v>166</v>
      </c>
      <c r="B120" s="97"/>
      <c r="C120" s="97"/>
      <c r="D120" s="97"/>
      <c r="E120" s="97"/>
      <c r="F120" s="97"/>
      <c r="G120" s="97"/>
      <c r="H120" s="97"/>
      <c r="I120" s="97"/>
      <c r="J120" s="7" t="s">
        <v>8</v>
      </c>
      <c r="K120" s="3">
        <f>K121+K122</f>
        <v>3536245.2</v>
      </c>
      <c r="L120" s="3">
        <f t="shared" ref="L120" si="46">L121+L122</f>
        <v>276319.03000000003</v>
      </c>
      <c r="M120" s="3">
        <f t="shared" ref="M120" si="47">M121+M122</f>
        <v>658862.67999999993</v>
      </c>
    </row>
    <row r="121" spans="1:13" s="8" customFormat="1" ht="15.75" x14ac:dyDescent="0.25">
      <c r="A121" s="97"/>
      <c r="B121" s="97"/>
      <c r="C121" s="97"/>
      <c r="D121" s="97"/>
      <c r="E121" s="97"/>
      <c r="F121" s="97"/>
      <c r="G121" s="97"/>
      <c r="H121" s="97"/>
      <c r="I121" s="97"/>
      <c r="J121" s="7" t="s">
        <v>9</v>
      </c>
      <c r="K121" s="3">
        <f>K124+K127+K130+K135+K138+K141+K144+K154+K157+K162+K165+K168+K171+K174+K180+K183+K191+K194+K201+K204+K207+K215+K177</f>
        <v>3145876.97</v>
      </c>
      <c r="L121" s="3">
        <f t="shared" ref="L121:M121" si="48">L124+L127+L130+L135+L138+L141+L144+L154+L157+L162+L165+L168+L171+L174+L180+L183+L191+L194+L201+L204+L207+L215+L177</f>
        <v>18288.82</v>
      </c>
      <c r="M121" s="3">
        <f t="shared" si="48"/>
        <v>350000</v>
      </c>
    </row>
    <row r="122" spans="1:13" s="8" customFormat="1" ht="15.75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7" t="s">
        <v>10</v>
      </c>
      <c r="K122" s="3">
        <f>K125+K128+K131+K133+K136+K139+K142+K145+K148+K150+K152+K155+K158+K160+K163+K166+K169+K172+K175+K178+K185+K187+K189+K192+K195+K199+K202+K205+K208+K210+K216+K197</f>
        <v>390368.22999999992</v>
      </c>
      <c r="L122" s="3">
        <f t="shared" ref="L122:M122" si="49">L125+L128+L131+L133+L136+L139+L142+L145+L148+L150+L152+L155+L158+L160+L163+L166+L169+L172+L175+L178+L185+L187+L189+L192+L195+L199+L202+L205+L208+L210+L216</f>
        <v>258030.21000000002</v>
      </c>
      <c r="M122" s="3">
        <f t="shared" si="49"/>
        <v>308862.68</v>
      </c>
    </row>
    <row r="123" spans="1:13" s="11" customFormat="1" ht="15.75" customHeight="1" x14ac:dyDescent="0.25">
      <c r="A123" s="89" t="s">
        <v>285</v>
      </c>
      <c r="B123" s="91" t="s">
        <v>73</v>
      </c>
      <c r="C123" s="88" t="s">
        <v>171</v>
      </c>
      <c r="D123" s="40" t="s">
        <v>43</v>
      </c>
      <c r="E123" s="89" t="s">
        <v>12</v>
      </c>
      <c r="F123" s="88" t="s">
        <v>22</v>
      </c>
      <c r="G123" s="89" t="s">
        <v>89</v>
      </c>
      <c r="H123" s="90">
        <f>I123+K123+L123+M123</f>
        <v>599169.68999999994</v>
      </c>
      <c r="I123" s="87">
        <f>138588.93+111942.92</f>
        <v>250531.84999999998</v>
      </c>
      <c r="J123" s="41" t="s">
        <v>8</v>
      </c>
      <c r="K123" s="44">
        <f>K124+K125</f>
        <v>348637.83999999997</v>
      </c>
      <c r="L123" s="44">
        <f>L124+L125</f>
        <v>0</v>
      </c>
      <c r="M123" s="44">
        <f>M124+M125</f>
        <v>0</v>
      </c>
    </row>
    <row r="124" spans="1:13" s="1" customFormat="1" ht="15.75" x14ac:dyDescent="0.25">
      <c r="A124" s="89"/>
      <c r="B124" s="91"/>
      <c r="C124" s="88"/>
      <c r="D124" s="89" t="s">
        <v>23</v>
      </c>
      <c r="E124" s="89"/>
      <c r="F124" s="88"/>
      <c r="G124" s="89"/>
      <c r="H124" s="90"/>
      <c r="I124" s="87"/>
      <c r="J124" s="46" t="s">
        <v>9</v>
      </c>
      <c r="K124" s="44">
        <v>334233.92</v>
      </c>
      <c r="L124" s="45">
        <v>0</v>
      </c>
      <c r="M124" s="45">
        <v>0</v>
      </c>
    </row>
    <row r="125" spans="1:13" s="1" customFormat="1" ht="15.75" x14ac:dyDescent="0.25">
      <c r="A125" s="89"/>
      <c r="B125" s="91"/>
      <c r="C125" s="88"/>
      <c r="D125" s="89"/>
      <c r="E125" s="89"/>
      <c r="F125" s="88"/>
      <c r="G125" s="89"/>
      <c r="H125" s="90"/>
      <c r="I125" s="87"/>
      <c r="J125" s="46" t="s">
        <v>10</v>
      </c>
      <c r="K125" s="45">
        <v>14403.92</v>
      </c>
      <c r="L125" s="45">
        <v>0</v>
      </c>
      <c r="M125" s="45">
        <v>0</v>
      </c>
    </row>
    <row r="126" spans="1:13" s="11" customFormat="1" ht="15.75" x14ac:dyDescent="0.25">
      <c r="A126" s="88" t="s">
        <v>20</v>
      </c>
      <c r="B126" s="92" t="s">
        <v>172</v>
      </c>
      <c r="C126" s="88" t="s">
        <v>26</v>
      </c>
      <c r="D126" s="88" t="s">
        <v>43</v>
      </c>
      <c r="E126" s="88" t="s">
        <v>12</v>
      </c>
      <c r="F126" s="88" t="s">
        <v>13</v>
      </c>
      <c r="G126" s="88" t="s">
        <v>17</v>
      </c>
      <c r="H126" s="87">
        <f>I126+K126+L126+M126</f>
        <v>173610.16999999998</v>
      </c>
      <c r="I126" s="87">
        <v>12098.29</v>
      </c>
      <c r="J126" s="47" t="s">
        <v>8</v>
      </c>
      <c r="K126" s="44">
        <f>K127+K128</f>
        <v>161511.87999999998</v>
      </c>
      <c r="L126" s="44">
        <f t="shared" ref="L126" si="50">L127+L128</f>
        <v>0</v>
      </c>
      <c r="M126" s="44">
        <f t="shared" ref="M126" si="51">M127+M128</f>
        <v>0</v>
      </c>
    </row>
    <row r="127" spans="1:13" s="11" customFormat="1" ht="15.75" x14ac:dyDescent="0.25">
      <c r="A127" s="88"/>
      <c r="B127" s="92"/>
      <c r="C127" s="88"/>
      <c r="D127" s="88"/>
      <c r="E127" s="88"/>
      <c r="F127" s="88"/>
      <c r="G127" s="88"/>
      <c r="H127" s="88"/>
      <c r="I127" s="87"/>
      <c r="J127" s="47" t="s">
        <v>9</v>
      </c>
      <c r="K127" s="44">
        <v>159467.76999999999</v>
      </c>
      <c r="L127" s="44">
        <v>0</v>
      </c>
      <c r="M127" s="44">
        <v>0</v>
      </c>
    </row>
    <row r="128" spans="1:13" s="11" customFormat="1" ht="39.75" customHeight="1" x14ac:dyDescent="0.25">
      <c r="A128" s="88"/>
      <c r="B128" s="92"/>
      <c r="C128" s="88"/>
      <c r="D128" s="40" t="s">
        <v>23</v>
      </c>
      <c r="E128" s="88"/>
      <c r="F128" s="88"/>
      <c r="G128" s="88"/>
      <c r="H128" s="88"/>
      <c r="I128" s="87"/>
      <c r="J128" s="47" t="s">
        <v>10</v>
      </c>
      <c r="K128" s="44">
        <v>2044.11</v>
      </c>
      <c r="L128" s="44">
        <v>0</v>
      </c>
      <c r="M128" s="44">
        <v>0</v>
      </c>
    </row>
    <row r="129" spans="1:13" s="11" customFormat="1" ht="15.75" x14ac:dyDescent="0.25">
      <c r="A129" s="88" t="s">
        <v>21</v>
      </c>
      <c r="B129" s="106" t="s">
        <v>185</v>
      </c>
      <c r="C129" s="88" t="s">
        <v>186</v>
      </c>
      <c r="D129" s="88" t="s">
        <v>43</v>
      </c>
      <c r="E129" s="88" t="s">
        <v>12</v>
      </c>
      <c r="F129" s="88" t="s">
        <v>13</v>
      </c>
      <c r="G129" s="88" t="s">
        <v>17</v>
      </c>
      <c r="H129" s="87">
        <f>I129+K129+L129+M129</f>
        <v>29131.739999999998</v>
      </c>
      <c r="I129" s="87">
        <v>14257.13</v>
      </c>
      <c r="J129" s="47" t="s">
        <v>8</v>
      </c>
      <c r="K129" s="44">
        <f>K130+K131</f>
        <v>14874.609999999999</v>
      </c>
      <c r="L129" s="44">
        <f>L130+L131</f>
        <v>0</v>
      </c>
      <c r="M129" s="44">
        <f>M130+M131</f>
        <v>0</v>
      </c>
    </row>
    <row r="130" spans="1:13" s="11" customFormat="1" ht="15.75" x14ac:dyDescent="0.25">
      <c r="A130" s="88"/>
      <c r="B130" s="106"/>
      <c r="C130" s="88"/>
      <c r="D130" s="88"/>
      <c r="E130" s="88"/>
      <c r="F130" s="88"/>
      <c r="G130" s="88"/>
      <c r="H130" s="88"/>
      <c r="I130" s="87"/>
      <c r="J130" s="47" t="s">
        <v>9</v>
      </c>
      <c r="K130" s="44">
        <v>13282.39</v>
      </c>
      <c r="L130" s="44">
        <v>0</v>
      </c>
      <c r="M130" s="44">
        <v>0</v>
      </c>
    </row>
    <row r="131" spans="1:13" s="11" customFormat="1" ht="30.75" customHeight="1" x14ac:dyDescent="0.25">
      <c r="A131" s="88"/>
      <c r="B131" s="106"/>
      <c r="C131" s="88"/>
      <c r="D131" s="40" t="s">
        <v>23</v>
      </c>
      <c r="E131" s="88"/>
      <c r="F131" s="88"/>
      <c r="G131" s="88"/>
      <c r="H131" s="88"/>
      <c r="I131" s="87"/>
      <c r="J131" s="47" t="s">
        <v>10</v>
      </c>
      <c r="K131" s="44">
        <f>1587.37+4.85</f>
        <v>1592.2199999999998</v>
      </c>
      <c r="L131" s="44">
        <v>0</v>
      </c>
      <c r="M131" s="44">
        <v>0</v>
      </c>
    </row>
    <row r="132" spans="1:13" s="1" customFormat="1" ht="15.75" x14ac:dyDescent="0.25">
      <c r="A132" s="89" t="s">
        <v>134</v>
      </c>
      <c r="B132" s="92" t="s">
        <v>74</v>
      </c>
      <c r="C132" s="89" t="s">
        <v>322</v>
      </c>
      <c r="D132" s="88" t="s">
        <v>43</v>
      </c>
      <c r="E132" s="89" t="s">
        <v>12</v>
      </c>
      <c r="F132" s="88" t="s">
        <v>188</v>
      </c>
      <c r="G132" s="88" t="s">
        <v>17</v>
      </c>
      <c r="H132" s="87">
        <f>I132+K132+L132+M132</f>
        <v>16019.349999999999</v>
      </c>
      <c r="I132" s="87">
        <v>5215.97</v>
      </c>
      <c r="J132" s="42" t="s">
        <v>8</v>
      </c>
      <c r="K132" s="44">
        <f>K133</f>
        <v>10803.38</v>
      </c>
      <c r="L132" s="44">
        <f t="shared" ref="L132:M132" si="52">L133</f>
        <v>0</v>
      </c>
      <c r="M132" s="44">
        <f t="shared" si="52"/>
        <v>0</v>
      </c>
    </row>
    <row r="133" spans="1:13" s="1" customFormat="1" ht="46.5" customHeight="1" x14ac:dyDescent="0.25">
      <c r="A133" s="89"/>
      <c r="B133" s="92"/>
      <c r="C133" s="89"/>
      <c r="D133" s="88"/>
      <c r="E133" s="89"/>
      <c r="F133" s="88"/>
      <c r="G133" s="88"/>
      <c r="H133" s="88"/>
      <c r="I133" s="87"/>
      <c r="J133" s="47" t="s">
        <v>10</v>
      </c>
      <c r="K133" s="44">
        <v>10803.38</v>
      </c>
      <c r="L133" s="44">
        <v>0</v>
      </c>
      <c r="M133" s="44">
        <v>0</v>
      </c>
    </row>
    <row r="134" spans="1:13" s="11" customFormat="1" ht="15.75" customHeight="1" x14ac:dyDescent="0.25">
      <c r="A134" s="89"/>
      <c r="B134" s="92"/>
      <c r="C134" s="89"/>
      <c r="D134" s="89" t="s">
        <v>23</v>
      </c>
      <c r="E134" s="89"/>
      <c r="F134" s="88" t="s">
        <v>22</v>
      </c>
      <c r="G134" s="89" t="s">
        <v>225</v>
      </c>
      <c r="H134" s="90">
        <f>I134+K134+L134+M134</f>
        <v>353841.64999999997</v>
      </c>
      <c r="I134" s="87">
        <v>0</v>
      </c>
      <c r="J134" s="41" t="s">
        <v>8</v>
      </c>
      <c r="K134" s="45">
        <f>K135+K136</f>
        <v>306.3</v>
      </c>
      <c r="L134" s="45">
        <f>L135+L136</f>
        <v>0</v>
      </c>
      <c r="M134" s="45">
        <f>M135+M136</f>
        <v>353535.35</v>
      </c>
    </row>
    <row r="135" spans="1:13" s="1" customFormat="1" ht="15.75" x14ac:dyDescent="0.25">
      <c r="A135" s="89"/>
      <c r="B135" s="92"/>
      <c r="C135" s="89"/>
      <c r="D135" s="89"/>
      <c r="E135" s="89"/>
      <c r="F135" s="88"/>
      <c r="G135" s="89"/>
      <c r="H135" s="90"/>
      <c r="I135" s="87"/>
      <c r="J135" s="41" t="s">
        <v>9</v>
      </c>
      <c r="K135" s="45">
        <v>0</v>
      </c>
      <c r="L135" s="45">
        <v>0</v>
      </c>
      <c r="M135" s="45">
        <v>350000</v>
      </c>
    </row>
    <row r="136" spans="1:13" s="1" customFormat="1" ht="15.75" x14ac:dyDescent="0.25">
      <c r="A136" s="89"/>
      <c r="B136" s="92"/>
      <c r="C136" s="89"/>
      <c r="D136" s="89"/>
      <c r="E136" s="89"/>
      <c r="F136" s="88"/>
      <c r="G136" s="89"/>
      <c r="H136" s="90"/>
      <c r="I136" s="87"/>
      <c r="J136" s="46" t="s">
        <v>10</v>
      </c>
      <c r="K136" s="45">
        <v>306.3</v>
      </c>
      <c r="L136" s="44">
        <v>0</v>
      </c>
      <c r="M136" s="44">
        <v>3535.35</v>
      </c>
    </row>
    <row r="137" spans="1:13" s="1" customFormat="1" ht="15.75" x14ac:dyDescent="0.25">
      <c r="A137" s="89" t="s">
        <v>200</v>
      </c>
      <c r="B137" s="91" t="s">
        <v>189</v>
      </c>
      <c r="C137" s="88" t="s">
        <v>190</v>
      </c>
      <c r="D137" s="43" t="s">
        <v>43</v>
      </c>
      <c r="E137" s="89" t="s">
        <v>12</v>
      </c>
      <c r="F137" s="88" t="s">
        <v>22</v>
      </c>
      <c r="G137" s="89" t="s">
        <v>18</v>
      </c>
      <c r="H137" s="90">
        <f>I137+K137+L137+M137</f>
        <v>158809.57</v>
      </c>
      <c r="I137" s="87">
        <f>18.36+72378.34</f>
        <v>72396.7</v>
      </c>
      <c r="J137" s="41" t="s">
        <v>8</v>
      </c>
      <c r="K137" s="45">
        <f>K138+K139</f>
        <v>86412.87</v>
      </c>
      <c r="L137" s="45">
        <f t="shared" ref="L137:M137" si="53">L138+L139</f>
        <v>0</v>
      </c>
      <c r="M137" s="45">
        <f t="shared" si="53"/>
        <v>0</v>
      </c>
    </row>
    <row r="138" spans="1:13" s="1" customFormat="1" ht="15.75" x14ac:dyDescent="0.25">
      <c r="A138" s="89"/>
      <c r="B138" s="91"/>
      <c r="C138" s="88"/>
      <c r="D138" s="89" t="s">
        <v>23</v>
      </c>
      <c r="E138" s="89"/>
      <c r="F138" s="88"/>
      <c r="G138" s="89"/>
      <c r="H138" s="90"/>
      <c r="I138" s="87"/>
      <c r="J138" s="46" t="s">
        <v>9</v>
      </c>
      <c r="K138" s="44">
        <v>81730.09</v>
      </c>
      <c r="L138" s="45">
        <v>0</v>
      </c>
      <c r="M138" s="45">
        <v>0</v>
      </c>
    </row>
    <row r="139" spans="1:13" s="1" customFormat="1" ht="15.75" x14ac:dyDescent="0.25">
      <c r="A139" s="89"/>
      <c r="B139" s="91"/>
      <c r="C139" s="88"/>
      <c r="D139" s="89"/>
      <c r="E139" s="89"/>
      <c r="F139" s="88"/>
      <c r="G139" s="89"/>
      <c r="H139" s="90"/>
      <c r="I139" s="87"/>
      <c r="J139" s="46" t="s">
        <v>10</v>
      </c>
      <c r="K139" s="44">
        <v>4682.78</v>
      </c>
      <c r="L139" s="45">
        <v>0</v>
      </c>
      <c r="M139" s="45">
        <v>0</v>
      </c>
    </row>
    <row r="140" spans="1:13" s="11" customFormat="1" ht="15.75" x14ac:dyDescent="0.25">
      <c r="A140" s="88" t="s">
        <v>227</v>
      </c>
      <c r="B140" s="92" t="s">
        <v>76</v>
      </c>
      <c r="C140" s="88" t="s">
        <v>278</v>
      </c>
      <c r="D140" s="88" t="s">
        <v>43</v>
      </c>
      <c r="E140" s="88" t="s">
        <v>12</v>
      </c>
      <c r="F140" s="88" t="s">
        <v>187</v>
      </c>
      <c r="G140" s="88" t="s">
        <v>89</v>
      </c>
      <c r="H140" s="87">
        <f>I140+K140+L140+M140</f>
        <v>4732.74</v>
      </c>
      <c r="I140" s="87">
        <f>36+996.96</f>
        <v>1032.96</v>
      </c>
      <c r="J140" s="42" t="s">
        <v>8</v>
      </c>
      <c r="K140" s="44">
        <f>K141+K142</f>
        <v>3699.7799999999997</v>
      </c>
      <c r="L140" s="44">
        <f t="shared" ref="L140:M140" si="54">L141+L142</f>
        <v>0</v>
      </c>
      <c r="M140" s="44">
        <f t="shared" si="54"/>
        <v>0</v>
      </c>
    </row>
    <row r="141" spans="1:13" s="11" customFormat="1" ht="15.75" x14ac:dyDescent="0.25">
      <c r="A141" s="88"/>
      <c r="B141" s="92"/>
      <c r="C141" s="88"/>
      <c r="D141" s="88"/>
      <c r="E141" s="88"/>
      <c r="F141" s="88"/>
      <c r="G141" s="88"/>
      <c r="H141" s="88"/>
      <c r="I141" s="87"/>
      <c r="J141" s="42" t="s">
        <v>9</v>
      </c>
      <c r="K141" s="44">
        <v>3514.79</v>
      </c>
      <c r="L141" s="44">
        <v>0</v>
      </c>
      <c r="M141" s="44">
        <v>0</v>
      </c>
    </row>
    <row r="142" spans="1:13" s="11" customFormat="1" ht="15.75" x14ac:dyDescent="0.25">
      <c r="A142" s="88"/>
      <c r="B142" s="92"/>
      <c r="C142" s="88"/>
      <c r="D142" s="88"/>
      <c r="E142" s="88"/>
      <c r="F142" s="88"/>
      <c r="G142" s="88"/>
      <c r="H142" s="88"/>
      <c r="I142" s="87"/>
      <c r="J142" s="47" t="s">
        <v>10</v>
      </c>
      <c r="K142" s="44">
        <v>184.99</v>
      </c>
      <c r="L142" s="44">
        <v>0</v>
      </c>
      <c r="M142" s="44">
        <v>0</v>
      </c>
    </row>
    <row r="143" spans="1:13" s="11" customFormat="1" ht="15.75" customHeight="1" x14ac:dyDescent="0.25">
      <c r="A143" s="88"/>
      <c r="B143" s="92"/>
      <c r="C143" s="88"/>
      <c r="D143" s="88"/>
      <c r="E143" s="88"/>
      <c r="F143" s="88" t="s">
        <v>13</v>
      </c>
      <c r="G143" s="88" t="s">
        <v>19</v>
      </c>
      <c r="H143" s="87">
        <f>I143+K143+L143+M143</f>
        <v>0.55000000000000004</v>
      </c>
      <c r="I143" s="87">
        <v>0.55000000000000004</v>
      </c>
      <c r="J143" s="42" t="s">
        <v>8</v>
      </c>
      <c r="K143" s="44">
        <f>K144+K145</f>
        <v>0</v>
      </c>
      <c r="L143" s="44">
        <f>L144+L145</f>
        <v>0</v>
      </c>
      <c r="M143" s="44">
        <f>M144+M145</f>
        <v>0</v>
      </c>
    </row>
    <row r="144" spans="1:13" s="11" customFormat="1" ht="15.75" x14ac:dyDescent="0.25">
      <c r="A144" s="88"/>
      <c r="B144" s="92"/>
      <c r="C144" s="88"/>
      <c r="D144" s="88" t="s">
        <v>23</v>
      </c>
      <c r="E144" s="88"/>
      <c r="F144" s="88"/>
      <c r="G144" s="88"/>
      <c r="H144" s="87"/>
      <c r="I144" s="87"/>
      <c r="J144" s="47" t="s">
        <v>9</v>
      </c>
      <c r="K144" s="44">
        <v>0</v>
      </c>
      <c r="L144" s="44">
        <v>0</v>
      </c>
      <c r="M144" s="44">
        <v>0</v>
      </c>
    </row>
    <row r="145" spans="1:14" s="11" customFormat="1" ht="15.75" x14ac:dyDescent="0.25">
      <c r="A145" s="88"/>
      <c r="B145" s="92"/>
      <c r="C145" s="88"/>
      <c r="D145" s="88"/>
      <c r="E145" s="88"/>
      <c r="F145" s="88"/>
      <c r="G145" s="88"/>
      <c r="H145" s="87"/>
      <c r="I145" s="87"/>
      <c r="J145" s="47" t="s">
        <v>10</v>
      </c>
      <c r="K145" s="44">
        <v>0</v>
      </c>
      <c r="L145" s="44">
        <v>0</v>
      </c>
      <c r="M145" s="44">
        <v>0</v>
      </c>
    </row>
    <row r="146" spans="1:14" s="1" customFormat="1" ht="15.75" customHeight="1" x14ac:dyDescent="0.25">
      <c r="A146" s="89" t="s">
        <v>24</v>
      </c>
      <c r="B146" s="91" t="s">
        <v>198</v>
      </c>
      <c r="C146" s="89" t="s">
        <v>199</v>
      </c>
      <c r="D146" s="89" t="s">
        <v>43</v>
      </c>
      <c r="E146" s="89" t="s">
        <v>12</v>
      </c>
      <c r="F146" s="88" t="s">
        <v>32</v>
      </c>
      <c r="G146" s="89" t="s">
        <v>18</v>
      </c>
      <c r="H146" s="90">
        <f>I146+K146+M147</f>
        <v>3399</v>
      </c>
      <c r="I146" s="87">
        <v>0</v>
      </c>
      <c r="J146" s="107" t="s">
        <v>8</v>
      </c>
      <c r="K146" s="101">
        <f t="shared" ref="K146:M146" si="55">K148</f>
        <v>3399</v>
      </c>
      <c r="L146" s="101">
        <f t="shared" si="55"/>
        <v>0</v>
      </c>
      <c r="M146" s="101">
        <f t="shared" si="55"/>
        <v>0</v>
      </c>
    </row>
    <row r="147" spans="1:14" s="1" customFormat="1" ht="15" customHeight="1" x14ac:dyDescent="0.25">
      <c r="A147" s="89"/>
      <c r="B147" s="91"/>
      <c r="C147" s="89"/>
      <c r="D147" s="89"/>
      <c r="E147" s="89"/>
      <c r="F147" s="88"/>
      <c r="G147" s="89"/>
      <c r="H147" s="89"/>
      <c r="I147" s="87"/>
      <c r="J147" s="107"/>
      <c r="K147" s="101"/>
      <c r="L147" s="101"/>
      <c r="M147" s="101"/>
    </row>
    <row r="148" spans="1:14" s="1" customFormat="1" ht="28.5" customHeight="1" x14ac:dyDescent="0.25">
      <c r="A148" s="89"/>
      <c r="B148" s="91"/>
      <c r="C148" s="89"/>
      <c r="D148" s="43" t="s">
        <v>23</v>
      </c>
      <c r="E148" s="89"/>
      <c r="F148" s="88"/>
      <c r="G148" s="89"/>
      <c r="H148" s="89"/>
      <c r="I148" s="87"/>
      <c r="J148" s="46" t="s">
        <v>10</v>
      </c>
      <c r="K148" s="55">
        <v>3399</v>
      </c>
      <c r="L148" s="44">
        <v>0</v>
      </c>
      <c r="M148" s="45">
        <v>0</v>
      </c>
    </row>
    <row r="149" spans="1:14" s="11" customFormat="1" ht="30" customHeight="1" x14ac:dyDescent="0.25">
      <c r="A149" s="88" t="s">
        <v>25</v>
      </c>
      <c r="B149" s="92" t="s">
        <v>159</v>
      </c>
      <c r="C149" s="88" t="s">
        <v>30</v>
      </c>
      <c r="D149" s="40" t="s">
        <v>43</v>
      </c>
      <c r="E149" s="88" t="s">
        <v>12</v>
      </c>
      <c r="F149" s="88" t="s">
        <v>13</v>
      </c>
      <c r="G149" s="88" t="s">
        <v>17</v>
      </c>
      <c r="H149" s="87">
        <f>I149+K149+L149+M149</f>
        <v>120811.44</v>
      </c>
      <c r="I149" s="87">
        <v>51940.36</v>
      </c>
      <c r="J149" s="47" t="s">
        <v>8</v>
      </c>
      <c r="K149" s="39">
        <f>K150</f>
        <v>68871.08</v>
      </c>
      <c r="L149" s="39">
        <f>L150</f>
        <v>0</v>
      </c>
      <c r="M149" s="39">
        <f>M150</f>
        <v>0</v>
      </c>
    </row>
    <row r="150" spans="1:14" s="11" customFormat="1" ht="33.75" customHeight="1" x14ac:dyDescent="0.25">
      <c r="A150" s="88"/>
      <c r="B150" s="92"/>
      <c r="C150" s="88"/>
      <c r="D150" s="40" t="s">
        <v>23</v>
      </c>
      <c r="E150" s="88"/>
      <c r="F150" s="88"/>
      <c r="G150" s="88"/>
      <c r="H150" s="87"/>
      <c r="I150" s="87"/>
      <c r="J150" s="47" t="s">
        <v>10</v>
      </c>
      <c r="K150" s="44">
        <v>68871.08</v>
      </c>
      <c r="L150" s="44">
        <v>0</v>
      </c>
      <c r="M150" s="44">
        <v>0</v>
      </c>
      <c r="N150" s="12"/>
    </row>
    <row r="151" spans="1:14" s="11" customFormat="1" ht="15.75" customHeight="1" x14ac:dyDescent="0.25">
      <c r="A151" s="88" t="s">
        <v>87</v>
      </c>
      <c r="B151" s="92" t="s">
        <v>195</v>
      </c>
      <c r="C151" s="88" t="s">
        <v>196</v>
      </c>
      <c r="D151" s="40" t="s">
        <v>43</v>
      </c>
      <c r="E151" s="88" t="s">
        <v>12</v>
      </c>
      <c r="F151" s="88" t="s">
        <v>13</v>
      </c>
      <c r="G151" s="88" t="s">
        <v>18</v>
      </c>
      <c r="H151" s="87">
        <f>I151+K151+L151+M151</f>
        <v>188380.6</v>
      </c>
      <c r="I151" s="87">
        <v>74445.97</v>
      </c>
      <c r="J151" s="42" t="s">
        <v>8</v>
      </c>
      <c r="K151" s="44">
        <f>K152</f>
        <v>113934.63</v>
      </c>
      <c r="L151" s="44">
        <f>L152</f>
        <v>0</v>
      </c>
      <c r="M151" s="44">
        <f>M152</f>
        <v>0</v>
      </c>
    </row>
    <row r="152" spans="1:14" s="11" customFormat="1" ht="30.75" customHeight="1" x14ac:dyDescent="0.25">
      <c r="A152" s="88"/>
      <c r="B152" s="92"/>
      <c r="C152" s="88"/>
      <c r="D152" s="40" t="s">
        <v>23</v>
      </c>
      <c r="E152" s="88"/>
      <c r="F152" s="88"/>
      <c r="G152" s="88"/>
      <c r="H152" s="87"/>
      <c r="I152" s="87"/>
      <c r="J152" s="47" t="s">
        <v>10</v>
      </c>
      <c r="K152" s="44">
        <v>113934.63</v>
      </c>
      <c r="L152" s="44">
        <v>0</v>
      </c>
      <c r="M152" s="44">
        <v>0</v>
      </c>
    </row>
    <row r="153" spans="1:14" s="11" customFormat="1" ht="15.75" x14ac:dyDescent="0.25">
      <c r="A153" s="88" t="s">
        <v>142</v>
      </c>
      <c r="B153" s="92" t="s">
        <v>193</v>
      </c>
      <c r="C153" s="88" t="s">
        <v>194</v>
      </c>
      <c r="D153" s="88" t="s">
        <v>43</v>
      </c>
      <c r="E153" s="88" t="s">
        <v>12</v>
      </c>
      <c r="F153" s="88" t="s">
        <v>32</v>
      </c>
      <c r="G153" s="88" t="s">
        <v>18</v>
      </c>
      <c r="H153" s="87">
        <f>I153+K153+L153+M153</f>
        <v>13893.58</v>
      </c>
      <c r="I153" s="87">
        <v>147.33000000000001</v>
      </c>
      <c r="J153" s="47" t="s">
        <v>8</v>
      </c>
      <c r="K153" s="44">
        <f t="shared" ref="K153:M153" si="56">K154+K155</f>
        <v>13746.25</v>
      </c>
      <c r="L153" s="44">
        <f t="shared" si="56"/>
        <v>0</v>
      </c>
      <c r="M153" s="44">
        <f t="shared" si="56"/>
        <v>0</v>
      </c>
    </row>
    <row r="154" spans="1:14" s="11" customFormat="1" ht="15.75" x14ac:dyDescent="0.25">
      <c r="A154" s="88"/>
      <c r="B154" s="92"/>
      <c r="C154" s="88"/>
      <c r="D154" s="88"/>
      <c r="E154" s="88"/>
      <c r="F154" s="88"/>
      <c r="G154" s="88"/>
      <c r="H154" s="88"/>
      <c r="I154" s="87"/>
      <c r="J154" s="47" t="s">
        <v>9</v>
      </c>
      <c r="K154" s="44">
        <v>13608.79</v>
      </c>
      <c r="L154" s="44">
        <v>0</v>
      </c>
      <c r="M154" s="44">
        <v>0</v>
      </c>
    </row>
    <row r="155" spans="1:14" s="11" customFormat="1" ht="15.75" x14ac:dyDescent="0.25">
      <c r="A155" s="88"/>
      <c r="B155" s="92"/>
      <c r="C155" s="88"/>
      <c r="D155" s="40" t="s">
        <v>23</v>
      </c>
      <c r="E155" s="88"/>
      <c r="F155" s="88"/>
      <c r="G155" s="88"/>
      <c r="H155" s="88"/>
      <c r="I155" s="87"/>
      <c r="J155" s="47" t="s">
        <v>10</v>
      </c>
      <c r="K155" s="44">
        <v>137.46</v>
      </c>
      <c r="L155" s="44">
        <v>0</v>
      </c>
      <c r="M155" s="44">
        <v>0</v>
      </c>
    </row>
    <row r="156" spans="1:14" s="1" customFormat="1" ht="15" customHeight="1" x14ac:dyDescent="0.25">
      <c r="A156" s="89" t="s">
        <v>201</v>
      </c>
      <c r="B156" s="91" t="s">
        <v>79</v>
      </c>
      <c r="C156" s="89" t="s">
        <v>29</v>
      </c>
      <c r="D156" s="43" t="s">
        <v>43</v>
      </c>
      <c r="E156" s="89" t="s">
        <v>12</v>
      </c>
      <c r="F156" s="88" t="s">
        <v>32</v>
      </c>
      <c r="G156" s="89" t="s">
        <v>19</v>
      </c>
      <c r="H156" s="90">
        <f>I156+K156+L156+M156</f>
        <v>19902.88</v>
      </c>
      <c r="I156" s="87">
        <v>43.56</v>
      </c>
      <c r="J156" s="46" t="s">
        <v>8</v>
      </c>
      <c r="K156" s="45">
        <f t="shared" ref="K156:L156" si="57">K158</f>
        <v>3068.59</v>
      </c>
      <c r="L156" s="45">
        <f t="shared" si="57"/>
        <v>16790.73</v>
      </c>
      <c r="M156" s="45">
        <f t="shared" ref="M156" si="58">M158</f>
        <v>0</v>
      </c>
    </row>
    <row r="157" spans="1:14" s="1" customFormat="1" ht="15" customHeight="1" x14ac:dyDescent="0.25">
      <c r="A157" s="89"/>
      <c r="B157" s="91"/>
      <c r="C157" s="89"/>
      <c r="D157" s="89" t="s">
        <v>23</v>
      </c>
      <c r="E157" s="89"/>
      <c r="F157" s="88"/>
      <c r="G157" s="89"/>
      <c r="H157" s="90"/>
      <c r="I157" s="87"/>
      <c r="J157" s="46" t="s">
        <v>9</v>
      </c>
      <c r="K157" s="45">
        <v>0</v>
      </c>
      <c r="L157" s="45">
        <v>0</v>
      </c>
      <c r="M157" s="45">
        <v>0</v>
      </c>
    </row>
    <row r="158" spans="1:14" s="1" customFormat="1" ht="22.5" customHeight="1" x14ac:dyDescent="0.25">
      <c r="A158" s="89"/>
      <c r="B158" s="91"/>
      <c r="C158" s="89"/>
      <c r="D158" s="89"/>
      <c r="E158" s="89"/>
      <c r="F158" s="88"/>
      <c r="G158" s="89"/>
      <c r="H158" s="89"/>
      <c r="I158" s="87"/>
      <c r="J158" s="46" t="s">
        <v>10</v>
      </c>
      <c r="K158" s="45">
        <v>3068.59</v>
      </c>
      <c r="L158" s="45">
        <v>16790.73</v>
      </c>
      <c r="M158" s="45">
        <v>0</v>
      </c>
    </row>
    <row r="159" spans="1:14" s="1" customFormat="1" ht="15" customHeight="1" x14ac:dyDescent="0.25">
      <c r="A159" s="89" t="s">
        <v>133</v>
      </c>
      <c r="B159" s="91" t="s">
        <v>100</v>
      </c>
      <c r="C159" s="89" t="s">
        <v>99</v>
      </c>
      <c r="D159" s="43" t="s">
        <v>43</v>
      </c>
      <c r="E159" s="89" t="s">
        <v>12</v>
      </c>
      <c r="F159" s="88" t="s">
        <v>32</v>
      </c>
      <c r="G159" s="89" t="s">
        <v>59</v>
      </c>
      <c r="H159" s="90">
        <f>I159+K159+L159+M159</f>
        <v>13555.55</v>
      </c>
      <c r="I159" s="87">
        <v>0</v>
      </c>
      <c r="J159" s="13" t="s">
        <v>8</v>
      </c>
      <c r="K159" s="45">
        <f t="shared" ref="K159" si="59">K160</f>
        <v>3000</v>
      </c>
      <c r="L159" s="45">
        <f>L160</f>
        <v>10555.55</v>
      </c>
      <c r="M159" s="45">
        <f>M160</f>
        <v>0</v>
      </c>
    </row>
    <row r="160" spans="1:14" s="1" customFormat="1" ht="34.5" customHeight="1" x14ac:dyDescent="0.25">
      <c r="A160" s="89"/>
      <c r="B160" s="91"/>
      <c r="C160" s="89"/>
      <c r="D160" s="43" t="s">
        <v>23</v>
      </c>
      <c r="E160" s="89"/>
      <c r="F160" s="88"/>
      <c r="G160" s="89"/>
      <c r="H160" s="89"/>
      <c r="I160" s="87"/>
      <c r="J160" s="41" t="s">
        <v>10</v>
      </c>
      <c r="K160" s="45">
        <v>3000</v>
      </c>
      <c r="L160" s="44">
        <v>10555.55</v>
      </c>
      <c r="M160" s="45">
        <v>0</v>
      </c>
    </row>
    <row r="161" spans="1:14" s="11" customFormat="1" ht="15" customHeight="1" x14ac:dyDescent="0.25">
      <c r="A161" s="88" t="s">
        <v>286</v>
      </c>
      <c r="B161" s="92" t="s">
        <v>135</v>
      </c>
      <c r="C161" s="88" t="s">
        <v>279</v>
      </c>
      <c r="D161" s="40" t="s">
        <v>43</v>
      </c>
      <c r="E161" s="88" t="s">
        <v>12</v>
      </c>
      <c r="F161" s="88" t="s">
        <v>32</v>
      </c>
      <c r="G161" s="88">
        <v>2024</v>
      </c>
      <c r="H161" s="87">
        <f>I161+K161+L161+M161</f>
        <v>784.22</v>
      </c>
      <c r="I161" s="87">
        <v>0</v>
      </c>
      <c r="J161" s="16" t="s">
        <v>8</v>
      </c>
      <c r="K161" s="44">
        <f>K163</f>
        <v>0</v>
      </c>
      <c r="L161" s="44">
        <f>L163</f>
        <v>784.22</v>
      </c>
      <c r="M161" s="44">
        <f>M163</f>
        <v>0</v>
      </c>
    </row>
    <row r="162" spans="1:14" s="11" customFormat="1" ht="15" customHeight="1" x14ac:dyDescent="0.25">
      <c r="A162" s="88"/>
      <c r="B162" s="92"/>
      <c r="C162" s="88"/>
      <c r="D162" s="88" t="s">
        <v>23</v>
      </c>
      <c r="E162" s="88"/>
      <c r="F162" s="88"/>
      <c r="G162" s="88"/>
      <c r="H162" s="87"/>
      <c r="I162" s="87"/>
      <c r="J162" s="16" t="s">
        <v>9</v>
      </c>
      <c r="K162" s="44">
        <v>0</v>
      </c>
      <c r="L162" s="44">
        <v>0</v>
      </c>
      <c r="M162" s="44">
        <v>0</v>
      </c>
    </row>
    <row r="163" spans="1:14" s="11" customFormat="1" ht="24" customHeight="1" x14ac:dyDescent="0.25">
      <c r="A163" s="88"/>
      <c r="B163" s="92"/>
      <c r="C163" s="88"/>
      <c r="D163" s="88"/>
      <c r="E163" s="88"/>
      <c r="F163" s="88"/>
      <c r="G163" s="88"/>
      <c r="H163" s="88"/>
      <c r="I163" s="87"/>
      <c r="J163" s="42" t="s">
        <v>10</v>
      </c>
      <c r="K163" s="44">
        <v>0</v>
      </c>
      <c r="L163" s="44">
        <v>784.22</v>
      </c>
      <c r="M163" s="44">
        <v>0</v>
      </c>
    </row>
    <row r="164" spans="1:14" s="1" customFormat="1" ht="15.75" customHeight="1" x14ac:dyDescent="0.25">
      <c r="A164" s="89" t="s">
        <v>143</v>
      </c>
      <c r="B164" s="91" t="s">
        <v>75</v>
      </c>
      <c r="C164" s="89" t="s">
        <v>153</v>
      </c>
      <c r="D164" s="89" t="s">
        <v>43</v>
      </c>
      <c r="E164" s="89" t="s">
        <v>12</v>
      </c>
      <c r="F164" s="88" t="s">
        <v>13</v>
      </c>
      <c r="G164" s="89" t="s">
        <v>18</v>
      </c>
      <c r="H164" s="90">
        <f>I164+K164+L164+M164</f>
        <v>104276.38</v>
      </c>
      <c r="I164" s="87">
        <f>558.25+15090.61</f>
        <v>15648.86</v>
      </c>
      <c r="J164" s="46" t="s">
        <v>8</v>
      </c>
      <c r="K164" s="45">
        <f>K165+K166</f>
        <v>88627.520000000004</v>
      </c>
      <c r="L164" s="44">
        <f t="shared" ref="L164" si="60">L165+L166</f>
        <v>0</v>
      </c>
      <c r="M164" s="44">
        <f t="shared" ref="M164" si="61">M165+M166</f>
        <v>0</v>
      </c>
    </row>
    <row r="165" spans="1:14" s="1" customFormat="1" ht="15.75" x14ac:dyDescent="0.25">
      <c r="A165" s="89"/>
      <c r="B165" s="91"/>
      <c r="C165" s="89"/>
      <c r="D165" s="89"/>
      <c r="E165" s="89"/>
      <c r="F165" s="88"/>
      <c r="G165" s="89"/>
      <c r="H165" s="89"/>
      <c r="I165" s="87"/>
      <c r="J165" s="46" t="s">
        <v>9</v>
      </c>
      <c r="K165" s="45">
        <v>75776.960000000006</v>
      </c>
      <c r="L165" s="44">
        <v>0</v>
      </c>
      <c r="M165" s="44">
        <v>0</v>
      </c>
    </row>
    <row r="166" spans="1:14" s="1" customFormat="1" ht="33.75" customHeight="1" x14ac:dyDescent="0.25">
      <c r="A166" s="89"/>
      <c r="B166" s="91"/>
      <c r="C166" s="89"/>
      <c r="D166" s="43" t="s">
        <v>23</v>
      </c>
      <c r="E166" s="89"/>
      <c r="F166" s="88"/>
      <c r="G166" s="89"/>
      <c r="H166" s="89"/>
      <c r="I166" s="87"/>
      <c r="J166" s="46" t="s">
        <v>10</v>
      </c>
      <c r="K166" s="44">
        <v>12850.56</v>
      </c>
      <c r="L166" s="44">
        <v>0</v>
      </c>
      <c r="M166" s="44">
        <v>0</v>
      </c>
    </row>
    <row r="167" spans="1:14" s="1" customFormat="1" ht="15.75" customHeight="1" x14ac:dyDescent="0.25">
      <c r="A167" s="89" t="s">
        <v>287</v>
      </c>
      <c r="B167" s="91" t="s">
        <v>118</v>
      </c>
      <c r="C167" s="89" t="s">
        <v>153</v>
      </c>
      <c r="D167" s="89" t="s">
        <v>43</v>
      </c>
      <c r="E167" s="89" t="s">
        <v>12</v>
      </c>
      <c r="F167" s="88" t="s">
        <v>13</v>
      </c>
      <c r="G167" s="89">
        <v>2024</v>
      </c>
      <c r="H167" s="90">
        <f>I167+K167+L167+M167</f>
        <v>627.20000000000005</v>
      </c>
      <c r="I167" s="87">
        <v>0</v>
      </c>
      <c r="J167" s="46" t="s">
        <v>8</v>
      </c>
      <c r="K167" s="45">
        <f t="shared" ref="K167:M167" si="62">K168+K169</f>
        <v>0</v>
      </c>
      <c r="L167" s="44">
        <f t="shared" si="62"/>
        <v>627.20000000000005</v>
      </c>
      <c r="M167" s="44">
        <f t="shared" si="62"/>
        <v>0</v>
      </c>
    </row>
    <row r="168" spans="1:14" s="1" customFormat="1" ht="15.75" x14ac:dyDescent="0.25">
      <c r="A168" s="89"/>
      <c r="B168" s="91"/>
      <c r="C168" s="89"/>
      <c r="D168" s="89"/>
      <c r="E168" s="89"/>
      <c r="F168" s="88"/>
      <c r="G168" s="89"/>
      <c r="H168" s="89"/>
      <c r="I168" s="87"/>
      <c r="J168" s="46" t="s">
        <v>9</v>
      </c>
      <c r="K168" s="45">
        <v>0</v>
      </c>
      <c r="L168" s="44">
        <v>0</v>
      </c>
      <c r="M168" s="44">
        <v>0</v>
      </c>
    </row>
    <row r="169" spans="1:14" s="1" customFormat="1" ht="33.75" customHeight="1" x14ac:dyDescent="0.25">
      <c r="A169" s="89"/>
      <c r="B169" s="91"/>
      <c r="C169" s="89"/>
      <c r="D169" s="43" t="s">
        <v>23</v>
      </c>
      <c r="E169" s="89"/>
      <c r="F169" s="88"/>
      <c r="G169" s="89"/>
      <c r="H169" s="89"/>
      <c r="I169" s="87"/>
      <c r="J169" s="46" t="s">
        <v>10</v>
      </c>
      <c r="K169" s="44">
        <v>0</v>
      </c>
      <c r="L169" s="44">
        <v>627.20000000000005</v>
      </c>
      <c r="M169" s="44">
        <v>0</v>
      </c>
    </row>
    <row r="170" spans="1:14" s="11" customFormat="1" ht="31.5" customHeight="1" x14ac:dyDescent="0.25">
      <c r="A170" s="88" t="s">
        <v>158</v>
      </c>
      <c r="B170" s="92" t="s">
        <v>77</v>
      </c>
      <c r="C170" s="88" t="s">
        <v>277</v>
      </c>
      <c r="D170" s="88" t="s">
        <v>43</v>
      </c>
      <c r="E170" s="88" t="s">
        <v>12</v>
      </c>
      <c r="F170" s="88" t="s">
        <v>32</v>
      </c>
      <c r="G170" s="88" t="s">
        <v>17</v>
      </c>
      <c r="H170" s="87">
        <f>I170+K170+L170+M170</f>
        <v>3532.09</v>
      </c>
      <c r="I170" s="87">
        <f>37.8+994.51</f>
        <v>1032.31</v>
      </c>
      <c r="J170" s="47" t="s">
        <v>8</v>
      </c>
      <c r="K170" s="44">
        <f>K171+K172</f>
        <v>2499.7800000000002</v>
      </c>
      <c r="L170" s="44">
        <f t="shared" ref="L170:M170" si="63">L171+L172</f>
        <v>0</v>
      </c>
      <c r="M170" s="44">
        <f t="shared" si="63"/>
        <v>0</v>
      </c>
    </row>
    <row r="171" spans="1:14" s="11" customFormat="1" ht="15.75" x14ac:dyDescent="0.25">
      <c r="A171" s="88"/>
      <c r="B171" s="92"/>
      <c r="C171" s="88"/>
      <c r="D171" s="88"/>
      <c r="E171" s="88"/>
      <c r="F171" s="88"/>
      <c r="G171" s="88"/>
      <c r="H171" s="88"/>
      <c r="I171" s="87"/>
      <c r="J171" s="47" t="s">
        <v>9</v>
      </c>
      <c r="K171" s="44">
        <v>2474.7800000000002</v>
      </c>
      <c r="L171" s="44">
        <v>0</v>
      </c>
      <c r="M171" s="44">
        <v>0</v>
      </c>
    </row>
    <row r="172" spans="1:14" s="11" customFormat="1" ht="15.75" x14ac:dyDescent="0.25">
      <c r="A172" s="88"/>
      <c r="B172" s="92"/>
      <c r="C172" s="88"/>
      <c r="D172" s="88" t="s">
        <v>23</v>
      </c>
      <c r="E172" s="88"/>
      <c r="F172" s="88"/>
      <c r="G172" s="88"/>
      <c r="H172" s="88"/>
      <c r="I172" s="87"/>
      <c r="J172" s="47" t="s">
        <v>10</v>
      </c>
      <c r="K172" s="44">
        <v>25</v>
      </c>
      <c r="L172" s="44">
        <v>0</v>
      </c>
      <c r="M172" s="44">
        <v>0</v>
      </c>
    </row>
    <row r="173" spans="1:14" s="11" customFormat="1" ht="15.75" customHeight="1" x14ac:dyDescent="0.25">
      <c r="A173" s="88"/>
      <c r="B173" s="92"/>
      <c r="C173" s="88"/>
      <c r="D173" s="88"/>
      <c r="E173" s="88"/>
      <c r="F173" s="88" t="s">
        <v>13</v>
      </c>
      <c r="G173" s="88" t="s">
        <v>31</v>
      </c>
      <c r="H173" s="87">
        <f>I173+K173+L173+M173</f>
        <v>1328.94</v>
      </c>
      <c r="I173" s="87">
        <f>22.03</f>
        <v>22.03</v>
      </c>
      <c r="J173" s="47" t="s">
        <v>8</v>
      </c>
      <c r="K173" s="44">
        <f>K174+K175</f>
        <v>784.14</v>
      </c>
      <c r="L173" s="44">
        <f>L174+L175</f>
        <v>522.77</v>
      </c>
      <c r="M173" s="44">
        <f>M174+M175</f>
        <v>0</v>
      </c>
    </row>
    <row r="174" spans="1:14" s="11" customFormat="1" ht="15.75" x14ac:dyDescent="0.25">
      <c r="A174" s="88"/>
      <c r="B174" s="92"/>
      <c r="C174" s="88"/>
      <c r="D174" s="88"/>
      <c r="E174" s="88"/>
      <c r="F174" s="88"/>
      <c r="G174" s="88"/>
      <c r="H174" s="87"/>
      <c r="I174" s="87"/>
      <c r="J174" s="47" t="s">
        <v>9</v>
      </c>
      <c r="K174" s="44">
        <v>0</v>
      </c>
      <c r="L174" s="44">
        <v>0</v>
      </c>
      <c r="M174" s="44">
        <v>0</v>
      </c>
    </row>
    <row r="175" spans="1:14" s="11" customFormat="1" ht="15.75" x14ac:dyDescent="0.25">
      <c r="A175" s="88"/>
      <c r="B175" s="92"/>
      <c r="C175" s="88"/>
      <c r="D175" s="88"/>
      <c r="E175" s="88"/>
      <c r="F175" s="88"/>
      <c r="G175" s="88"/>
      <c r="H175" s="87"/>
      <c r="I175" s="87"/>
      <c r="J175" s="47" t="s">
        <v>10</v>
      </c>
      <c r="K175" s="66">
        <v>784.14</v>
      </c>
      <c r="L175" s="44">
        <v>522.77</v>
      </c>
      <c r="M175" s="44">
        <v>0</v>
      </c>
    </row>
    <row r="176" spans="1:14" s="11" customFormat="1" ht="15.75" x14ac:dyDescent="0.25">
      <c r="A176" s="88" t="s">
        <v>288</v>
      </c>
      <c r="B176" s="92" t="s">
        <v>191</v>
      </c>
      <c r="C176" s="88" t="s">
        <v>192</v>
      </c>
      <c r="D176" s="40" t="s">
        <v>43</v>
      </c>
      <c r="E176" s="88" t="s">
        <v>12</v>
      </c>
      <c r="F176" s="88" t="s">
        <v>32</v>
      </c>
      <c r="G176" s="88" t="s">
        <v>89</v>
      </c>
      <c r="H176" s="87">
        <f>I176+K176+L176+M176</f>
        <v>8246.5499999999993</v>
      </c>
      <c r="I176" s="87">
        <v>37.799999999999997</v>
      </c>
      <c r="J176" s="47" t="s">
        <v>8</v>
      </c>
      <c r="K176" s="44">
        <f>K177+K178</f>
        <v>8208.75</v>
      </c>
      <c r="L176" s="44">
        <f t="shared" ref="L176:M176" si="64">L177+L178</f>
        <v>0</v>
      </c>
      <c r="M176" s="44">
        <f t="shared" si="64"/>
        <v>0</v>
      </c>
      <c r="N176" s="24"/>
    </row>
    <row r="177" spans="1:14" s="11" customFormat="1" ht="15.75" x14ac:dyDescent="0.25">
      <c r="A177" s="88"/>
      <c r="B177" s="92"/>
      <c r="C177" s="88"/>
      <c r="D177" s="88" t="s">
        <v>23</v>
      </c>
      <c r="E177" s="88"/>
      <c r="F177" s="88"/>
      <c r="G177" s="88"/>
      <c r="H177" s="88"/>
      <c r="I177" s="87"/>
      <c r="J177" s="47" t="s">
        <v>9</v>
      </c>
      <c r="K177" s="44">
        <v>8126.66</v>
      </c>
      <c r="L177" s="44">
        <v>0</v>
      </c>
      <c r="M177" s="44">
        <v>0</v>
      </c>
      <c r="N177" s="24"/>
    </row>
    <row r="178" spans="1:14" s="11" customFormat="1" ht="15.75" x14ac:dyDescent="0.25">
      <c r="A178" s="88"/>
      <c r="B178" s="92"/>
      <c r="C178" s="88"/>
      <c r="D178" s="88"/>
      <c r="E178" s="88"/>
      <c r="F178" s="88"/>
      <c r="G178" s="88"/>
      <c r="H178" s="88"/>
      <c r="I178" s="87"/>
      <c r="J178" s="47" t="s">
        <v>10</v>
      </c>
      <c r="K178" s="44">
        <v>82.09</v>
      </c>
      <c r="L178" s="44">
        <v>0</v>
      </c>
      <c r="M178" s="44">
        <v>0</v>
      </c>
      <c r="N178" s="24"/>
    </row>
    <row r="179" spans="1:14" s="11" customFormat="1" ht="52.5" customHeight="1" x14ac:dyDescent="0.25">
      <c r="A179" s="79" t="s">
        <v>197</v>
      </c>
      <c r="B179" s="81" t="s">
        <v>27</v>
      </c>
      <c r="C179" s="79" t="s">
        <v>44</v>
      </c>
      <c r="D179" s="79" t="s">
        <v>289</v>
      </c>
      <c r="E179" s="79" t="s">
        <v>12</v>
      </c>
      <c r="F179" s="79" t="s">
        <v>290</v>
      </c>
      <c r="G179" s="79" t="s">
        <v>28</v>
      </c>
      <c r="H179" s="75">
        <f>I179+K181+L181+M181+K179</f>
        <v>7243116.6899999995</v>
      </c>
      <c r="I179" s="75">
        <f>696604.8+3654749.7+541049.27</f>
        <v>4892403.7699999996</v>
      </c>
      <c r="J179" s="47" t="s">
        <v>8</v>
      </c>
      <c r="K179" s="44">
        <f>K180</f>
        <v>192804.92</v>
      </c>
      <c r="L179" s="44">
        <f t="shared" ref="L179:M179" si="65">L180</f>
        <v>0</v>
      </c>
      <c r="M179" s="44">
        <f t="shared" si="65"/>
        <v>0</v>
      </c>
      <c r="N179" s="24"/>
    </row>
    <row r="180" spans="1:14" s="11" customFormat="1" ht="15.75" x14ac:dyDescent="0.25">
      <c r="A180" s="80"/>
      <c r="B180" s="82"/>
      <c r="C180" s="80"/>
      <c r="D180" s="76"/>
      <c r="E180" s="80"/>
      <c r="F180" s="76"/>
      <c r="G180" s="80"/>
      <c r="H180" s="105"/>
      <c r="I180" s="105"/>
      <c r="J180" s="47" t="s">
        <v>9</v>
      </c>
      <c r="K180" s="44">
        <v>192804.92</v>
      </c>
      <c r="L180" s="44">
        <v>0</v>
      </c>
      <c r="M180" s="44">
        <v>0</v>
      </c>
      <c r="N180" s="24"/>
    </row>
    <row r="181" spans="1:14" s="11" customFormat="1" ht="18" customHeight="1" x14ac:dyDescent="0.25">
      <c r="A181" s="80"/>
      <c r="B181" s="82"/>
      <c r="C181" s="80"/>
      <c r="D181" s="88" t="s">
        <v>43</v>
      </c>
      <c r="E181" s="80"/>
      <c r="F181" s="88" t="s">
        <v>22</v>
      </c>
      <c r="G181" s="80"/>
      <c r="H181" s="105"/>
      <c r="I181" s="105"/>
      <c r="J181" s="92" t="s">
        <v>8</v>
      </c>
      <c r="K181" s="108">
        <f>K183</f>
        <v>2157908</v>
      </c>
      <c r="L181" s="108">
        <f>L183</f>
        <v>0</v>
      </c>
      <c r="M181" s="108">
        <f>M183</f>
        <v>0</v>
      </c>
    </row>
    <row r="182" spans="1:14" s="11" customFormat="1" ht="18" customHeight="1" x14ac:dyDescent="0.25">
      <c r="A182" s="80"/>
      <c r="B182" s="82"/>
      <c r="C182" s="80"/>
      <c r="D182" s="88"/>
      <c r="E182" s="80"/>
      <c r="F182" s="88"/>
      <c r="G182" s="80"/>
      <c r="H182" s="105"/>
      <c r="I182" s="105"/>
      <c r="J182" s="92"/>
      <c r="K182" s="108"/>
      <c r="L182" s="108"/>
      <c r="M182" s="108"/>
      <c r="N182" s="12">
        <f>K181+K179</f>
        <v>2350712.92</v>
      </c>
    </row>
    <row r="183" spans="1:14" s="11" customFormat="1" ht="15.75" x14ac:dyDescent="0.25">
      <c r="A183" s="76"/>
      <c r="B183" s="83"/>
      <c r="C183" s="76"/>
      <c r="D183" s="40" t="s">
        <v>23</v>
      </c>
      <c r="E183" s="76"/>
      <c r="F183" s="88"/>
      <c r="G183" s="76"/>
      <c r="H183" s="98"/>
      <c r="I183" s="98"/>
      <c r="J183" s="47" t="s">
        <v>9</v>
      </c>
      <c r="K183" s="39">
        <v>2157908</v>
      </c>
      <c r="L183" s="39">
        <v>0</v>
      </c>
      <c r="M183" s="39">
        <v>0</v>
      </c>
    </row>
    <row r="184" spans="1:14" s="1" customFormat="1" ht="15.75" customHeight="1" x14ac:dyDescent="0.25">
      <c r="A184" s="89" t="s">
        <v>202</v>
      </c>
      <c r="B184" s="91" t="s">
        <v>81</v>
      </c>
      <c r="C184" s="89" t="s">
        <v>45</v>
      </c>
      <c r="D184" s="43" t="s">
        <v>43</v>
      </c>
      <c r="E184" s="89" t="s">
        <v>12</v>
      </c>
      <c r="F184" s="88" t="s">
        <v>13</v>
      </c>
      <c r="G184" s="89">
        <v>2025</v>
      </c>
      <c r="H184" s="90">
        <f>I184+K184+L184+M184</f>
        <v>48000</v>
      </c>
      <c r="I184" s="87">
        <v>0</v>
      </c>
      <c r="J184" s="46" t="s">
        <v>8</v>
      </c>
      <c r="K184" s="45">
        <f t="shared" ref="K184:L184" si="66">K185</f>
        <v>0</v>
      </c>
      <c r="L184" s="45">
        <f t="shared" si="66"/>
        <v>0</v>
      </c>
      <c r="M184" s="45">
        <f t="shared" ref="M184" si="67">M185</f>
        <v>48000</v>
      </c>
    </row>
    <row r="185" spans="1:14" s="1" customFormat="1" ht="39" customHeight="1" x14ac:dyDescent="0.25">
      <c r="A185" s="89"/>
      <c r="B185" s="91"/>
      <c r="C185" s="89"/>
      <c r="D185" s="43" t="s">
        <v>23</v>
      </c>
      <c r="E185" s="89"/>
      <c r="F185" s="88"/>
      <c r="G185" s="89"/>
      <c r="H185" s="89"/>
      <c r="I185" s="87"/>
      <c r="J185" s="46" t="s">
        <v>10</v>
      </c>
      <c r="K185" s="45">
        <v>0</v>
      </c>
      <c r="L185" s="45">
        <v>0</v>
      </c>
      <c r="M185" s="45">
        <v>48000</v>
      </c>
    </row>
    <row r="186" spans="1:14" s="1" customFormat="1" ht="14.25" customHeight="1" x14ac:dyDescent="0.25">
      <c r="A186" s="89" t="s">
        <v>203</v>
      </c>
      <c r="B186" s="92" t="s">
        <v>80</v>
      </c>
      <c r="C186" s="89" t="s">
        <v>88</v>
      </c>
      <c r="D186" s="43" t="s">
        <v>43</v>
      </c>
      <c r="E186" s="89" t="s">
        <v>12</v>
      </c>
      <c r="F186" s="88" t="s">
        <v>13</v>
      </c>
      <c r="G186" s="89">
        <v>2024</v>
      </c>
      <c r="H186" s="87">
        <f>K186+L186+M186</f>
        <v>40000</v>
      </c>
      <c r="I186" s="87">
        <v>0</v>
      </c>
      <c r="J186" s="47" t="s">
        <v>8</v>
      </c>
      <c r="K186" s="44">
        <f>K187</f>
        <v>40000</v>
      </c>
      <c r="L186" s="44">
        <f>L187</f>
        <v>0</v>
      </c>
      <c r="M186" s="44">
        <f>M187</f>
        <v>0</v>
      </c>
    </row>
    <row r="187" spans="1:14" s="1" customFormat="1" ht="55.5" customHeight="1" x14ac:dyDescent="0.25">
      <c r="A187" s="89"/>
      <c r="B187" s="92"/>
      <c r="C187" s="89"/>
      <c r="D187" s="43" t="s">
        <v>23</v>
      </c>
      <c r="E187" s="89"/>
      <c r="F187" s="88"/>
      <c r="G187" s="89"/>
      <c r="H187" s="88"/>
      <c r="I187" s="87"/>
      <c r="J187" s="46" t="s">
        <v>10</v>
      </c>
      <c r="K187" s="45">
        <v>40000</v>
      </c>
      <c r="L187" s="45">
        <v>0</v>
      </c>
      <c r="M187" s="45">
        <v>0</v>
      </c>
    </row>
    <row r="188" spans="1:14" s="11" customFormat="1" ht="31.5" customHeight="1" x14ac:dyDescent="0.25">
      <c r="A188" s="88" t="s">
        <v>204</v>
      </c>
      <c r="B188" s="92" t="s">
        <v>48</v>
      </c>
      <c r="C188" s="88" t="s">
        <v>276</v>
      </c>
      <c r="D188" s="40" t="s">
        <v>43</v>
      </c>
      <c r="E188" s="88" t="s">
        <v>12</v>
      </c>
      <c r="F188" s="88" t="s">
        <v>32</v>
      </c>
      <c r="G188" s="88" t="s">
        <v>60</v>
      </c>
      <c r="H188" s="87">
        <f>I188+K188+L188+M188</f>
        <v>15383.61</v>
      </c>
      <c r="I188" s="87">
        <f>3596.61+3240.02</f>
        <v>6836.63</v>
      </c>
      <c r="J188" s="47" t="s">
        <v>8</v>
      </c>
      <c r="K188" s="44">
        <f>K189</f>
        <v>8546.98</v>
      </c>
      <c r="L188" s="44">
        <f t="shared" ref="L188:M188" si="68">L189</f>
        <v>0</v>
      </c>
      <c r="M188" s="44">
        <f t="shared" si="68"/>
        <v>0</v>
      </c>
    </row>
    <row r="189" spans="1:14" s="11" customFormat="1" ht="15.75" x14ac:dyDescent="0.25">
      <c r="A189" s="88"/>
      <c r="B189" s="92"/>
      <c r="C189" s="88"/>
      <c r="D189" s="40" t="s">
        <v>23</v>
      </c>
      <c r="E189" s="88"/>
      <c r="F189" s="88"/>
      <c r="G189" s="88"/>
      <c r="H189" s="87"/>
      <c r="I189" s="87"/>
      <c r="J189" s="47" t="s">
        <v>10</v>
      </c>
      <c r="K189" s="44">
        <v>8546.98</v>
      </c>
      <c r="L189" s="44">
        <v>0</v>
      </c>
      <c r="M189" s="44">
        <v>0</v>
      </c>
    </row>
    <row r="190" spans="1:14" s="11" customFormat="1" ht="31.5" customHeight="1" x14ac:dyDescent="0.25">
      <c r="A190" s="88" t="s">
        <v>231</v>
      </c>
      <c r="B190" s="92" t="s">
        <v>295</v>
      </c>
      <c r="C190" s="88" t="s">
        <v>276</v>
      </c>
      <c r="D190" s="40" t="s">
        <v>43</v>
      </c>
      <c r="E190" s="88" t="s">
        <v>12</v>
      </c>
      <c r="F190" s="79" t="s">
        <v>32</v>
      </c>
      <c r="G190" s="79" t="s">
        <v>59</v>
      </c>
      <c r="H190" s="75">
        <f>I190+K190+L190+M190</f>
        <v>21446.38</v>
      </c>
      <c r="I190" s="75">
        <v>0</v>
      </c>
      <c r="J190" s="47" t="s">
        <v>8</v>
      </c>
      <c r="K190" s="44">
        <f>K191+K192</f>
        <v>0</v>
      </c>
      <c r="L190" s="44">
        <f t="shared" ref="L190:M190" si="69">L191+L192</f>
        <v>21446.38</v>
      </c>
      <c r="M190" s="44">
        <f t="shared" si="69"/>
        <v>0</v>
      </c>
    </row>
    <row r="191" spans="1:14" s="11" customFormat="1" ht="16.5" customHeight="1" x14ac:dyDescent="0.25">
      <c r="A191" s="88"/>
      <c r="B191" s="92"/>
      <c r="C191" s="88"/>
      <c r="D191" s="88" t="s">
        <v>23</v>
      </c>
      <c r="E191" s="88"/>
      <c r="F191" s="80"/>
      <c r="G191" s="80"/>
      <c r="H191" s="105"/>
      <c r="I191" s="105"/>
      <c r="J191" s="42" t="s">
        <v>9</v>
      </c>
      <c r="K191" s="44">
        <v>0</v>
      </c>
      <c r="L191" s="44">
        <v>0</v>
      </c>
      <c r="M191" s="44">
        <v>0</v>
      </c>
    </row>
    <row r="192" spans="1:14" s="11" customFormat="1" ht="15.75" x14ac:dyDescent="0.25">
      <c r="A192" s="88"/>
      <c r="B192" s="92"/>
      <c r="C192" s="88"/>
      <c r="D192" s="88"/>
      <c r="E192" s="88"/>
      <c r="F192" s="76"/>
      <c r="G192" s="76"/>
      <c r="H192" s="98"/>
      <c r="I192" s="98"/>
      <c r="J192" s="47" t="s">
        <v>10</v>
      </c>
      <c r="K192" s="44">
        <v>0</v>
      </c>
      <c r="L192" s="44">
        <v>21446.38</v>
      </c>
      <c r="M192" s="44">
        <v>0</v>
      </c>
    </row>
    <row r="193" spans="1:13" s="11" customFormat="1" ht="31.5" customHeight="1" x14ac:dyDescent="0.25">
      <c r="A193" s="79" t="s">
        <v>291</v>
      </c>
      <c r="B193" s="81" t="s">
        <v>296</v>
      </c>
      <c r="C193" s="79" t="s">
        <v>276</v>
      </c>
      <c r="D193" s="40" t="s">
        <v>43</v>
      </c>
      <c r="E193" s="79" t="s">
        <v>12</v>
      </c>
      <c r="F193" s="79" t="s">
        <v>22</v>
      </c>
      <c r="G193" s="79" t="s">
        <v>59</v>
      </c>
      <c r="H193" s="75">
        <f>I193+K193+L193+M193</f>
        <v>377051.08</v>
      </c>
      <c r="I193" s="75">
        <v>0</v>
      </c>
      <c r="J193" s="47" t="s">
        <v>8</v>
      </c>
      <c r="K193" s="44">
        <f>K194+K195</f>
        <v>196905.82</v>
      </c>
      <c r="L193" s="44">
        <f t="shared" ref="L193" si="70">L194+L195</f>
        <v>180145.26</v>
      </c>
      <c r="M193" s="44">
        <f t="shared" ref="M193" si="71">M194+M195</f>
        <v>0</v>
      </c>
    </row>
    <row r="194" spans="1:13" s="11" customFormat="1" ht="16.5" customHeight="1" x14ac:dyDescent="0.25">
      <c r="A194" s="80"/>
      <c r="B194" s="82"/>
      <c r="C194" s="80"/>
      <c r="D194" s="79" t="s">
        <v>23</v>
      </c>
      <c r="E194" s="80"/>
      <c r="F194" s="80"/>
      <c r="G194" s="80"/>
      <c r="H194" s="105"/>
      <c r="I194" s="105"/>
      <c r="J194" s="42" t="s">
        <v>9</v>
      </c>
      <c r="K194" s="44">
        <v>102947.9</v>
      </c>
      <c r="L194" s="44">
        <v>0</v>
      </c>
      <c r="M194" s="44">
        <v>0</v>
      </c>
    </row>
    <row r="195" spans="1:13" s="11" customFormat="1" ht="15.75" x14ac:dyDescent="0.25">
      <c r="A195" s="80"/>
      <c r="B195" s="82"/>
      <c r="C195" s="80"/>
      <c r="D195" s="76"/>
      <c r="E195" s="80"/>
      <c r="F195" s="76"/>
      <c r="G195" s="76"/>
      <c r="H195" s="98"/>
      <c r="I195" s="98"/>
      <c r="J195" s="47" t="s">
        <v>10</v>
      </c>
      <c r="K195" s="44">
        <v>93957.92</v>
      </c>
      <c r="L195" s="44">
        <v>180145.26</v>
      </c>
      <c r="M195" s="44">
        <v>0</v>
      </c>
    </row>
    <row r="196" spans="1:13" s="11" customFormat="1" ht="15.75" x14ac:dyDescent="0.25">
      <c r="A196" s="80"/>
      <c r="B196" s="82"/>
      <c r="C196" s="80"/>
      <c r="D196" s="80" t="s">
        <v>289</v>
      </c>
      <c r="E196" s="80"/>
      <c r="F196" s="79" t="s">
        <v>290</v>
      </c>
      <c r="G196" s="79">
        <v>2023</v>
      </c>
      <c r="H196" s="75">
        <f>I196+K196+L196+M196</f>
        <v>5329.5</v>
      </c>
      <c r="I196" s="75">
        <v>0</v>
      </c>
      <c r="J196" s="69" t="s">
        <v>8</v>
      </c>
      <c r="K196" s="66">
        <f>K197</f>
        <v>5329.5</v>
      </c>
      <c r="L196" s="48">
        <f t="shared" ref="L196:M196" si="72">L197</f>
        <v>0</v>
      </c>
      <c r="M196" s="48">
        <f t="shared" si="72"/>
        <v>0</v>
      </c>
    </row>
    <row r="197" spans="1:13" s="11" customFormat="1" ht="49.5" customHeight="1" x14ac:dyDescent="0.25">
      <c r="A197" s="76"/>
      <c r="B197" s="83"/>
      <c r="C197" s="76"/>
      <c r="D197" s="76"/>
      <c r="E197" s="76"/>
      <c r="F197" s="76"/>
      <c r="G197" s="76"/>
      <c r="H197" s="98"/>
      <c r="I197" s="98"/>
      <c r="J197" s="69" t="s">
        <v>10</v>
      </c>
      <c r="K197" s="66">
        <v>5329.5</v>
      </c>
      <c r="L197" s="48">
        <v>0</v>
      </c>
      <c r="M197" s="48">
        <v>0</v>
      </c>
    </row>
    <row r="198" spans="1:13" s="1" customFormat="1" ht="15" customHeight="1" x14ac:dyDescent="0.25">
      <c r="A198" s="89" t="s">
        <v>230</v>
      </c>
      <c r="B198" s="91" t="s">
        <v>84</v>
      </c>
      <c r="C198" s="89" t="s">
        <v>102</v>
      </c>
      <c r="D198" s="43" t="s">
        <v>43</v>
      </c>
      <c r="E198" s="89" t="s">
        <v>12</v>
      </c>
      <c r="F198" s="88" t="s">
        <v>32</v>
      </c>
      <c r="G198" s="89">
        <v>2025</v>
      </c>
      <c r="H198" s="90">
        <f>I198+K198+L198+M198</f>
        <v>13104.77</v>
      </c>
      <c r="I198" s="87">
        <v>0</v>
      </c>
      <c r="J198" s="13" t="s">
        <v>8</v>
      </c>
      <c r="K198" s="45">
        <f t="shared" ref="K198" si="73">K199</f>
        <v>0</v>
      </c>
      <c r="L198" s="45">
        <f>L199</f>
        <v>0</v>
      </c>
      <c r="M198" s="45">
        <f>M199</f>
        <v>13104.77</v>
      </c>
    </row>
    <row r="199" spans="1:13" s="1" customFormat="1" ht="38.25" customHeight="1" x14ac:dyDescent="0.25">
      <c r="A199" s="89"/>
      <c r="B199" s="91"/>
      <c r="C199" s="89"/>
      <c r="D199" s="43" t="s">
        <v>23</v>
      </c>
      <c r="E199" s="89"/>
      <c r="F199" s="88"/>
      <c r="G199" s="89"/>
      <c r="H199" s="89"/>
      <c r="I199" s="87"/>
      <c r="J199" s="41" t="s">
        <v>10</v>
      </c>
      <c r="K199" s="45">
        <v>0</v>
      </c>
      <c r="L199" s="45">
        <v>0</v>
      </c>
      <c r="M199" s="45">
        <v>13104.77</v>
      </c>
    </row>
    <row r="200" spans="1:13" s="1" customFormat="1" ht="15" customHeight="1" x14ac:dyDescent="0.25">
      <c r="A200" s="89" t="s">
        <v>292</v>
      </c>
      <c r="B200" s="91" t="s">
        <v>120</v>
      </c>
      <c r="C200" s="89" t="s">
        <v>119</v>
      </c>
      <c r="D200" s="43" t="s">
        <v>43</v>
      </c>
      <c r="E200" s="89" t="s">
        <v>12</v>
      </c>
      <c r="F200" s="88" t="s">
        <v>32</v>
      </c>
      <c r="G200" s="89">
        <v>2025</v>
      </c>
      <c r="H200" s="90">
        <f>I200+K200+L200+M200</f>
        <v>17455.509999999998</v>
      </c>
      <c r="I200" s="87">
        <v>0</v>
      </c>
      <c r="J200" s="13" t="s">
        <v>8</v>
      </c>
      <c r="K200" s="45">
        <f>K202</f>
        <v>0</v>
      </c>
      <c r="L200" s="45">
        <f>L202</f>
        <v>0</v>
      </c>
      <c r="M200" s="45">
        <f>M202</f>
        <v>17455.509999999998</v>
      </c>
    </row>
    <row r="201" spans="1:13" s="1" customFormat="1" ht="15" customHeight="1" x14ac:dyDescent="0.25">
      <c r="A201" s="89"/>
      <c r="B201" s="91"/>
      <c r="C201" s="89"/>
      <c r="D201" s="89" t="s">
        <v>23</v>
      </c>
      <c r="E201" s="89"/>
      <c r="F201" s="88"/>
      <c r="G201" s="89"/>
      <c r="H201" s="90"/>
      <c r="I201" s="87"/>
      <c r="J201" s="13" t="s">
        <v>9</v>
      </c>
      <c r="K201" s="45">
        <v>0</v>
      </c>
      <c r="L201" s="45">
        <v>0</v>
      </c>
      <c r="M201" s="45">
        <v>0</v>
      </c>
    </row>
    <row r="202" spans="1:13" s="1" customFormat="1" ht="27" customHeight="1" x14ac:dyDescent="0.25">
      <c r="A202" s="89"/>
      <c r="B202" s="91"/>
      <c r="C202" s="89"/>
      <c r="D202" s="89"/>
      <c r="E202" s="89"/>
      <c r="F202" s="88"/>
      <c r="G202" s="89"/>
      <c r="H202" s="89"/>
      <c r="I202" s="87"/>
      <c r="J202" s="41" t="s">
        <v>10</v>
      </c>
      <c r="K202" s="45">
        <v>0</v>
      </c>
      <c r="L202" s="45">
        <v>0</v>
      </c>
      <c r="M202" s="45">
        <v>17455.509999999998</v>
      </c>
    </row>
    <row r="203" spans="1:13" s="1" customFormat="1" ht="15" customHeight="1" x14ac:dyDescent="0.25">
      <c r="A203" s="89" t="s">
        <v>293</v>
      </c>
      <c r="B203" s="91" t="s">
        <v>294</v>
      </c>
      <c r="C203" s="89" t="s">
        <v>309</v>
      </c>
      <c r="D203" s="43" t="s">
        <v>43</v>
      </c>
      <c r="E203" s="89" t="s">
        <v>12</v>
      </c>
      <c r="F203" s="88" t="s">
        <v>32</v>
      </c>
      <c r="G203" s="89">
        <v>2025</v>
      </c>
      <c r="H203" s="90">
        <f>I203+K203+L203+M203</f>
        <v>1012.42</v>
      </c>
      <c r="I203" s="87">
        <v>0</v>
      </c>
      <c r="J203" s="13" t="s">
        <v>8</v>
      </c>
      <c r="K203" s="45">
        <f>K205</f>
        <v>0</v>
      </c>
      <c r="L203" s="45">
        <f>L205</f>
        <v>0</v>
      </c>
      <c r="M203" s="45">
        <f>M205</f>
        <v>1012.42</v>
      </c>
    </row>
    <row r="204" spans="1:13" s="1" customFormat="1" ht="15" customHeight="1" x14ac:dyDescent="0.25">
      <c r="A204" s="89"/>
      <c r="B204" s="91"/>
      <c r="C204" s="89"/>
      <c r="D204" s="89" t="s">
        <v>23</v>
      </c>
      <c r="E204" s="89"/>
      <c r="F204" s="88"/>
      <c r="G204" s="89"/>
      <c r="H204" s="90"/>
      <c r="I204" s="87"/>
      <c r="J204" s="13" t="s">
        <v>9</v>
      </c>
      <c r="K204" s="45">
        <v>0</v>
      </c>
      <c r="L204" s="45">
        <v>0</v>
      </c>
      <c r="M204" s="45">
        <v>0</v>
      </c>
    </row>
    <row r="205" spans="1:13" s="1" customFormat="1" ht="28.5" customHeight="1" x14ac:dyDescent="0.25">
      <c r="A205" s="89"/>
      <c r="B205" s="91"/>
      <c r="C205" s="89"/>
      <c r="D205" s="89"/>
      <c r="E205" s="89"/>
      <c r="F205" s="88"/>
      <c r="G205" s="89"/>
      <c r="H205" s="89"/>
      <c r="I205" s="87"/>
      <c r="J205" s="41" t="s">
        <v>10</v>
      </c>
      <c r="K205" s="45">
        <v>0</v>
      </c>
      <c r="L205" s="45">
        <v>0</v>
      </c>
      <c r="M205" s="45">
        <v>1012.42</v>
      </c>
    </row>
    <row r="206" spans="1:13" s="11" customFormat="1" ht="15" customHeight="1" x14ac:dyDescent="0.25">
      <c r="A206" s="88" t="s">
        <v>228</v>
      </c>
      <c r="B206" s="92" t="s">
        <v>78</v>
      </c>
      <c r="C206" s="88" t="s">
        <v>101</v>
      </c>
      <c r="D206" s="40" t="s">
        <v>43</v>
      </c>
      <c r="E206" s="88" t="s">
        <v>12</v>
      </c>
      <c r="F206" s="88" t="s">
        <v>32</v>
      </c>
      <c r="G206" s="88">
        <v>2024</v>
      </c>
      <c r="H206" s="87">
        <f>I206+K206+L206+M206</f>
        <v>18288.82</v>
      </c>
      <c r="I206" s="87">
        <v>0</v>
      </c>
      <c r="J206" s="16" t="s">
        <v>8</v>
      </c>
      <c r="K206" s="44">
        <f>K207+K208</f>
        <v>0</v>
      </c>
      <c r="L206" s="44">
        <f>L207+L208</f>
        <v>18288.82</v>
      </c>
      <c r="M206" s="44">
        <f>M207+M208</f>
        <v>0</v>
      </c>
    </row>
    <row r="207" spans="1:13" s="11" customFormat="1" ht="15" customHeight="1" x14ac:dyDescent="0.25">
      <c r="A207" s="88"/>
      <c r="B207" s="92"/>
      <c r="C207" s="88"/>
      <c r="D207" s="88" t="s">
        <v>23</v>
      </c>
      <c r="E207" s="88"/>
      <c r="F207" s="88"/>
      <c r="G207" s="88"/>
      <c r="H207" s="88"/>
      <c r="I207" s="87"/>
      <c r="J207" s="16" t="s">
        <v>9</v>
      </c>
      <c r="K207" s="44">
        <v>0</v>
      </c>
      <c r="L207" s="44">
        <v>18288.82</v>
      </c>
      <c r="M207" s="44">
        <v>0</v>
      </c>
    </row>
    <row r="208" spans="1:13" s="11" customFormat="1" ht="27.75" customHeight="1" x14ac:dyDescent="0.25">
      <c r="A208" s="88"/>
      <c r="B208" s="92"/>
      <c r="C208" s="88"/>
      <c r="D208" s="88"/>
      <c r="E208" s="88"/>
      <c r="F208" s="88"/>
      <c r="G208" s="88"/>
      <c r="H208" s="88"/>
      <c r="I208" s="87"/>
      <c r="J208" s="42" t="s">
        <v>10</v>
      </c>
      <c r="K208" s="44">
        <v>0</v>
      </c>
      <c r="L208" s="44">
        <v>0</v>
      </c>
      <c r="M208" s="44">
        <v>0</v>
      </c>
    </row>
    <row r="209" spans="1:13" s="11" customFormat="1" ht="15" customHeight="1" x14ac:dyDescent="0.25">
      <c r="A209" s="88" t="s">
        <v>297</v>
      </c>
      <c r="B209" s="92" t="s">
        <v>82</v>
      </c>
      <c r="C209" s="88" t="s">
        <v>104</v>
      </c>
      <c r="D209" s="40" t="s">
        <v>43</v>
      </c>
      <c r="E209" s="88" t="s">
        <v>12</v>
      </c>
      <c r="F209" s="88" t="s">
        <v>32</v>
      </c>
      <c r="G209" s="88" t="s">
        <v>59</v>
      </c>
      <c r="H209" s="87">
        <f>I209+K209+L209+M209</f>
        <v>29338.26</v>
      </c>
      <c r="I209" s="87">
        <v>0</v>
      </c>
      <c r="J209" s="16" t="s">
        <v>8</v>
      </c>
      <c r="K209" s="44">
        <f t="shared" ref="K209" si="74">K210</f>
        <v>2180.16</v>
      </c>
      <c r="L209" s="44">
        <f>L210</f>
        <v>27158.1</v>
      </c>
      <c r="M209" s="44">
        <f>M210</f>
        <v>0</v>
      </c>
    </row>
    <row r="210" spans="1:13" s="11" customFormat="1" ht="33.75" customHeight="1" x14ac:dyDescent="0.25">
      <c r="A210" s="88"/>
      <c r="B210" s="92"/>
      <c r="C210" s="88"/>
      <c r="D210" s="40" t="s">
        <v>23</v>
      </c>
      <c r="E210" s="88"/>
      <c r="F210" s="88"/>
      <c r="G210" s="88"/>
      <c r="H210" s="88"/>
      <c r="I210" s="87"/>
      <c r="J210" s="42" t="s">
        <v>10</v>
      </c>
      <c r="K210" s="66">
        <v>2180.16</v>
      </c>
      <c r="L210" s="44">
        <v>27158.1</v>
      </c>
      <c r="M210" s="44">
        <v>0</v>
      </c>
    </row>
    <row r="211" spans="1:13" s="11" customFormat="1" ht="15" hidden="1" customHeight="1" x14ac:dyDescent="0.25">
      <c r="A211" s="88" t="s">
        <v>229</v>
      </c>
      <c r="B211" s="92" t="s">
        <v>83</v>
      </c>
      <c r="C211" s="88"/>
      <c r="D211" s="40" t="s">
        <v>43</v>
      </c>
      <c r="E211" s="88" t="s">
        <v>12</v>
      </c>
      <c r="F211" s="88" t="s">
        <v>32</v>
      </c>
      <c r="G211" s="88">
        <v>2025</v>
      </c>
      <c r="H211" s="87">
        <f>I211+K211+L211+M211</f>
        <v>0</v>
      </c>
      <c r="I211" s="87">
        <v>0</v>
      </c>
      <c r="J211" s="16" t="s">
        <v>8</v>
      </c>
      <c r="K211" s="44">
        <f t="shared" ref="K211" si="75">K213</f>
        <v>0</v>
      </c>
      <c r="L211" s="44">
        <f>L213</f>
        <v>0</v>
      </c>
      <c r="M211" s="44">
        <f>M213</f>
        <v>0</v>
      </c>
    </row>
    <row r="212" spans="1:13" s="11" customFormat="1" ht="15" hidden="1" customHeight="1" x14ac:dyDescent="0.25">
      <c r="A212" s="88"/>
      <c r="B212" s="92"/>
      <c r="C212" s="88"/>
      <c r="D212" s="88" t="s">
        <v>23</v>
      </c>
      <c r="E212" s="88"/>
      <c r="F212" s="88"/>
      <c r="G212" s="88"/>
      <c r="H212" s="87"/>
      <c r="I212" s="87"/>
      <c r="J212" s="16" t="s">
        <v>9</v>
      </c>
      <c r="K212" s="44">
        <v>0</v>
      </c>
      <c r="L212" s="44">
        <v>0</v>
      </c>
      <c r="M212" s="44">
        <v>0</v>
      </c>
    </row>
    <row r="213" spans="1:13" s="11" customFormat="1" ht="33" hidden="1" customHeight="1" x14ac:dyDescent="0.25">
      <c r="A213" s="88"/>
      <c r="B213" s="92"/>
      <c r="C213" s="88"/>
      <c r="D213" s="88"/>
      <c r="E213" s="88"/>
      <c r="F213" s="88"/>
      <c r="G213" s="88"/>
      <c r="H213" s="88"/>
      <c r="I213" s="87"/>
      <c r="J213" s="42" t="s">
        <v>10</v>
      </c>
      <c r="K213" s="44">
        <v>0</v>
      </c>
      <c r="L213" s="44">
        <v>0</v>
      </c>
      <c r="M213" s="44">
        <v>0</v>
      </c>
    </row>
    <row r="214" spans="1:13" s="11" customFormat="1" ht="15" customHeight="1" x14ac:dyDescent="0.25">
      <c r="A214" s="88" t="s">
        <v>298</v>
      </c>
      <c r="B214" s="92" t="s">
        <v>253</v>
      </c>
      <c r="C214" s="88" t="s">
        <v>273</v>
      </c>
      <c r="D214" s="40" t="s">
        <v>43</v>
      </c>
      <c r="E214" s="88" t="s">
        <v>12</v>
      </c>
      <c r="F214" s="88" t="s">
        <v>32</v>
      </c>
      <c r="G214" s="88" t="s">
        <v>225</v>
      </c>
      <c r="H214" s="87">
        <f>I214+K214+L214+M214</f>
        <v>225938.05000000002</v>
      </c>
      <c r="I214" s="87">
        <v>0</v>
      </c>
      <c r="J214" s="16" t="s">
        <v>8</v>
      </c>
      <c r="K214" s="44">
        <f t="shared" ref="K214" si="76">K216</f>
        <v>183.42</v>
      </c>
      <c r="L214" s="44">
        <f>L216</f>
        <v>0</v>
      </c>
      <c r="M214" s="44">
        <f>M216</f>
        <v>225754.63</v>
      </c>
    </row>
    <row r="215" spans="1:13" s="11" customFormat="1" ht="15" customHeight="1" x14ac:dyDescent="0.25">
      <c r="A215" s="88"/>
      <c r="B215" s="92"/>
      <c r="C215" s="88"/>
      <c r="D215" s="88" t="s">
        <v>23</v>
      </c>
      <c r="E215" s="88"/>
      <c r="F215" s="88"/>
      <c r="G215" s="88"/>
      <c r="H215" s="87"/>
      <c r="I215" s="87"/>
      <c r="J215" s="16" t="s">
        <v>9</v>
      </c>
      <c r="K215" s="44">
        <v>0</v>
      </c>
      <c r="L215" s="44">
        <v>0</v>
      </c>
      <c r="M215" s="44">
        <v>0</v>
      </c>
    </row>
    <row r="216" spans="1:13" s="11" customFormat="1" ht="21.75" customHeight="1" x14ac:dyDescent="0.25">
      <c r="A216" s="88"/>
      <c r="B216" s="92"/>
      <c r="C216" s="88"/>
      <c r="D216" s="88"/>
      <c r="E216" s="88"/>
      <c r="F216" s="88"/>
      <c r="G216" s="88"/>
      <c r="H216" s="88"/>
      <c r="I216" s="87"/>
      <c r="J216" s="42" t="s">
        <v>10</v>
      </c>
      <c r="K216" s="44">
        <v>183.42</v>
      </c>
      <c r="L216" s="44">
        <v>0</v>
      </c>
      <c r="M216" s="44">
        <v>225754.63</v>
      </c>
    </row>
    <row r="217" spans="1:13" s="8" customFormat="1" ht="15.75" customHeight="1" x14ac:dyDescent="0.25">
      <c r="A217" s="97" t="s">
        <v>167</v>
      </c>
      <c r="B217" s="97"/>
      <c r="C217" s="97"/>
      <c r="D217" s="97"/>
      <c r="E217" s="97"/>
      <c r="F217" s="97"/>
      <c r="G217" s="97"/>
      <c r="H217" s="97"/>
      <c r="I217" s="97"/>
      <c r="J217" s="7" t="s">
        <v>8</v>
      </c>
      <c r="K217" s="3">
        <f>K218+K219</f>
        <v>252370.02000000002</v>
      </c>
      <c r="L217" s="3">
        <f t="shared" ref="L217:M217" si="77">L218+L219</f>
        <v>238891.05</v>
      </c>
      <c r="M217" s="3">
        <f t="shared" si="77"/>
        <v>0</v>
      </c>
    </row>
    <row r="218" spans="1:13" s="8" customFormat="1" ht="15.75" x14ac:dyDescent="0.25">
      <c r="A218" s="97"/>
      <c r="B218" s="97"/>
      <c r="C218" s="97"/>
      <c r="D218" s="97"/>
      <c r="E218" s="97"/>
      <c r="F218" s="97"/>
      <c r="G218" s="97"/>
      <c r="H218" s="97"/>
      <c r="I218" s="97"/>
      <c r="J218" s="7" t="s">
        <v>9</v>
      </c>
      <c r="K218" s="3">
        <f>K221</f>
        <v>96075.16</v>
      </c>
      <c r="L218" s="3">
        <f t="shared" ref="L218:M218" si="78">L221</f>
        <v>89575.360000000001</v>
      </c>
      <c r="M218" s="3">
        <f t="shared" si="78"/>
        <v>0</v>
      </c>
    </row>
    <row r="219" spans="1:13" s="8" customFormat="1" ht="15.75" x14ac:dyDescent="0.25">
      <c r="A219" s="97"/>
      <c r="B219" s="97"/>
      <c r="C219" s="97"/>
      <c r="D219" s="97"/>
      <c r="E219" s="97"/>
      <c r="F219" s="97"/>
      <c r="G219" s="97"/>
      <c r="H219" s="97"/>
      <c r="I219" s="97"/>
      <c r="J219" s="7" t="s">
        <v>10</v>
      </c>
      <c r="K219" s="3">
        <f>K222+K224+K226+K228+K230+K232+K234+K236+K238+K240+K242+K244+K246+K248+K250+K252+K254+K256+K266+K258+K260+K262+K264+K268+K270+K272+K275</f>
        <v>156294.86000000002</v>
      </c>
      <c r="L219" s="3">
        <f t="shared" ref="L219:M219" si="79">L222+L224+L226+L228+L230+L232+L234+L236+L238+L240+L242+L244+L246+L248+L250+L252+L254+L256+L266+L258+L260+L262+L264+L268+L270+L272+L275</f>
        <v>149315.69</v>
      </c>
      <c r="M219" s="3">
        <f t="shared" si="79"/>
        <v>0</v>
      </c>
    </row>
    <row r="220" spans="1:13" s="11" customFormat="1" ht="31.5" customHeight="1" x14ac:dyDescent="0.25">
      <c r="A220" s="88" t="s">
        <v>299</v>
      </c>
      <c r="B220" s="92" t="s">
        <v>210</v>
      </c>
      <c r="C220" s="88" t="s">
        <v>219</v>
      </c>
      <c r="D220" s="40" t="s">
        <v>40</v>
      </c>
      <c r="E220" s="88" t="s">
        <v>14</v>
      </c>
      <c r="F220" s="88" t="s">
        <v>13</v>
      </c>
      <c r="G220" s="88" t="s">
        <v>59</v>
      </c>
      <c r="H220" s="87">
        <f>I220+K220+L220+M220</f>
        <v>343886.49</v>
      </c>
      <c r="I220" s="87">
        <v>0</v>
      </c>
      <c r="J220" s="42" t="s">
        <v>8</v>
      </c>
      <c r="K220" s="44">
        <f>K221+K222</f>
        <v>129713.66</v>
      </c>
      <c r="L220" s="44">
        <f>L221+L222</f>
        <v>214172.83000000002</v>
      </c>
      <c r="M220" s="44">
        <f>M221+M222</f>
        <v>0</v>
      </c>
    </row>
    <row r="221" spans="1:13" s="11" customFormat="1" ht="29.25" customHeight="1" x14ac:dyDescent="0.25">
      <c r="A221" s="88"/>
      <c r="B221" s="92"/>
      <c r="C221" s="88"/>
      <c r="D221" s="88" t="s">
        <v>33</v>
      </c>
      <c r="E221" s="88"/>
      <c r="F221" s="88"/>
      <c r="G221" s="88"/>
      <c r="H221" s="87"/>
      <c r="I221" s="87"/>
      <c r="J221" s="47" t="s">
        <v>9</v>
      </c>
      <c r="K221" s="44">
        <v>96075.16</v>
      </c>
      <c r="L221" s="44">
        <v>89575.360000000001</v>
      </c>
      <c r="M221" s="44">
        <v>0</v>
      </c>
    </row>
    <row r="222" spans="1:13" s="11" customFormat="1" ht="18.75" customHeight="1" x14ac:dyDescent="0.25">
      <c r="A222" s="88"/>
      <c r="B222" s="92"/>
      <c r="C222" s="88"/>
      <c r="D222" s="88"/>
      <c r="E222" s="88"/>
      <c r="F222" s="88"/>
      <c r="G222" s="88"/>
      <c r="H222" s="87"/>
      <c r="I222" s="87"/>
      <c r="J222" s="42" t="s">
        <v>10</v>
      </c>
      <c r="K222" s="44">
        <v>33638.5</v>
      </c>
      <c r="L222" s="44">
        <v>124597.47</v>
      </c>
      <c r="M222" s="44">
        <v>0</v>
      </c>
    </row>
    <row r="223" spans="1:13" s="1" customFormat="1" ht="31.5" customHeight="1" x14ac:dyDescent="0.25">
      <c r="A223" s="89" t="s">
        <v>136</v>
      </c>
      <c r="B223" s="91" t="s">
        <v>85</v>
      </c>
      <c r="C223" s="88" t="s">
        <v>154</v>
      </c>
      <c r="D223" s="89" t="s">
        <v>40</v>
      </c>
      <c r="E223" s="89" t="s">
        <v>14</v>
      </c>
      <c r="F223" s="88" t="s">
        <v>97</v>
      </c>
      <c r="G223" s="89" t="s">
        <v>59</v>
      </c>
      <c r="H223" s="90">
        <f>I223+K223+L223+M223</f>
        <v>0</v>
      </c>
      <c r="I223" s="87">
        <v>0</v>
      </c>
      <c r="J223" s="41" t="s">
        <v>8</v>
      </c>
      <c r="K223" s="45">
        <f>K224</f>
        <v>0</v>
      </c>
      <c r="L223" s="45">
        <f t="shared" ref="L223:M223" si="80">L224</f>
        <v>0</v>
      </c>
      <c r="M223" s="45">
        <f t="shared" si="80"/>
        <v>0</v>
      </c>
    </row>
    <row r="224" spans="1:13" s="1" customFormat="1" ht="29.25" customHeight="1" x14ac:dyDescent="0.25">
      <c r="A224" s="89"/>
      <c r="B224" s="91"/>
      <c r="C224" s="88"/>
      <c r="D224" s="89"/>
      <c r="E224" s="89"/>
      <c r="F224" s="88"/>
      <c r="G224" s="89"/>
      <c r="H224" s="90"/>
      <c r="I224" s="87"/>
      <c r="J224" s="46" t="s">
        <v>10</v>
      </c>
      <c r="K224" s="45">
        <v>0</v>
      </c>
      <c r="L224" s="45">
        <v>0</v>
      </c>
      <c r="M224" s="45">
        <v>0</v>
      </c>
    </row>
    <row r="225" spans="1:13" s="1" customFormat="1" ht="15.75" customHeight="1" x14ac:dyDescent="0.25">
      <c r="A225" s="89"/>
      <c r="B225" s="91"/>
      <c r="C225" s="88"/>
      <c r="D225" s="89" t="s">
        <v>33</v>
      </c>
      <c r="E225" s="89"/>
      <c r="F225" s="88" t="s">
        <v>13</v>
      </c>
      <c r="G225" s="89" t="s">
        <v>121</v>
      </c>
      <c r="H225" s="90">
        <f>I225+K225+L225+M225</f>
        <v>42997.520000000004</v>
      </c>
      <c r="I225" s="87">
        <f>18325.79+18487.26</f>
        <v>36813.050000000003</v>
      </c>
      <c r="J225" s="50" t="s">
        <v>8</v>
      </c>
      <c r="K225" s="51">
        <f>K226</f>
        <v>6184.47</v>
      </c>
      <c r="L225" s="51">
        <f>L226</f>
        <v>0</v>
      </c>
      <c r="M225" s="51">
        <f>M226</f>
        <v>0</v>
      </c>
    </row>
    <row r="226" spans="1:13" s="1" customFormat="1" ht="30" customHeight="1" x14ac:dyDescent="0.25">
      <c r="A226" s="89"/>
      <c r="B226" s="91"/>
      <c r="C226" s="88"/>
      <c r="D226" s="89"/>
      <c r="E226" s="89"/>
      <c r="F226" s="88"/>
      <c r="G226" s="89"/>
      <c r="H226" s="90"/>
      <c r="I226" s="87"/>
      <c r="J226" s="54" t="s">
        <v>10</v>
      </c>
      <c r="K226" s="51">
        <v>6184.47</v>
      </c>
      <c r="L226" s="51">
        <v>0</v>
      </c>
      <c r="M226" s="51">
        <v>0</v>
      </c>
    </row>
    <row r="227" spans="1:13" s="1" customFormat="1" ht="31.5" customHeight="1" x14ac:dyDescent="0.25">
      <c r="A227" s="89" t="s">
        <v>137</v>
      </c>
      <c r="B227" s="91" t="s">
        <v>177</v>
      </c>
      <c r="C227" s="88" t="s">
        <v>155</v>
      </c>
      <c r="D227" s="89" t="s">
        <v>40</v>
      </c>
      <c r="E227" s="89" t="s">
        <v>14</v>
      </c>
      <c r="F227" s="88" t="s">
        <v>97</v>
      </c>
      <c r="G227" s="89">
        <v>2024</v>
      </c>
      <c r="H227" s="90">
        <f>I227+K227+L227+M227</f>
        <v>1274.45</v>
      </c>
      <c r="I227" s="87">
        <v>0</v>
      </c>
      <c r="J227" s="41" t="s">
        <v>8</v>
      </c>
      <c r="K227" s="45">
        <f>K228</f>
        <v>0</v>
      </c>
      <c r="L227" s="45">
        <f t="shared" ref="L227:M227" si="81">L228</f>
        <v>1274.45</v>
      </c>
      <c r="M227" s="45">
        <f t="shared" si="81"/>
        <v>0</v>
      </c>
    </row>
    <row r="228" spans="1:13" s="1" customFormat="1" ht="29.25" customHeight="1" x14ac:dyDescent="0.25">
      <c r="A228" s="89"/>
      <c r="B228" s="91"/>
      <c r="C228" s="88"/>
      <c r="D228" s="89"/>
      <c r="E228" s="89"/>
      <c r="F228" s="88"/>
      <c r="G228" s="89"/>
      <c r="H228" s="90"/>
      <c r="I228" s="87"/>
      <c r="J228" s="46" t="s">
        <v>10</v>
      </c>
      <c r="K228" s="45">
        <v>0</v>
      </c>
      <c r="L228" s="45">
        <v>1274.45</v>
      </c>
      <c r="M228" s="45">
        <v>0</v>
      </c>
    </row>
    <row r="229" spans="1:13" s="1" customFormat="1" ht="15.75" customHeight="1" x14ac:dyDescent="0.25">
      <c r="A229" s="89"/>
      <c r="B229" s="91"/>
      <c r="C229" s="88"/>
      <c r="D229" s="89" t="s">
        <v>33</v>
      </c>
      <c r="E229" s="89"/>
      <c r="F229" s="88" t="s">
        <v>13</v>
      </c>
      <c r="G229" s="89">
        <v>2025</v>
      </c>
      <c r="H229" s="90">
        <f>I229+K229+L229+M229</f>
        <v>0</v>
      </c>
      <c r="I229" s="87">
        <v>0</v>
      </c>
      <c r="J229" s="41" t="s">
        <v>8</v>
      </c>
      <c r="K229" s="45">
        <f>K230</f>
        <v>0</v>
      </c>
      <c r="L229" s="45">
        <f>L230</f>
        <v>0</v>
      </c>
      <c r="M229" s="45">
        <f>M230</f>
        <v>0</v>
      </c>
    </row>
    <row r="230" spans="1:13" s="1" customFormat="1" ht="30" customHeight="1" x14ac:dyDescent="0.25">
      <c r="A230" s="89"/>
      <c r="B230" s="91"/>
      <c r="C230" s="88"/>
      <c r="D230" s="89"/>
      <c r="E230" s="89"/>
      <c r="F230" s="88"/>
      <c r="G230" s="89"/>
      <c r="H230" s="90"/>
      <c r="I230" s="87"/>
      <c r="J230" s="46" t="s">
        <v>10</v>
      </c>
      <c r="K230" s="45">
        <v>0</v>
      </c>
      <c r="L230" s="45">
        <v>0</v>
      </c>
      <c r="M230" s="45">
        <v>0</v>
      </c>
    </row>
    <row r="231" spans="1:13" s="1" customFormat="1" ht="15.75" x14ac:dyDescent="0.25">
      <c r="A231" s="88" t="s">
        <v>138</v>
      </c>
      <c r="B231" s="91" t="s">
        <v>96</v>
      </c>
      <c r="C231" s="88" t="s">
        <v>103</v>
      </c>
      <c r="D231" s="43" t="s">
        <v>40</v>
      </c>
      <c r="E231" s="89" t="s">
        <v>14</v>
      </c>
      <c r="F231" s="88" t="s">
        <v>13</v>
      </c>
      <c r="G231" s="89">
        <v>2023</v>
      </c>
      <c r="H231" s="90">
        <f>I231+K231+L231+M231</f>
        <v>18713.57</v>
      </c>
      <c r="I231" s="87">
        <v>0</v>
      </c>
      <c r="J231" s="46" t="s">
        <v>8</v>
      </c>
      <c r="K231" s="45">
        <f>K232</f>
        <v>18713.57</v>
      </c>
      <c r="L231" s="45">
        <f>L232</f>
        <v>0</v>
      </c>
      <c r="M231" s="45">
        <f>M232</f>
        <v>0</v>
      </c>
    </row>
    <row r="232" spans="1:13" s="1" customFormat="1" ht="47.25" x14ac:dyDescent="0.25">
      <c r="A232" s="88"/>
      <c r="B232" s="91"/>
      <c r="C232" s="88"/>
      <c r="D232" s="43" t="s">
        <v>33</v>
      </c>
      <c r="E232" s="89"/>
      <c r="F232" s="88"/>
      <c r="G232" s="89"/>
      <c r="H232" s="89"/>
      <c r="I232" s="87"/>
      <c r="J232" s="46" t="s">
        <v>10</v>
      </c>
      <c r="K232" s="45">
        <v>18713.57</v>
      </c>
      <c r="L232" s="45">
        <v>0</v>
      </c>
      <c r="M232" s="45">
        <v>0</v>
      </c>
    </row>
    <row r="233" spans="1:13" s="11" customFormat="1" ht="15.75" customHeight="1" x14ac:dyDescent="0.25">
      <c r="A233" s="79" t="s">
        <v>139</v>
      </c>
      <c r="B233" s="81" t="s">
        <v>330</v>
      </c>
      <c r="C233" s="79" t="s">
        <v>300</v>
      </c>
      <c r="D233" s="49" t="s">
        <v>40</v>
      </c>
      <c r="E233" s="79" t="s">
        <v>14</v>
      </c>
      <c r="F233" s="88" t="s">
        <v>97</v>
      </c>
      <c r="G233" s="88">
        <v>2024</v>
      </c>
      <c r="H233" s="87">
        <f>I233+K233+L233+M233</f>
        <v>2410.3200000000002</v>
      </c>
      <c r="I233" s="87">
        <v>0</v>
      </c>
      <c r="J233" s="54" t="s">
        <v>8</v>
      </c>
      <c r="K233" s="51">
        <f>K234</f>
        <v>0</v>
      </c>
      <c r="L233" s="51">
        <f>L234</f>
        <v>2410.3200000000002</v>
      </c>
      <c r="M233" s="51">
        <f>M234</f>
        <v>0</v>
      </c>
    </row>
    <row r="234" spans="1:13" s="11" customFormat="1" ht="31.5" customHeight="1" x14ac:dyDescent="0.25">
      <c r="A234" s="80"/>
      <c r="B234" s="82"/>
      <c r="C234" s="80"/>
      <c r="D234" s="79" t="s">
        <v>33</v>
      </c>
      <c r="E234" s="80"/>
      <c r="F234" s="88"/>
      <c r="G234" s="88"/>
      <c r="H234" s="88"/>
      <c r="I234" s="87"/>
      <c r="J234" s="54" t="s">
        <v>10</v>
      </c>
      <c r="K234" s="51">
        <v>0</v>
      </c>
      <c r="L234" s="51">
        <v>2410.3200000000002</v>
      </c>
      <c r="M234" s="51">
        <v>0</v>
      </c>
    </row>
    <row r="235" spans="1:13" s="11" customFormat="1" ht="22.5" customHeight="1" x14ac:dyDescent="0.25">
      <c r="A235" s="80"/>
      <c r="B235" s="82"/>
      <c r="C235" s="80"/>
      <c r="D235" s="80"/>
      <c r="E235" s="80"/>
      <c r="F235" s="88" t="s">
        <v>13</v>
      </c>
      <c r="G235" s="79" t="s">
        <v>225</v>
      </c>
      <c r="H235" s="87">
        <f>I235+K235+L235+M235</f>
        <v>5000</v>
      </c>
      <c r="I235" s="75">
        <v>0</v>
      </c>
      <c r="J235" s="54" t="s">
        <v>8</v>
      </c>
      <c r="K235" s="51">
        <f>K236</f>
        <v>5000</v>
      </c>
      <c r="L235" s="51">
        <f t="shared" ref="L235:M235" si="82">L236</f>
        <v>0</v>
      </c>
      <c r="M235" s="51">
        <f t="shared" si="82"/>
        <v>0</v>
      </c>
    </row>
    <row r="236" spans="1:13" s="11" customFormat="1" ht="22.5" customHeight="1" x14ac:dyDescent="0.25">
      <c r="A236" s="76"/>
      <c r="B236" s="83"/>
      <c r="C236" s="76"/>
      <c r="D236" s="76"/>
      <c r="E236" s="76"/>
      <c r="F236" s="88"/>
      <c r="G236" s="76"/>
      <c r="H236" s="88"/>
      <c r="I236" s="98"/>
      <c r="J236" s="54" t="s">
        <v>10</v>
      </c>
      <c r="K236" s="51">
        <v>5000</v>
      </c>
      <c r="L236" s="51">
        <v>0</v>
      </c>
      <c r="M236" s="51">
        <v>0</v>
      </c>
    </row>
    <row r="237" spans="1:13" s="1" customFormat="1" ht="15.75" x14ac:dyDescent="0.25">
      <c r="A237" s="89" t="s">
        <v>34</v>
      </c>
      <c r="B237" s="91" t="s">
        <v>95</v>
      </c>
      <c r="C237" s="88" t="s">
        <v>105</v>
      </c>
      <c r="D237" s="43" t="s">
        <v>40</v>
      </c>
      <c r="E237" s="89" t="s">
        <v>14</v>
      </c>
      <c r="F237" s="88" t="s">
        <v>13</v>
      </c>
      <c r="G237" s="89">
        <v>2023</v>
      </c>
      <c r="H237" s="90">
        <f>I237+K237+L237+M237</f>
        <v>7972.37</v>
      </c>
      <c r="I237" s="87">
        <v>0</v>
      </c>
      <c r="J237" s="46" t="s">
        <v>8</v>
      </c>
      <c r="K237" s="45">
        <f>K238</f>
        <v>7972.37</v>
      </c>
      <c r="L237" s="45">
        <f>L238</f>
        <v>0</v>
      </c>
      <c r="M237" s="45">
        <f>M238</f>
        <v>0</v>
      </c>
    </row>
    <row r="238" spans="1:13" s="1" customFormat="1" ht="47.25" x14ac:dyDescent="0.25">
      <c r="A238" s="89"/>
      <c r="B238" s="91"/>
      <c r="C238" s="88"/>
      <c r="D238" s="43" t="s">
        <v>33</v>
      </c>
      <c r="E238" s="89"/>
      <c r="F238" s="88"/>
      <c r="G238" s="89"/>
      <c r="H238" s="89"/>
      <c r="I238" s="87"/>
      <c r="J238" s="46" t="s">
        <v>10</v>
      </c>
      <c r="K238" s="45">
        <v>7972.37</v>
      </c>
      <c r="L238" s="45">
        <v>0</v>
      </c>
      <c r="M238" s="45">
        <v>0</v>
      </c>
    </row>
    <row r="239" spans="1:13" s="1" customFormat="1" ht="15.75" customHeight="1" x14ac:dyDescent="0.25">
      <c r="A239" s="89" t="s">
        <v>35</v>
      </c>
      <c r="B239" s="91" t="s">
        <v>94</v>
      </c>
      <c r="C239" s="88" t="s">
        <v>105</v>
      </c>
      <c r="D239" s="43" t="s">
        <v>40</v>
      </c>
      <c r="E239" s="89" t="s">
        <v>14</v>
      </c>
      <c r="F239" s="88" t="s">
        <v>13</v>
      </c>
      <c r="G239" s="89">
        <v>2023</v>
      </c>
      <c r="H239" s="90">
        <f>I239+K239+L239+M239</f>
        <v>18865.650000000001</v>
      </c>
      <c r="I239" s="87">
        <v>0</v>
      </c>
      <c r="J239" s="46" t="s">
        <v>8</v>
      </c>
      <c r="K239" s="45">
        <f>K240</f>
        <v>18865.650000000001</v>
      </c>
      <c r="L239" s="45">
        <f>L240</f>
        <v>0</v>
      </c>
      <c r="M239" s="45">
        <f>M240</f>
        <v>0</v>
      </c>
    </row>
    <row r="240" spans="1:13" s="1" customFormat="1" ht="47.25" x14ac:dyDescent="0.25">
      <c r="A240" s="89"/>
      <c r="B240" s="91"/>
      <c r="C240" s="88"/>
      <c r="D240" s="43" t="s">
        <v>33</v>
      </c>
      <c r="E240" s="89"/>
      <c r="F240" s="88"/>
      <c r="G240" s="89"/>
      <c r="H240" s="89"/>
      <c r="I240" s="87"/>
      <c r="J240" s="46" t="s">
        <v>10</v>
      </c>
      <c r="K240" s="45">
        <v>18865.650000000001</v>
      </c>
      <c r="L240" s="45">
        <v>0</v>
      </c>
      <c r="M240" s="45">
        <v>0</v>
      </c>
    </row>
    <row r="241" spans="1:13" s="1" customFormat="1" ht="50.25" customHeight="1" x14ac:dyDescent="0.25">
      <c r="A241" s="88" t="s">
        <v>140</v>
      </c>
      <c r="B241" s="91" t="s">
        <v>122</v>
      </c>
      <c r="C241" s="89" t="s">
        <v>123</v>
      </c>
      <c r="D241" s="89" t="s">
        <v>40</v>
      </c>
      <c r="E241" s="89" t="s">
        <v>14</v>
      </c>
      <c r="F241" s="88" t="s">
        <v>97</v>
      </c>
      <c r="G241" s="89" t="s">
        <v>59</v>
      </c>
      <c r="H241" s="90">
        <f>I241+K241+L241+M241</f>
        <v>4953.4799999999996</v>
      </c>
      <c r="I241" s="87">
        <v>0</v>
      </c>
      <c r="J241" s="46" t="s">
        <v>8</v>
      </c>
      <c r="K241" s="45">
        <f>K242</f>
        <v>0</v>
      </c>
      <c r="L241" s="45">
        <f>L242</f>
        <v>4953.4799999999996</v>
      </c>
      <c r="M241" s="45">
        <f>M242</f>
        <v>0</v>
      </c>
    </row>
    <row r="242" spans="1:13" s="1" customFormat="1" ht="15.75" x14ac:dyDescent="0.25">
      <c r="A242" s="88"/>
      <c r="B242" s="91"/>
      <c r="C242" s="89"/>
      <c r="D242" s="89"/>
      <c r="E242" s="89"/>
      <c r="F242" s="88"/>
      <c r="G242" s="89"/>
      <c r="H242" s="90"/>
      <c r="I242" s="87"/>
      <c r="J242" s="46" t="s">
        <v>10</v>
      </c>
      <c r="K242" s="45">
        <v>0</v>
      </c>
      <c r="L242" s="45">
        <v>4953.4799999999996</v>
      </c>
      <c r="M242" s="45">
        <v>0</v>
      </c>
    </row>
    <row r="243" spans="1:13" s="1" customFormat="1" ht="15.75" customHeight="1" x14ac:dyDescent="0.25">
      <c r="A243" s="88"/>
      <c r="B243" s="91"/>
      <c r="C243" s="89"/>
      <c r="D243" s="89" t="s">
        <v>33</v>
      </c>
      <c r="E243" s="89"/>
      <c r="F243" s="88" t="s">
        <v>233</v>
      </c>
      <c r="G243" s="89" t="s">
        <v>110</v>
      </c>
      <c r="H243" s="90">
        <f>I243+K243+L243+M243</f>
        <v>3219.48</v>
      </c>
      <c r="I243" s="87">
        <v>482.92</v>
      </c>
      <c r="J243" s="41" t="s">
        <v>8</v>
      </c>
      <c r="K243" s="45">
        <f>K244</f>
        <v>2092.66</v>
      </c>
      <c r="L243" s="45">
        <f>L244</f>
        <v>643.9</v>
      </c>
      <c r="M243" s="45">
        <f>M244</f>
        <v>0</v>
      </c>
    </row>
    <row r="244" spans="1:13" s="1" customFormat="1" ht="28.5" customHeight="1" x14ac:dyDescent="0.25">
      <c r="A244" s="88"/>
      <c r="B244" s="91"/>
      <c r="C244" s="89"/>
      <c r="D244" s="89"/>
      <c r="E244" s="89"/>
      <c r="F244" s="88"/>
      <c r="G244" s="89"/>
      <c r="H244" s="90"/>
      <c r="I244" s="87"/>
      <c r="J244" s="46" t="s">
        <v>10</v>
      </c>
      <c r="K244" s="45">
        <v>2092.66</v>
      </c>
      <c r="L244" s="45">
        <v>643.9</v>
      </c>
      <c r="M244" s="45">
        <v>0</v>
      </c>
    </row>
    <row r="245" spans="1:13" s="1" customFormat="1" ht="50.25" customHeight="1" x14ac:dyDescent="0.25">
      <c r="A245" s="88" t="s">
        <v>141</v>
      </c>
      <c r="B245" s="92" t="s">
        <v>318</v>
      </c>
      <c r="C245" s="89" t="s">
        <v>327</v>
      </c>
      <c r="D245" s="89" t="s">
        <v>40</v>
      </c>
      <c r="E245" s="89" t="s">
        <v>14</v>
      </c>
      <c r="F245" s="88" t="s">
        <v>97</v>
      </c>
      <c r="G245" s="89">
        <v>2024</v>
      </c>
      <c r="H245" s="90">
        <f>I245+K245+L245+M245</f>
        <v>13496.73</v>
      </c>
      <c r="I245" s="87">
        <v>0</v>
      </c>
      <c r="J245" s="46" t="s">
        <v>8</v>
      </c>
      <c r="K245" s="45">
        <f>K246</f>
        <v>0</v>
      </c>
      <c r="L245" s="45">
        <f>L246</f>
        <v>13496.73</v>
      </c>
      <c r="M245" s="45">
        <f>M246</f>
        <v>0</v>
      </c>
    </row>
    <row r="246" spans="1:13" s="1" customFormat="1" ht="15.75" x14ac:dyDescent="0.25">
      <c r="A246" s="88"/>
      <c r="B246" s="92"/>
      <c r="C246" s="89"/>
      <c r="D246" s="89"/>
      <c r="E246" s="89"/>
      <c r="F246" s="88"/>
      <c r="G246" s="89"/>
      <c r="H246" s="90"/>
      <c r="I246" s="87"/>
      <c r="J246" s="46" t="s">
        <v>10</v>
      </c>
      <c r="K246" s="45">
        <v>0</v>
      </c>
      <c r="L246" s="45">
        <v>13496.73</v>
      </c>
      <c r="M246" s="45">
        <v>0</v>
      </c>
    </row>
    <row r="247" spans="1:13" s="1" customFormat="1" ht="15.75" customHeight="1" x14ac:dyDescent="0.25">
      <c r="A247" s="88"/>
      <c r="B247" s="92"/>
      <c r="C247" s="89"/>
      <c r="D247" s="89" t="s">
        <v>33</v>
      </c>
      <c r="E247" s="89"/>
      <c r="F247" s="88" t="s">
        <v>13</v>
      </c>
      <c r="G247" s="89" t="s">
        <v>110</v>
      </c>
      <c r="H247" s="90">
        <f>I247+K247+L247+M247</f>
        <v>44173.789999999994</v>
      </c>
      <c r="I247" s="87">
        <v>5521.73</v>
      </c>
      <c r="J247" s="41" t="s">
        <v>8</v>
      </c>
      <c r="K247" s="45">
        <f>K248</f>
        <v>38652.06</v>
      </c>
      <c r="L247" s="45">
        <f>L248</f>
        <v>0</v>
      </c>
      <c r="M247" s="45">
        <f>M248</f>
        <v>0</v>
      </c>
    </row>
    <row r="248" spans="1:13" s="1" customFormat="1" ht="28.5" customHeight="1" x14ac:dyDescent="0.25">
      <c r="A248" s="88"/>
      <c r="B248" s="92"/>
      <c r="C248" s="89"/>
      <c r="D248" s="89"/>
      <c r="E248" s="89"/>
      <c r="F248" s="88"/>
      <c r="G248" s="89"/>
      <c r="H248" s="90"/>
      <c r="I248" s="87"/>
      <c r="J248" s="46" t="s">
        <v>10</v>
      </c>
      <c r="K248" s="45">
        <v>38652.06</v>
      </c>
      <c r="L248" s="45">
        <v>0</v>
      </c>
      <c r="M248" s="45">
        <v>0</v>
      </c>
    </row>
    <row r="249" spans="1:13" s="1" customFormat="1" ht="15.75" x14ac:dyDescent="0.25">
      <c r="A249" s="88" t="s">
        <v>205</v>
      </c>
      <c r="B249" s="91" t="s">
        <v>124</v>
      </c>
      <c r="C249" s="89" t="s">
        <v>125</v>
      </c>
      <c r="D249" s="43" t="s">
        <v>40</v>
      </c>
      <c r="E249" s="89" t="s">
        <v>14</v>
      </c>
      <c r="F249" s="88" t="s">
        <v>97</v>
      </c>
      <c r="G249" s="89">
        <v>2023</v>
      </c>
      <c r="H249" s="90">
        <f>I249+K249+L249+M249</f>
        <v>4912.29</v>
      </c>
      <c r="I249" s="87">
        <v>0</v>
      </c>
      <c r="J249" s="46" t="s">
        <v>8</v>
      </c>
      <c r="K249" s="45">
        <f>K250</f>
        <v>4912.29</v>
      </c>
      <c r="L249" s="45">
        <f>L250</f>
        <v>0</v>
      </c>
      <c r="M249" s="45">
        <f>M250</f>
        <v>0</v>
      </c>
    </row>
    <row r="250" spans="1:13" s="1" customFormat="1" ht="47.25" x14ac:dyDescent="0.25">
      <c r="A250" s="88"/>
      <c r="B250" s="91"/>
      <c r="C250" s="89"/>
      <c r="D250" s="43" t="s">
        <v>33</v>
      </c>
      <c r="E250" s="89"/>
      <c r="F250" s="88"/>
      <c r="G250" s="89"/>
      <c r="H250" s="90"/>
      <c r="I250" s="87"/>
      <c r="J250" s="46" t="s">
        <v>10</v>
      </c>
      <c r="K250" s="45">
        <v>4912.29</v>
      </c>
      <c r="L250" s="45">
        <v>0</v>
      </c>
      <c r="M250" s="45">
        <v>0</v>
      </c>
    </row>
    <row r="251" spans="1:13" s="1" customFormat="1" ht="50.25" hidden="1" customHeight="1" x14ac:dyDescent="0.25">
      <c r="A251" s="88" t="s">
        <v>206</v>
      </c>
      <c r="B251" s="91" t="s">
        <v>126</v>
      </c>
      <c r="C251" s="89" t="s">
        <v>127</v>
      </c>
      <c r="D251" s="43" t="s">
        <v>40</v>
      </c>
      <c r="E251" s="89" t="s">
        <v>14</v>
      </c>
      <c r="F251" s="88" t="s">
        <v>97</v>
      </c>
      <c r="G251" s="89">
        <v>2023</v>
      </c>
      <c r="H251" s="90">
        <f>I251+K251+L251+M251</f>
        <v>0</v>
      </c>
      <c r="I251" s="87">
        <v>0</v>
      </c>
      <c r="J251" s="46" t="s">
        <v>8</v>
      </c>
      <c r="K251" s="45">
        <f>K252</f>
        <v>0</v>
      </c>
      <c r="L251" s="45">
        <f>L252</f>
        <v>0</v>
      </c>
      <c r="M251" s="45">
        <f>M252</f>
        <v>0</v>
      </c>
    </row>
    <row r="252" spans="1:13" s="1" customFormat="1" ht="47.25" hidden="1" x14ac:dyDescent="0.25">
      <c r="A252" s="88"/>
      <c r="B252" s="91"/>
      <c r="C252" s="89"/>
      <c r="D252" s="43" t="s">
        <v>33</v>
      </c>
      <c r="E252" s="89"/>
      <c r="F252" s="88"/>
      <c r="G252" s="89"/>
      <c r="H252" s="90"/>
      <c r="I252" s="87"/>
      <c r="J252" s="46" t="s">
        <v>10</v>
      </c>
      <c r="K252" s="45">
        <v>0</v>
      </c>
      <c r="L252" s="45">
        <v>0</v>
      </c>
      <c r="M252" s="45">
        <v>0</v>
      </c>
    </row>
    <row r="253" spans="1:13" s="1" customFormat="1" ht="50.25" customHeight="1" x14ac:dyDescent="0.25">
      <c r="A253" s="88" t="s">
        <v>207</v>
      </c>
      <c r="B253" s="91" t="s">
        <v>128</v>
      </c>
      <c r="C253" s="89" t="s">
        <v>129</v>
      </c>
      <c r="D253" s="43" t="s">
        <v>40</v>
      </c>
      <c r="E253" s="89" t="s">
        <v>14</v>
      </c>
      <c r="F253" s="88" t="s">
        <v>97</v>
      </c>
      <c r="G253" s="89">
        <v>2023</v>
      </c>
      <c r="H253" s="90">
        <f>I253+K253+L253+M253</f>
        <v>204.49</v>
      </c>
      <c r="I253" s="87">
        <v>0</v>
      </c>
      <c r="J253" s="46" t="s">
        <v>8</v>
      </c>
      <c r="K253" s="45">
        <f>K254</f>
        <v>204.49</v>
      </c>
      <c r="L253" s="45">
        <f>L254</f>
        <v>0</v>
      </c>
      <c r="M253" s="45">
        <f>M254</f>
        <v>0</v>
      </c>
    </row>
    <row r="254" spans="1:13" s="1" customFormat="1" ht="47.25" x14ac:dyDescent="0.25">
      <c r="A254" s="88"/>
      <c r="B254" s="91"/>
      <c r="C254" s="89"/>
      <c r="D254" s="43" t="s">
        <v>33</v>
      </c>
      <c r="E254" s="89"/>
      <c r="F254" s="88"/>
      <c r="G254" s="89"/>
      <c r="H254" s="90"/>
      <c r="I254" s="87"/>
      <c r="J254" s="46" t="s">
        <v>10</v>
      </c>
      <c r="K254" s="45">
        <v>204.49</v>
      </c>
      <c r="L254" s="45">
        <v>0</v>
      </c>
      <c r="M254" s="45">
        <v>0</v>
      </c>
    </row>
    <row r="255" spans="1:13" s="1" customFormat="1" ht="15.75" x14ac:dyDescent="0.25">
      <c r="A255" s="88" t="s">
        <v>208</v>
      </c>
      <c r="B255" s="91" t="s">
        <v>173</v>
      </c>
      <c r="C255" s="89" t="s">
        <v>157</v>
      </c>
      <c r="D255" s="43" t="s">
        <v>40</v>
      </c>
      <c r="E255" s="89" t="s">
        <v>14</v>
      </c>
      <c r="F255" s="88" t="s">
        <v>97</v>
      </c>
      <c r="G255" s="89">
        <v>2023</v>
      </c>
      <c r="H255" s="90">
        <f>I255+K255+L255+M255</f>
        <v>1449.64</v>
      </c>
      <c r="I255" s="87">
        <v>0</v>
      </c>
      <c r="J255" s="46" t="s">
        <v>8</v>
      </c>
      <c r="K255" s="45">
        <f>K256</f>
        <v>1449.64</v>
      </c>
      <c r="L255" s="45">
        <f>L256</f>
        <v>0</v>
      </c>
      <c r="M255" s="45">
        <f>M256</f>
        <v>0</v>
      </c>
    </row>
    <row r="256" spans="1:13" s="1" customFormat="1" ht="47.25" x14ac:dyDescent="0.25">
      <c r="A256" s="88"/>
      <c r="B256" s="91"/>
      <c r="C256" s="89"/>
      <c r="D256" s="43" t="s">
        <v>33</v>
      </c>
      <c r="E256" s="89"/>
      <c r="F256" s="88"/>
      <c r="G256" s="89"/>
      <c r="H256" s="90"/>
      <c r="I256" s="87"/>
      <c r="J256" s="46" t="s">
        <v>10</v>
      </c>
      <c r="K256" s="45">
        <v>1449.64</v>
      </c>
      <c r="L256" s="45">
        <v>0</v>
      </c>
      <c r="M256" s="45">
        <v>0</v>
      </c>
    </row>
    <row r="257" spans="1:13" s="11" customFormat="1" ht="50.25" customHeight="1" x14ac:dyDescent="0.25">
      <c r="A257" s="88" t="s">
        <v>271</v>
      </c>
      <c r="B257" s="92" t="s">
        <v>301</v>
      </c>
      <c r="C257" s="88" t="s">
        <v>302</v>
      </c>
      <c r="D257" s="88" t="s">
        <v>40</v>
      </c>
      <c r="E257" s="88" t="s">
        <v>14</v>
      </c>
      <c r="F257" s="88" t="s">
        <v>97</v>
      </c>
      <c r="G257" s="88">
        <v>2025</v>
      </c>
      <c r="H257" s="87">
        <f>I257+K257+L257+M257</f>
        <v>0</v>
      </c>
      <c r="I257" s="87">
        <v>0</v>
      </c>
      <c r="J257" s="54" t="s">
        <v>8</v>
      </c>
      <c r="K257" s="51">
        <f>K258</f>
        <v>0</v>
      </c>
      <c r="L257" s="51">
        <f>L258</f>
        <v>0</v>
      </c>
      <c r="M257" s="51">
        <f>M258</f>
        <v>0</v>
      </c>
    </row>
    <row r="258" spans="1:13" s="11" customFormat="1" ht="15.75" x14ac:dyDescent="0.25">
      <c r="A258" s="88"/>
      <c r="B258" s="92"/>
      <c r="C258" s="88"/>
      <c r="D258" s="88"/>
      <c r="E258" s="88"/>
      <c r="F258" s="88"/>
      <c r="G258" s="88"/>
      <c r="H258" s="87"/>
      <c r="I258" s="87"/>
      <c r="J258" s="54" t="s">
        <v>10</v>
      </c>
      <c r="K258" s="51">
        <v>0</v>
      </c>
      <c r="L258" s="51">
        <v>0</v>
      </c>
      <c r="M258" s="51">
        <v>0</v>
      </c>
    </row>
    <row r="259" spans="1:13" s="11" customFormat="1" ht="15.75" customHeight="1" x14ac:dyDescent="0.25">
      <c r="A259" s="88"/>
      <c r="B259" s="92"/>
      <c r="C259" s="88"/>
      <c r="D259" s="88" t="s">
        <v>33</v>
      </c>
      <c r="E259" s="88"/>
      <c r="F259" s="88" t="s">
        <v>13</v>
      </c>
      <c r="G259" s="88" t="s">
        <v>303</v>
      </c>
      <c r="H259" s="87">
        <f>I259+K259+L259+M259</f>
        <v>4693.1000000000004</v>
      </c>
      <c r="I259" s="87">
        <v>0</v>
      </c>
      <c r="J259" s="50" t="s">
        <v>8</v>
      </c>
      <c r="K259" s="51">
        <f>K260</f>
        <v>4693.1000000000004</v>
      </c>
      <c r="L259" s="51">
        <f>L260</f>
        <v>0</v>
      </c>
      <c r="M259" s="51">
        <f>M260</f>
        <v>0</v>
      </c>
    </row>
    <row r="260" spans="1:13" s="11" customFormat="1" ht="28.5" customHeight="1" x14ac:dyDescent="0.25">
      <c r="A260" s="88"/>
      <c r="B260" s="92"/>
      <c r="C260" s="88"/>
      <c r="D260" s="88"/>
      <c r="E260" s="88"/>
      <c r="F260" s="88"/>
      <c r="G260" s="88"/>
      <c r="H260" s="87"/>
      <c r="I260" s="87"/>
      <c r="J260" s="54" t="s">
        <v>10</v>
      </c>
      <c r="K260" s="51">
        <v>4693.1000000000004</v>
      </c>
      <c r="L260" s="51">
        <v>0</v>
      </c>
      <c r="M260" s="51">
        <v>0</v>
      </c>
    </row>
    <row r="261" spans="1:13" s="11" customFormat="1" ht="50.25" customHeight="1" x14ac:dyDescent="0.25">
      <c r="A261" s="88" t="s">
        <v>209</v>
      </c>
      <c r="B261" s="92" t="s">
        <v>308</v>
      </c>
      <c r="C261" s="88" t="s">
        <v>304</v>
      </c>
      <c r="D261" s="88" t="s">
        <v>40</v>
      </c>
      <c r="E261" s="88" t="s">
        <v>14</v>
      </c>
      <c r="F261" s="88" t="s">
        <v>97</v>
      </c>
      <c r="G261" s="88">
        <v>2024</v>
      </c>
      <c r="H261" s="87">
        <f>I261+K261+L261+M261</f>
        <v>1210</v>
      </c>
      <c r="I261" s="87">
        <v>0</v>
      </c>
      <c r="J261" s="54" t="s">
        <v>8</v>
      </c>
      <c r="K261" s="51">
        <f>K262</f>
        <v>0</v>
      </c>
      <c r="L261" s="51">
        <f>L262</f>
        <v>1210</v>
      </c>
      <c r="M261" s="51">
        <f>M262</f>
        <v>0</v>
      </c>
    </row>
    <row r="262" spans="1:13" s="11" customFormat="1" ht="15.75" x14ac:dyDescent="0.25">
      <c r="A262" s="88"/>
      <c r="B262" s="92"/>
      <c r="C262" s="88"/>
      <c r="D262" s="88"/>
      <c r="E262" s="88"/>
      <c r="F262" s="88"/>
      <c r="G262" s="88"/>
      <c r="H262" s="87"/>
      <c r="I262" s="87"/>
      <c r="J262" s="54" t="s">
        <v>10</v>
      </c>
      <c r="K262" s="51">
        <v>0</v>
      </c>
      <c r="L262" s="51">
        <v>1210</v>
      </c>
      <c r="M262" s="51">
        <v>0</v>
      </c>
    </row>
    <row r="263" spans="1:13" s="11" customFormat="1" ht="15.75" customHeight="1" x14ac:dyDescent="0.25">
      <c r="A263" s="88"/>
      <c r="B263" s="92"/>
      <c r="C263" s="88"/>
      <c r="D263" s="88" t="s">
        <v>33</v>
      </c>
      <c r="E263" s="88"/>
      <c r="F263" s="88" t="s">
        <v>13</v>
      </c>
      <c r="G263" s="88" t="s">
        <v>225</v>
      </c>
      <c r="H263" s="87">
        <f>I263+K263+L263+M263</f>
        <v>3032.96</v>
      </c>
      <c r="I263" s="87">
        <v>0</v>
      </c>
      <c r="J263" s="50" t="s">
        <v>8</v>
      </c>
      <c r="K263" s="51">
        <f>K264</f>
        <v>3032.96</v>
      </c>
      <c r="L263" s="51">
        <f>L264</f>
        <v>0</v>
      </c>
      <c r="M263" s="51">
        <f>M264</f>
        <v>0</v>
      </c>
    </row>
    <row r="264" spans="1:13" s="11" customFormat="1" ht="28.5" customHeight="1" x14ac:dyDescent="0.25">
      <c r="A264" s="88"/>
      <c r="B264" s="92"/>
      <c r="C264" s="88"/>
      <c r="D264" s="88"/>
      <c r="E264" s="88"/>
      <c r="F264" s="88"/>
      <c r="G264" s="88"/>
      <c r="H264" s="87"/>
      <c r="I264" s="87"/>
      <c r="J264" s="54" t="s">
        <v>10</v>
      </c>
      <c r="K264" s="51">
        <v>3032.96</v>
      </c>
      <c r="L264" s="51">
        <v>0</v>
      </c>
      <c r="M264" s="51">
        <v>0</v>
      </c>
    </row>
    <row r="265" spans="1:13" s="1" customFormat="1" ht="15.75" customHeight="1" x14ac:dyDescent="0.25">
      <c r="A265" s="88" t="s">
        <v>211</v>
      </c>
      <c r="B265" s="91" t="s">
        <v>328</v>
      </c>
      <c r="C265" s="88" t="s">
        <v>267</v>
      </c>
      <c r="D265" s="43" t="s">
        <v>40</v>
      </c>
      <c r="E265" s="89" t="s">
        <v>14</v>
      </c>
      <c r="F265" s="88" t="s">
        <v>233</v>
      </c>
      <c r="G265" s="89" t="s">
        <v>17</v>
      </c>
      <c r="H265" s="90">
        <f>I265+K265+L265+M265</f>
        <v>13452.89</v>
      </c>
      <c r="I265" s="87">
        <v>8583.9699999999993</v>
      </c>
      <c r="J265" s="46" t="s">
        <v>8</v>
      </c>
      <c r="K265" s="10">
        <f t="shared" ref="K265:M269" si="83">K266</f>
        <v>4868.92</v>
      </c>
      <c r="L265" s="10">
        <f t="shared" si="83"/>
        <v>0</v>
      </c>
      <c r="M265" s="10">
        <f t="shared" si="83"/>
        <v>0</v>
      </c>
    </row>
    <row r="266" spans="1:13" s="1" customFormat="1" ht="46.5" customHeight="1" x14ac:dyDescent="0.25">
      <c r="A266" s="88"/>
      <c r="B266" s="91"/>
      <c r="C266" s="88"/>
      <c r="D266" s="43" t="s">
        <v>232</v>
      </c>
      <c r="E266" s="89"/>
      <c r="F266" s="88"/>
      <c r="G266" s="89"/>
      <c r="H266" s="89"/>
      <c r="I266" s="87"/>
      <c r="J266" s="46" t="s">
        <v>10</v>
      </c>
      <c r="K266" s="45">
        <v>4868.92</v>
      </c>
      <c r="L266" s="45">
        <v>0</v>
      </c>
      <c r="M266" s="45">
        <v>0</v>
      </c>
    </row>
    <row r="267" spans="1:13" s="1" customFormat="1" ht="15.75" x14ac:dyDescent="0.25">
      <c r="A267" s="79" t="s">
        <v>216</v>
      </c>
      <c r="B267" s="94" t="s">
        <v>305</v>
      </c>
      <c r="C267" s="79" t="s">
        <v>306</v>
      </c>
      <c r="D267" s="84" t="s">
        <v>40</v>
      </c>
      <c r="E267" s="84" t="s">
        <v>14</v>
      </c>
      <c r="F267" s="79" t="s">
        <v>97</v>
      </c>
      <c r="G267" s="84">
        <v>2023</v>
      </c>
      <c r="H267" s="90">
        <f>I267+K267+L267+M267</f>
        <v>860</v>
      </c>
      <c r="I267" s="75">
        <v>0</v>
      </c>
      <c r="J267" s="53" t="s">
        <v>8</v>
      </c>
      <c r="K267" s="52">
        <f>K268</f>
        <v>860</v>
      </c>
      <c r="L267" s="52">
        <f t="shared" ref="L267:M267" si="84">L268</f>
        <v>0</v>
      </c>
      <c r="M267" s="52">
        <f t="shared" si="84"/>
        <v>0</v>
      </c>
    </row>
    <row r="268" spans="1:13" s="1" customFormat="1" ht="49.5" customHeight="1" x14ac:dyDescent="0.25">
      <c r="A268" s="80"/>
      <c r="B268" s="95"/>
      <c r="C268" s="80"/>
      <c r="D268" s="86"/>
      <c r="E268" s="85"/>
      <c r="F268" s="76"/>
      <c r="G268" s="86"/>
      <c r="H268" s="89"/>
      <c r="I268" s="98"/>
      <c r="J268" s="53" t="s">
        <v>10</v>
      </c>
      <c r="K268" s="52">
        <v>860</v>
      </c>
      <c r="L268" s="52">
        <v>0</v>
      </c>
      <c r="M268" s="52">
        <v>0</v>
      </c>
    </row>
    <row r="269" spans="1:13" s="1" customFormat="1" ht="15.75" customHeight="1" x14ac:dyDescent="0.25">
      <c r="A269" s="80"/>
      <c r="B269" s="95"/>
      <c r="C269" s="80"/>
      <c r="D269" s="84" t="s">
        <v>232</v>
      </c>
      <c r="E269" s="85"/>
      <c r="F269" s="88" t="s">
        <v>233</v>
      </c>
      <c r="G269" s="89">
        <v>2023</v>
      </c>
      <c r="H269" s="90">
        <f>I269+K269+L269+M269</f>
        <v>5132.6099999999997</v>
      </c>
      <c r="I269" s="87">
        <v>0</v>
      </c>
      <c r="J269" s="53" t="s">
        <v>8</v>
      </c>
      <c r="K269" s="10">
        <f t="shared" si="83"/>
        <v>5132.6099999999997</v>
      </c>
      <c r="L269" s="10">
        <f t="shared" si="83"/>
        <v>0</v>
      </c>
      <c r="M269" s="10">
        <f t="shared" si="83"/>
        <v>0</v>
      </c>
    </row>
    <row r="270" spans="1:13" s="1" customFormat="1" ht="31.5" customHeight="1" x14ac:dyDescent="0.25">
      <c r="A270" s="76"/>
      <c r="B270" s="96"/>
      <c r="C270" s="76"/>
      <c r="D270" s="86"/>
      <c r="E270" s="86"/>
      <c r="F270" s="88"/>
      <c r="G270" s="89"/>
      <c r="H270" s="89"/>
      <c r="I270" s="87"/>
      <c r="J270" s="53" t="s">
        <v>10</v>
      </c>
      <c r="K270" s="52">
        <v>5132.6099999999997</v>
      </c>
      <c r="L270" s="52">
        <v>0</v>
      </c>
      <c r="M270" s="52">
        <v>0</v>
      </c>
    </row>
    <row r="271" spans="1:13" s="1" customFormat="1" ht="18" customHeight="1" x14ac:dyDescent="0.25">
      <c r="A271" s="79" t="s">
        <v>255</v>
      </c>
      <c r="B271" s="94" t="s">
        <v>307</v>
      </c>
      <c r="C271" s="84" t="s">
        <v>323</v>
      </c>
      <c r="D271" s="84" t="s">
        <v>40</v>
      </c>
      <c r="E271" s="84" t="s">
        <v>14</v>
      </c>
      <c r="F271" s="79" t="s">
        <v>188</v>
      </c>
      <c r="G271" s="84">
        <v>2024</v>
      </c>
      <c r="H271" s="109">
        <f>I271+K271+L271+M271</f>
        <v>729.34</v>
      </c>
      <c r="I271" s="75">
        <v>0</v>
      </c>
      <c r="J271" s="53" t="s">
        <v>8</v>
      </c>
      <c r="K271" s="52">
        <f>K272</f>
        <v>0</v>
      </c>
      <c r="L271" s="52">
        <f t="shared" ref="L271:M271" si="85">L272</f>
        <v>729.34</v>
      </c>
      <c r="M271" s="52">
        <f t="shared" si="85"/>
        <v>0</v>
      </c>
    </row>
    <row r="272" spans="1:13" s="1" customFormat="1" ht="42.75" customHeight="1" x14ac:dyDescent="0.25">
      <c r="A272" s="80"/>
      <c r="B272" s="95"/>
      <c r="C272" s="85"/>
      <c r="D272" s="85"/>
      <c r="E272" s="85"/>
      <c r="F272" s="76"/>
      <c r="G272" s="86"/>
      <c r="H272" s="110"/>
      <c r="I272" s="98"/>
      <c r="J272" s="53" t="s">
        <v>10</v>
      </c>
      <c r="K272" s="52">
        <v>0</v>
      </c>
      <c r="L272" s="52">
        <v>729.34</v>
      </c>
      <c r="M272" s="52">
        <v>0</v>
      </c>
    </row>
    <row r="273" spans="1:13" s="1" customFormat="1" ht="33" customHeight="1" x14ac:dyDescent="0.25">
      <c r="A273" s="80"/>
      <c r="B273" s="95"/>
      <c r="C273" s="85"/>
      <c r="D273" s="86"/>
      <c r="E273" s="85"/>
      <c r="F273" s="79" t="s">
        <v>13</v>
      </c>
      <c r="G273" s="84" t="s">
        <v>19</v>
      </c>
      <c r="H273" s="109">
        <f>I273+K273+L273+M273</f>
        <v>54.47</v>
      </c>
      <c r="I273" s="75">
        <f>32.9</f>
        <v>32.9</v>
      </c>
      <c r="J273" s="53" t="s">
        <v>8</v>
      </c>
      <c r="K273" s="10">
        <f>K275+K274</f>
        <v>21.57</v>
      </c>
      <c r="L273" s="10">
        <f t="shared" ref="L273:M273" si="86">L275+L274</f>
        <v>0</v>
      </c>
      <c r="M273" s="10">
        <f t="shared" si="86"/>
        <v>0</v>
      </c>
    </row>
    <row r="274" spans="1:13" s="1" customFormat="1" ht="15.75" x14ac:dyDescent="0.25">
      <c r="A274" s="80"/>
      <c r="B274" s="95"/>
      <c r="C274" s="85"/>
      <c r="D274" s="84" t="s">
        <v>108</v>
      </c>
      <c r="E274" s="85"/>
      <c r="F274" s="80"/>
      <c r="G274" s="85"/>
      <c r="H274" s="111"/>
      <c r="I274" s="105"/>
      <c r="J274" s="53" t="s">
        <v>9</v>
      </c>
      <c r="K274" s="10">
        <v>0</v>
      </c>
      <c r="L274" s="10">
        <v>0</v>
      </c>
      <c r="M274" s="10">
        <v>0</v>
      </c>
    </row>
    <row r="275" spans="1:13" s="1" customFormat="1" ht="15.75" x14ac:dyDescent="0.25">
      <c r="A275" s="76"/>
      <c r="B275" s="96"/>
      <c r="C275" s="86"/>
      <c r="D275" s="86"/>
      <c r="E275" s="86"/>
      <c r="F275" s="76"/>
      <c r="G275" s="86"/>
      <c r="H275" s="110"/>
      <c r="I275" s="98"/>
      <c r="J275" s="53" t="s">
        <v>10</v>
      </c>
      <c r="K275" s="52">
        <v>21.57</v>
      </c>
      <c r="L275" s="52">
        <v>0</v>
      </c>
      <c r="M275" s="52">
        <v>0</v>
      </c>
    </row>
    <row r="276" spans="1:13" s="8" customFormat="1" ht="15.75" x14ac:dyDescent="0.25">
      <c r="A276" s="97" t="s">
        <v>168</v>
      </c>
      <c r="B276" s="97"/>
      <c r="C276" s="97"/>
      <c r="D276" s="97"/>
      <c r="E276" s="97"/>
      <c r="F276" s="97"/>
      <c r="G276" s="97"/>
      <c r="H276" s="97"/>
      <c r="I276" s="97"/>
      <c r="J276" s="7" t="s">
        <v>8</v>
      </c>
      <c r="K276" s="3">
        <f t="shared" ref="K276:L276" si="87">K277+K278</f>
        <v>206027.03999999998</v>
      </c>
      <c r="L276" s="3">
        <f t="shared" si="87"/>
        <v>2748.05</v>
      </c>
      <c r="M276" s="3">
        <f t="shared" ref="M276" si="88">M277+M278</f>
        <v>0</v>
      </c>
    </row>
    <row r="277" spans="1:13" s="8" customFormat="1" ht="15.75" x14ac:dyDescent="0.25">
      <c r="A277" s="97"/>
      <c r="B277" s="97"/>
      <c r="C277" s="97"/>
      <c r="D277" s="97"/>
      <c r="E277" s="97"/>
      <c r="F277" s="97"/>
      <c r="G277" s="97"/>
      <c r="H277" s="97"/>
      <c r="I277" s="97"/>
      <c r="J277" s="7" t="s">
        <v>9</v>
      </c>
      <c r="K277" s="3">
        <f>K282</f>
        <v>124295</v>
      </c>
      <c r="L277" s="3">
        <f t="shared" ref="L277:M277" si="89">L282</f>
        <v>0</v>
      </c>
      <c r="M277" s="3">
        <f t="shared" si="89"/>
        <v>0</v>
      </c>
    </row>
    <row r="278" spans="1:13" s="8" customFormat="1" ht="15.75" x14ac:dyDescent="0.25">
      <c r="A278" s="97"/>
      <c r="B278" s="97"/>
      <c r="C278" s="97"/>
      <c r="D278" s="97"/>
      <c r="E278" s="97"/>
      <c r="F278" s="97"/>
      <c r="G278" s="97"/>
      <c r="H278" s="97"/>
      <c r="I278" s="97"/>
      <c r="J278" s="7" t="s">
        <v>10</v>
      </c>
      <c r="K278" s="3">
        <f>K283+K285+K289+K295+K297+K299+K291+K293+K301+K303+K305+K307+K309+K311+K313+K315+K317+K319+K321+K323+K325+K327+K329+K331+K333+K335+K337+K339+K287+K280</f>
        <v>81732.039999999979</v>
      </c>
      <c r="L278" s="3">
        <f t="shared" ref="L278:M278" si="90">L283+L285+L289+L295+L297+L299+L291+L293+L301+L303+L305+L307+L309+L311+L313+L315+L317+L319+L321+L323+L325+L327+L329+L331+L333+L335+L337+L339+L287+L280</f>
        <v>2748.05</v>
      </c>
      <c r="M278" s="3">
        <f t="shared" si="90"/>
        <v>0</v>
      </c>
    </row>
    <row r="279" spans="1:13" s="11" customFormat="1" ht="15.75" x14ac:dyDescent="0.25">
      <c r="A279" s="84" t="s">
        <v>256</v>
      </c>
      <c r="B279" s="94" t="s">
        <v>220</v>
      </c>
      <c r="C279" s="79" t="s">
        <v>324</v>
      </c>
      <c r="D279" s="79" t="s">
        <v>40</v>
      </c>
      <c r="E279" s="84" t="s">
        <v>14</v>
      </c>
      <c r="F279" s="79" t="s">
        <v>325</v>
      </c>
      <c r="G279" s="79">
        <v>2023</v>
      </c>
      <c r="H279" s="75">
        <f>I279+K279+L279+M279</f>
        <v>173.42</v>
      </c>
      <c r="I279" s="77">
        <v>0</v>
      </c>
      <c r="J279" s="72" t="s">
        <v>8</v>
      </c>
      <c r="K279" s="74">
        <f>K280</f>
        <v>173.42</v>
      </c>
      <c r="L279" s="74">
        <f t="shared" ref="L279:M279" si="91">L280</f>
        <v>0</v>
      </c>
      <c r="M279" s="74">
        <f t="shared" si="91"/>
        <v>0</v>
      </c>
    </row>
    <row r="280" spans="1:13" s="11" customFormat="1" ht="32.25" customHeight="1" x14ac:dyDescent="0.25">
      <c r="A280" s="85"/>
      <c r="B280" s="95"/>
      <c r="C280" s="80"/>
      <c r="D280" s="76"/>
      <c r="E280" s="85"/>
      <c r="F280" s="76"/>
      <c r="G280" s="76"/>
      <c r="H280" s="76"/>
      <c r="I280" s="78"/>
      <c r="J280" s="72" t="s">
        <v>10</v>
      </c>
      <c r="K280" s="74">
        <v>173.42</v>
      </c>
      <c r="L280" s="74">
        <v>0</v>
      </c>
      <c r="M280" s="74">
        <v>0</v>
      </c>
    </row>
    <row r="281" spans="1:13" s="11" customFormat="1" ht="15.75" customHeight="1" x14ac:dyDescent="0.25">
      <c r="A281" s="85"/>
      <c r="B281" s="95"/>
      <c r="C281" s="80"/>
      <c r="D281" s="84" t="s">
        <v>108</v>
      </c>
      <c r="E281" s="85"/>
      <c r="F281" s="88" t="s">
        <v>22</v>
      </c>
      <c r="G281" s="88" t="s">
        <v>17</v>
      </c>
      <c r="H281" s="87">
        <f>I281+K281+L281+M281</f>
        <v>130822.47</v>
      </c>
      <c r="I281" s="87">
        <f>58891-58848.45</f>
        <v>42.55000000000291</v>
      </c>
      <c r="J281" s="59" t="s">
        <v>8</v>
      </c>
      <c r="K281" s="61">
        <f>SUM(K282:K283)</f>
        <v>130779.92</v>
      </c>
      <c r="L281" s="61">
        <f>L283</f>
        <v>0</v>
      </c>
      <c r="M281" s="61">
        <f>M283</f>
        <v>0</v>
      </c>
    </row>
    <row r="282" spans="1:13" s="11" customFormat="1" ht="15.75" x14ac:dyDescent="0.25">
      <c r="A282" s="85"/>
      <c r="B282" s="95"/>
      <c r="C282" s="80"/>
      <c r="D282" s="85"/>
      <c r="E282" s="85"/>
      <c r="F282" s="88"/>
      <c r="G282" s="88"/>
      <c r="H282" s="87"/>
      <c r="I282" s="87"/>
      <c r="J282" s="59" t="s">
        <v>9</v>
      </c>
      <c r="K282" s="61">
        <v>124295</v>
      </c>
      <c r="L282" s="61">
        <v>0</v>
      </c>
      <c r="M282" s="61">
        <v>0</v>
      </c>
    </row>
    <row r="283" spans="1:13" s="1" customFormat="1" ht="64.5" customHeight="1" x14ac:dyDescent="0.25">
      <c r="A283" s="86"/>
      <c r="B283" s="96"/>
      <c r="C283" s="76"/>
      <c r="D283" s="86"/>
      <c r="E283" s="86"/>
      <c r="F283" s="88"/>
      <c r="G283" s="88"/>
      <c r="H283" s="87"/>
      <c r="I283" s="87"/>
      <c r="J283" s="62" t="s">
        <v>10</v>
      </c>
      <c r="K283" s="61">
        <v>6484.92</v>
      </c>
      <c r="L283" s="61">
        <v>0</v>
      </c>
      <c r="M283" s="61">
        <v>0</v>
      </c>
    </row>
    <row r="284" spans="1:13" s="11" customFormat="1" ht="15" customHeight="1" x14ac:dyDescent="0.25">
      <c r="A284" s="88" t="s">
        <v>257</v>
      </c>
      <c r="B284" s="92" t="s">
        <v>98</v>
      </c>
      <c r="C284" s="88" t="s">
        <v>150</v>
      </c>
      <c r="D284" s="56" t="s">
        <v>40</v>
      </c>
      <c r="E284" s="88" t="s">
        <v>14</v>
      </c>
      <c r="F284" s="88" t="s">
        <v>97</v>
      </c>
      <c r="G284" s="88" t="s">
        <v>17</v>
      </c>
      <c r="H284" s="87">
        <f>I284+K284+L284+M284</f>
        <v>5800.82</v>
      </c>
      <c r="I284" s="93">
        <v>936.48</v>
      </c>
      <c r="J284" s="58" t="s">
        <v>8</v>
      </c>
      <c r="K284" s="60">
        <f>K285</f>
        <v>4864.34</v>
      </c>
      <c r="L284" s="60">
        <f>L285</f>
        <v>0</v>
      </c>
      <c r="M284" s="60">
        <f>M285</f>
        <v>0</v>
      </c>
    </row>
    <row r="285" spans="1:13" s="11" customFormat="1" ht="52.5" customHeight="1" x14ac:dyDescent="0.25">
      <c r="A285" s="88"/>
      <c r="B285" s="92"/>
      <c r="C285" s="88"/>
      <c r="D285" s="88" t="s">
        <v>108</v>
      </c>
      <c r="E285" s="88"/>
      <c r="F285" s="88"/>
      <c r="G285" s="88"/>
      <c r="H285" s="87"/>
      <c r="I285" s="93"/>
      <c r="J285" s="63" t="s">
        <v>10</v>
      </c>
      <c r="K285" s="60">
        <v>4864.34</v>
      </c>
      <c r="L285" s="60">
        <v>0</v>
      </c>
      <c r="M285" s="60">
        <v>0</v>
      </c>
    </row>
    <row r="286" spans="1:13" s="11" customFormat="1" ht="15.75" x14ac:dyDescent="0.25">
      <c r="A286" s="88"/>
      <c r="B286" s="92"/>
      <c r="C286" s="88"/>
      <c r="D286" s="88"/>
      <c r="E286" s="88"/>
      <c r="F286" s="88" t="s">
        <v>13</v>
      </c>
      <c r="G286" s="88">
        <v>2023</v>
      </c>
      <c r="H286" s="87">
        <f>I286+K286+L286+M286</f>
        <v>1000</v>
      </c>
      <c r="I286" s="93">
        <v>0</v>
      </c>
      <c r="J286" s="63" t="s">
        <v>8</v>
      </c>
      <c r="K286" s="60">
        <f>K287</f>
        <v>1000</v>
      </c>
      <c r="L286" s="60">
        <f>L287</f>
        <v>0</v>
      </c>
      <c r="M286" s="60">
        <f>M287</f>
        <v>0</v>
      </c>
    </row>
    <row r="287" spans="1:13" s="11" customFormat="1" ht="15.75" x14ac:dyDescent="0.25">
      <c r="A287" s="88"/>
      <c r="B287" s="92"/>
      <c r="C287" s="88"/>
      <c r="D287" s="88"/>
      <c r="E287" s="88"/>
      <c r="F287" s="88"/>
      <c r="G287" s="88"/>
      <c r="H287" s="87"/>
      <c r="I287" s="93"/>
      <c r="J287" s="63" t="s">
        <v>10</v>
      </c>
      <c r="K287" s="60">
        <v>1000</v>
      </c>
      <c r="L287" s="60">
        <v>0</v>
      </c>
      <c r="M287" s="60">
        <v>0</v>
      </c>
    </row>
    <row r="288" spans="1:13" s="1" customFormat="1" ht="15.75" x14ac:dyDescent="0.25">
      <c r="A288" s="89" t="s">
        <v>258</v>
      </c>
      <c r="B288" s="91" t="s">
        <v>174</v>
      </c>
      <c r="C288" s="88" t="s">
        <v>326</v>
      </c>
      <c r="D288" s="57" t="s">
        <v>40</v>
      </c>
      <c r="E288" s="89" t="s">
        <v>14</v>
      </c>
      <c r="F288" s="88" t="s">
        <v>13</v>
      </c>
      <c r="G288" s="89">
        <v>2023</v>
      </c>
      <c r="H288" s="90">
        <f>I288+K288+L288+M288</f>
        <v>57063.17</v>
      </c>
      <c r="I288" s="87">
        <v>0</v>
      </c>
      <c r="J288" s="62" t="s">
        <v>8</v>
      </c>
      <c r="K288" s="61">
        <f>K289</f>
        <v>57063.17</v>
      </c>
      <c r="L288" s="61">
        <f t="shared" ref="L288:M288" si="92">L289</f>
        <v>0</v>
      </c>
      <c r="M288" s="61">
        <f t="shared" si="92"/>
        <v>0</v>
      </c>
    </row>
    <row r="289" spans="1:13" s="1" customFormat="1" ht="48" customHeight="1" x14ac:dyDescent="0.25">
      <c r="A289" s="89"/>
      <c r="B289" s="91"/>
      <c r="C289" s="88"/>
      <c r="D289" s="57" t="s">
        <v>112</v>
      </c>
      <c r="E289" s="89"/>
      <c r="F289" s="88"/>
      <c r="G289" s="89"/>
      <c r="H289" s="89"/>
      <c r="I289" s="87"/>
      <c r="J289" s="62" t="s">
        <v>10</v>
      </c>
      <c r="K289" s="61">
        <v>57063.17</v>
      </c>
      <c r="L289" s="61">
        <v>0</v>
      </c>
      <c r="M289" s="61">
        <v>0</v>
      </c>
    </row>
    <row r="290" spans="1:13" s="1" customFormat="1" ht="15.75" customHeight="1" x14ac:dyDescent="0.25">
      <c r="A290" s="89" t="s">
        <v>259</v>
      </c>
      <c r="B290" s="91" t="s">
        <v>250</v>
      </c>
      <c r="C290" s="88" t="s">
        <v>326</v>
      </c>
      <c r="D290" s="89" t="s">
        <v>40</v>
      </c>
      <c r="E290" s="89" t="s">
        <v>14</v>
      </c>
      <c r="F290" s="88" t="s">
        <v>97</v>
      </c>
      <c r="G290" s="89" t="s">
        <v>17</v>
      </c>
      <c r="H290" s="90">
        <f>I290+K290+L290+M290</f>
        <v>4692.8999999999996</v>
      </c>
      <c r="I290" s="87">
        <v>4469.2299999999996</v>
      </c>
      <c r="J290" s="62" t="s">
        <v>8</v>
      </c>
      <c r="K290" s="61">
        <f>K291</f>
        <v>223.67</v>
      </c>
      <c r="L290" s="61">
        <f t="shared" ref="L290:M292" si="93">L291</f>
        <v>0</v>
      </c>
      <c r="M290" s="61">
        <f t="shared" si="93"/>
        <v>0</v>
      </c>
    </row>
    <row r="291" spans="1:13" s="1" customFormat="1" ht="50.25" customHeight="1" x14ac:dyDescent="0.25">
      <c r="A291" s="89"/>
      <c r="B291" s="91"/>
      <c r="C291" s="88"/>
      <c r="D291" s="89"/>
      <c r="E291" s="89"/>
      <c r="F291" s="88"/>
      <c r="G291" s="89"/>
      <c r="H291" s="89"/>
      <c r="I291" s="87"/>
      <c r="J291" s="62" t="s">
        <v>10</v>
      </c>
      <c r="K291" s="61">
        <v>223.67</v>
      </c>
      <c r="L291" s="61">
        <v>0</v>
      </c>
      <c r="M291" s="61">
        <v>0</v>
      </c>
    </row>
    <row r="292" spans="1:13" s="1" customFormat="1" ht="22.5" customHeight="1" x14ac:dyDescent="0.25">
      <c r="A292" s="89"/>
      <c r="B292" s="91"/>
      <c r="C292" s="88"/>
      <c r="D292" s="89" t="s">
        <v>112</v>
      </c>
      <c r="E292" s="89"/>
      <c r="F292" s="88" t="s">
        <v>13</v>
      </c>
      <c r="G292" s="89" t="s">
        <v>59</v>
      </c>
      <c r="H292" s="90">
        <f>I292+K292+L292+M292</f>
        <v>531.44000000000005</v>
      </c>
      <c r="I292" s="87">
        <v>0</v>
      </c>
      <c r="J292" s="62" t="s">
        <v>8</v>
      </c>
      <c r="K292" s="61">
        <f>K293</f>
        <v>253.81</v>
      </c>
      <c r="L292" s="61">
        <f t="shared" si="93"/>
        <v>277.63</v>
      </c>
      <c r="M292" s="61">
        <f t="shared" si="93"/>
        <v>0</v>
      </c>
    </row>
    <row r="293" spans="1:13" s="1" customFormat="1" ht="22.5" customHeight="1" x14ac:dyDescent="0.25">
      <c r="A293" s="89"/>
      <c r="B293" s="91"/>
      <c r="C293" s="88"/>
      <c r="D293" s="89"/>
      <c r="E293" s="89"/>
      <c r="F293" s="88"/>
      <c r="G293" s="89"/>
      <c r="H293" s="89"/>
      <c r="I293" s="87"/>
      <c r="J293" s="62" t="s">
        <v>10</v>
      </c>
      <c r="K293" s="61">
        <v>253.81</v>
      </c>
      <c r="L293" s="61">
        <v>277.63</v>
      </c>
      <c r="M293" s="61">
        <v>0</v>
      </c>
    </row>
    <row r="294" spans="1:13" s="1" customFormat="1" ht="15.75" customHeight="1" x14ac:dyDescent="0.25">
      <c r="A294" s="89" t="s">
        <v>260</v>
      </c>
      <c r="B294" s="91" t="s">
        <v>169</v>
      </c>
      <c r="C294" s="89" t="s">
        <v>151</v>
      </c>
      <c r="D294" s="57" t="s">
        <v>40</v>
      </c>
      <c r="E294" s="89" t="s">
        <v>14</v>
      </c>
      <c r="F294" s="88" t="s">
        <v>97</v>
      </c>
      <c r="G294" s="89">
        <v>2023</v>
      </c>
      <c r="H294" s="90">
        <f>I294+K294+L294+M294</f>
        <v>3881.07</v>
      </c>
      <c r="I294" s="87">
        <v>0</v>
      </c>
      <c r="J294" s="62" t="s">
        <v>8</v>
      </c>
      <c r="K294" s="61">
        <f>K295</f>
        <v>3881.07</v>
      </c>
      <c r="L294" s="61">
        <f t="shared" ref="L294:M294" si="94">L295</f>
        <v>0</v>
      </c>
      <c r="M294" s="61">
        <f t="shared" si="94"/>
        <v>0</v>
      </c>
    </row>
    <row r="295" spans="1:13" s="1" customFormat="1" ht="50.25" customHeight="1" x14ac:dyDescent="0.25">
      <c r="A295" s="89"/>
      <c r="B295" s="91"/>
      <c r="C295" s="89"/>
      <c r="D295" s="57" t="s">
        <v>112</v>
      </c>
      <c r="E295" s="89"/>
      <c r="F295" s="88"/>
      <c r="G295" s="89"/>
      <c r="H295" s="89"/>
      <c r="I295" s="87"/>
      <c r="J295" s="62" t="s">
        <v>10</v>
      </c>
      <c r="K295" s="61">
        <v>3881.07</v>
      </c>
      <c r="L295" s="61">
        <v>0</v>
      </c>
      <c r="M295" s="61">
        <v>0</v>
      </c>
    </row>
    <row r="296" spans="1:13" s="11" customFormat="1" ht="15.75" customHeight="1" x14ac:dyDescent="0.25">
      <c r="A296" s="88" t="s">
        <v>261</v>
      </c>
      <c r="B296" s="92" t="s">
        <v>215</v>
      </c>
      <c r="C296" s="88" t="s">
        <v>221</v>
      </c>
      <c r="D296" s="88" t="s">
        <v>40</v>
      </c>
      <c r="E296" s="88" t="s">
        <v>14</v>
      </c>
      <c r="F296" s="88" t="s">
        <v>97</v>
      </c>
      <c r="G296" s="88" t="s">
        <v>17</v>
      </c>
      <c r="H296" s="87">
        <f>I296+K296+L296+M296</f>
        <v>3017.46</v>
      </c>
      <c r="I296" s="87">
        <v>2514.48</v>
      </c>
      <c r="J296" s="63" t="s">
        <v>8</v>
      </c>
      <c r="K296" s="60">
        <f t="shared" ref="K296:M298" si="95">K297</f>
        <v>502.98</v>
      </c>
      <c r="L296" s="60">
        <f t="shared" si="95"/>
        <v>0</v>
      </c>
      <c r="M296" s="60">
        <f t="shared" si="95"/>
        <v>0</v>
      </c>
    </row>
    <row r="297" spans="1:13" s="11" customFormat="1" ht="48" customHeight="1" x14ac:dyDescent="0.25">
      <c r="A297" s="88"/>
      <c r="B297" s="92"/>
      <c r="C297" s="88"/>
      <c r="D297" s="88"/>
      <c r="E297" s="88"/>
      <c r="F297" s="88"/>
      <c r="G297" s="88"/>
      <c r="H297" s="88"/>
      <c r="I297" s="87"/>
      <c r="J297" s="63" t="s">
        <v>10</v>
      </c>
      <c r="K297" s="60">
        <v>502.98</v>
      </c>
      <c r="L297" s="60">
        <v>0</v>
      </c>
      <c r="M297" s="60">
        <v>0</v>
      </c>
    </row>
    <row r="298" spans="1:13" s="11" customFormat="1" ht="15.75" x14ac:dyDescent="0.25">
      <c r="A298" s="88"/>
      <c r="B298" s="92"/>
      <c r="C298" s="88"/>
      <c r="D298" s="88" t="s">
        <v>112</v>
      </c>
      <c r="E298" s="88"/>
      <c r="F298" s="88" t="s">
        <v>22</v>
      </c>
      <c r="G298" s="88" t="s">
        <v>59</v>
      </c>
      <c r="H298" s="87">
        <f>I298+K298+L298+M298</f>
        <v>531.44000000000005</v>
      </c>
      <c r="I298" s="87">
        <v>0</v>
      </c>
      <c r="J298" s="63" t="s">
        <v>8</v>
      </c>
      <c r="K298" s="60">
        <f t="shared" si="95"/>
        <v>253.81</v>
      </c>
      <c r="L298" s="60">
        <f t="shared" si="95"/>
        <v>277.63</v>
      </c>
      <c r="M298" s="60">
        <f t="shared" si="95"/>
        <v>0</v>
      </c>
    </row>
    <row r="299" spans="1:13" s="11" customFormat="1" ht="20.25" customHeight="1" x14ac:dyDescent="0.25">
      <c r="A299" s="88"/>
      <c r="B299" s="92"/>
      <c r="C299" s="88"/>
      <c r="D299" s="88"/>
      <c r="E299" s="88"/>
      <c r="F299" s="88"/>
      <c r="G299" s="88"/>
      <c r="H299" s="88"/>
      <c r="I299" s="87"/>
      <c r="J299" s="63" t="s">
        <v>10</v>
      </c>
      <c r="K299" s="60">
        <v>253.81</v>
      </c>
      <c r="L299" s="60">
        <v>277.63</v>
      </c>
      <c r="M299" s="60">
        <v>0</v>
      </c>
    </row>
    <row r="300" spans="1:13" s="11" customFormat="1" ht="15.75" customHeight="1" x14ac:dyDescent="0.25">
      <c r="A300" s="88" t="s">
        <v>262</v>
      </c>
      <c r="B300" s="92" t="s">
        <v>234</v>
      </c>
      <c r="C300" s="88" t="s">
        <v>235</v>
      </c>
      <c r="D300" s="88" t="s">
        <v>40</v>
      </c>
      <c r="E300" s="88" t="s">
        <v>14</v>
      </c>
      <c r="F300" s="88" t="s">
        <v>97</v>
      </c>
      <c r="G300" s="88" t="s">
        <v>17</v>
      </c>
      <c r="H300" s="87">
        <f>I300+K300+L300+M300</f>
        <v>1139.24</v>
      </c>
      <c r="I300" s="87">
        <v>750</v>
      </c>
      <c r="J300" s="63" t="s">
        <v>8</v>
      </c>
      <c r="K300" s="60">
        <f t="shared" ref="K300:M316" si="96">K301</f>
        <v>389.24</v>
      </c>
      <c r="L300" s="60">
        <f t="shared" si="96"/>
        <v>0</v>
      </c>
      <c r="M300" s="60">
        <f t="shared" si="96"/>
        <v>0</v>
      </c>
    </row>
    <row r="301" spans="1:13" s="11" customFormat="1" ht="48" customHeight="1" x14ac:dyDescent="0.25">
      <c r="A301" s="88"/>
      <c r="B301" s="92"/>
      <c r="C301" s="88"/>
      <c r="D301" s="88"/>
      <c r="E301" s="88"/>
      <c r="F301" s="88"/>
      <c r="G301" s="88"/>
      <c r="H301" s="88"/>
      <c r="I301" s="87"/>
      <c r="J301" s="63" t="s">
        <v>10</v>
      </c>
      <c r="K301" s="60">
        <v>389.24</v>
      </c>
      <c r="L301" s="60">
        <v>0</v>
      </c>
      <c r="M301" s="60">
        <v>0</v>
      </c>
    </row>
    <row r="302" spans="1:13" s="11" customFormat="1" ht="20.25" customHeight="1" x14ac:dyDescent="0.25">
      <c r="A302" s="88"/>
      <c r="B302" s="92"/>
      <c r="C302" s="88"/>
      <c r="D302" s="88" t="s">
        <v>112</v>
      </c>
      <c r="E302" s="88"/>
      <c r="F302" s="88" t="s">
        <v>22</v>
      </c>
      <c r="G302" s="88" t="s">
        <v>59</v>
      </c>
      <c r="H302" s="87">
        <f>I302+K302+L302+M302</f>
        <v>531.44000000000005</v>
      </c>
      <c r="I302" s="87">
        <v>0</v>
      </c>
      <c r="J302" s="63" t="s">
        <v>8</v>
      </c>
      <c r="K302" s="60">
        <f t="shared" si="96"/>
        <v>253.81</v>
      </c>
      <c r="L302" s="60">
        <f t="shared" si="96"/>
        <v>277.63</v>
      </c>
      <c r="M302" s="60">
        <f t="shared" si="96"/>
        <v>0</v>
      </c>
    </row>
    <row r="303" spans="1:13" s="11" customFormat="1" ht="21" customHeight="1" x14ac:dyDescent="0.25">
      <c r="A303" s="88"/>
      <c r="B303" s="92"/>
      <c r="C303" s="88"/>
      <c r="D303" s="88"/>
      <c r="E303" s="88"/>
      <c r="F303" s="88"/>
      <c r="G303" s="88"/>
      <c r="H303" s="88"/>
      <c r="I303" s="87"/>
      <c r="J303" s="63" t="s">
        <v>10</v>
      </c>
      <c r="K303" s="60">
        <v>253.81</v>
      </c>
      <c r="L303" s="60">
        <v>277.63</v>
      </c>
      <c r="M303" s="60">
        <v>0</v>
      </c>
    </row>
    <row r="304" spans="1:13" s="11" customFormat="1" ht="15.75" customHeight="1" x14ac:dyDescent="0.25">
      <c r="A304" s="88" t="s">
        <v>263</v>
      </c>
      <c r="B304" s="92" t="s">
        <v>236</v>
      </c>
      <c r="C304" s="88" t="s">
        <v>237</v>
      </c>
      <c r="D304" s="88" t="s">
        <v>40</v>
      </c>
      <c r="E304" s="88" t="s">
        <v>14</v>
      </c>
      <c r="F304" s="88" t="s">
        <v>97</v>
      </c>
      <c r="G304" s="88" t="s">
        <v>17</v>
      </c>
      <c r="H304" s="87">
        <f>I304+K304+L304+M304</f>
        <v>616.87</v>
      </c>
      <c r="I304" s="87">
        <v>550</v>
      </c>
      <c r="J304" s="63" t="s">
        <v>8</v>
      </c>
      <c r="K304" s="60">
        <f t="shared" si="96"/>
        <v>66.87</v>
      </c>
      <c r="L304" s="60">
        <f t="shared" si="96"/>
        <v>0</v>
      </c>
      <c r="M304" s="60">
        <f t="shared" si="96"/>
        <v>0</v>
      </c>
    </row>
    <row r="305" spans="1:13" s="11" customFormat="1" ht="48" customHeight="1" x14ac:dyDescent="0.25">
      <c r="A305" s="88"/>
      <c r="B305" s="92"/>
      <c r="C305" s="88"/>
      <c r="D305" s="88"/>
      <c r="E305" s="88"/>
      <c r="F305" s="88"/>
      <c r="G305" s="88"/>
      <c r="H305" s="88"/>
      <c r="I305" s="87"/>
      <c r="J305" s="63" t="s">
        <v>10</v>
      </c>
      <c r="K305" s="60">
        <v>66.87</v>
      </c>
      <c r="L305" s="60">
        <v>0</v>
      </c>
      <c r="M305" s="60">
        <v>0</v>
      </c>
    </row>
    <row r="306" spans="1:13" s="11" customFormat="1" ht="20.25" customHeight="1" x14ac:dyDescent="0.25">
      <c r="A306" s="88"/>
      <c r="B306" s="92"/>
      <c r="C306" s="88"/>
      <c r="D306" s="88" t="s">
        <v>112</v>
      </c>
      <c r="E306" s="88"/>
      <c r="F306" s="88" t="s">
        <v>22</v>
      </c>
      <c r="G306" s="88" t="s">
        <v>59</v>
      </c>
      <c r="H306" s="87">
        <f>I306+K306+L306+M306</f>
        <v>531.44000000000005</v>
      </c>
      <c r="I306" s="87">
        <v>0</v>
      </c>
      <c r="J306" s="63" t="s">
        <v>8</v>
      </c>
      <c r="K306" s="60">
        <f t="shared" si="96"/>
        <v>253.81</v>
      </c>
      <c r="L306" s="60">
        <f t="shared" si="96"/>
        <v>277.63</v>
      </c>
      <c r="M306" s="60">
        <f t="shared" si="96"/>
        <v>0</v>
      </c>
    </row>
    <row r="307" spans="1:13" s="11" customFormat="1" ht="21" customHeight="1" x14ac:dyDescent="0.25">
      <c r="A307" s="88"/>
      <c r="B307" s="92"/>
      <c r="C307" s="88"/>
      <c r="D307" s="88"/>
      <c r="E307" s="88"/>
      <c r="F307" s="88"/>
      <c r="G307" s="88"/>
      <c r="H307" s="88"/>
      <c r="I307" s="87"/>
      <c r="J307" s="63" t="s">
        <v>10</v>
      </c>
      <c r="K307" s="60">
        <v>253.81</v>
      </c>
      <c r="L307" s="60">
        <v>277.63</v>
      </c>
      <c r="M307" s="60">
        <v>0</v>
      </c>
    </row>
    <row r="308" spans="1:13" s="11" customFormat="1" ht="15.75" customHeight="1" x14ac:dyDescent="0.25">
      <c r="A308" s="88" t="s">
        <v>264</v>
      </c>
      <c r="B308" s="91" t="s">
        <v>238</v>
      </c>
      <c r="C308" s="89" t="s">
        <v>239</v>
      </c>
      <c r="D308" s="88" t="s">
        <v>40</v>
      </c>
      <c r="E308" s="88" t="s">
        <v>14</v>
      </c>
      <c r="F308" s="88" t="s">
        <v>97</v>
      </c>
      <c r="G308" s="88" t="s">
        <v>17</v>
      </c>
      <c r="H308" s="87">
        <f>I308+K308+L308+M308</f>
        <v>1135.08</v>
      </c>
      <c r="I308" s="87">
        <v>1135.08</v>
      </c>
      <c r="J308" s="63" t="s">
        <v>8</v>
      </c>
      <c r="K308" s="60">
        <f t="shared" si="96"/>
        <v>0</v>
      </c>
      <c r="L308" s="60">
        <f t="shared" si="96"/>
        <v>0</v>
      </c>
      <c r="M308" s="60">
        <f t="shared" si="96"/>
        <v>0</v>
      </c>
    </row>
    <row r="309" spans="1:13" s="11" customFormat="1" ht="48" customHeight="1" x14ac:dyDescent="0.25">
      <c r="A309" s="88"/>
      <c r="B309" s="91"/>
      <c r="C309" s="89"/>
      <c r="D309" s="88"/>
      <c r="E309" s="88"/>
      <c r="F309" s="88"/>
      <c r="G309" s="88"/>
      <c r="H309" s="88"/>
      <c r="I309" s="87"/>
      <c r="J309" s="63" t="s">
        <v>10</v>
      </c>
      <c r="K309" s="60">
        <v>0</v>
      </c>
      <c r="L309" s="60">
        <v>0</v>
      </c>
      <c r="M309" s="60">
        <v>0</v>
      </c>
    </row>
    <row r="310" spans="1:13" s="11" customFormat="1" ht="20.25" customHeight="1" x14ac:dyDescent="0.25">
      <c r="A310" s="88"/>
      <c r="B310" s="91"/>
      <c r="C310" s="89"/>
      <c r="D310" s="88" t="s">
        <v>112</v>
      </c>
      <c r="E310" s="88"/>
      <c r="F310" s="88" t="s">
        <v>22</v>
      </c>
      <c r="G310" s="88" t="s">
        <v>59</v>
      </c>
      <c r="H310" s="87">
        <f>I310+K310+L310+M310</f>
        <v>170.25</v>
      </c>
      <c r="I310" s="87">
        <v>0</v>
      </c>
      <c r="J310" s="63" t="s">
        <v>8</v>
      </c>
      <c r="K310" s="60">
        <f t="shared" si="96"/>
        <v>0</v>
      </c>
      <c r="L310" s="60">
        <f t="shared" si="96"/>
        <v>170.25</v>
      </c>
      <c r="M310" s="60">
        <f t="shared" si="96"/>
        <v>0</v>
      </c>
    </row>
    <row r="311" spans="1:13" s="11" customFormat="1" ht="21" customHeight="1" x14ac:dyDescent="0.25">
      <c r="A311" s="88"/>
      <c r="B311" s="91"/>
      <c r="C311" s="89"/>
      <c r="D311" s="88"/>
      <c r="E311" s="88"/>
      <c r="F311" s="88"/>
      <c r="G311" s="88"/>
      <c r="H311" s="88"/>
      <c r="I311" s="87"/>
      <c r="J311" s="63" t="s">
        <v>10</v>
      </c>
      <c r="K311" s="60">
        <v>0</v>
      </c>
      <c r="L311" s="60">
        <v>170.25</v>
      </c>
      <c r="M311" s="60">
        <v>0</v>
      </c>
    </row>
    <row r="312" spans="1:13" s="11" customFormat="1" ht="15.75" customHeight="1" x14ac:dyDescent="0.25">
      <c r="A312" s="88" t="s">
        <v>265</v>
      </c>
      <c r="B312" s="91" t="s">
        <v>240</v>
      </c>
      <c r="C312" s="89" t="s">
        <v>241</v>
      </c>
      <c r="D312" s="88" t="s">
        <v>40</v>
      </c>
      <c r="E312" s="88" t="s">
        <v>14</v>
      </c>
      <c r="F312" s="88" t="s">
        <v>97</v>
      </c>
      <c r="G312" s="88" t="s">
        <v>17</v>
      </c>
      <c r="H312" s="87">
        <f>I312+K312+L312+M312</f>
        <v>2829.45</v>
      </c>
      <c r="I312" s="87">
        <v>1937.4999999999998</v>
      </c>
      <c r="J312" s="63" t="s">
        <v>8</v>
      </c>
      <c r="K312" s="60">
        <f t="shared" si="96"/>
        <v>891.95</v>
      </c>
      <c r="L312" s="60">
        <f t="shared" si="96"/>
        <v>0</v>
      </c>
      <c r="M312" s="60">
        <f t="shared" si="96"/>
        <v>0</v>
      </c>
    </row>
    <row r="313" spans="1:13" s="11" customFormat="1" ht="48" customHeight="1" x14ac:dyDescent="0.25">
      <c r="A313" s="88"/>
      <c r="B313" s="91"/>
      <c r="C313" s="89"/>
      <c r="D313" s="88"/>
      <c r="E313" s="88"/>
      <c r="F313" s="88"/>
      <c r="G313" s="88"/>
      <c r="H313" s="88"/>
      <c r="I313" s="87"/>
      <c r="J313" s="63" t="s">
        <v>10</v>
      </c>
      <c r="K313" s="60">
        <v>891.95</v>
      </c>
      <c r="L313" s="60">
        <v>0</v>
      </c>
      <c r="M313" s="60">
        <v>0</v>
      </c>
    </row>
    <row r="314" spans="1:13" s="11" customFormat="1" ht="20.25" customHeight="1" x14ac:dyDescent="0.25">
      <c r="A314" s="88"/>
      <c r="B314" s="91"/>
      <c r="C314" s="89"/>
      <c r="D314" s="88" t="s">
        <v>112</v>
      </c>
      <c r="E314" s="88"/>
      <c r="F314" s="88" t="s">
        <v>22</v>
      </c>
      <c r="G314" s="88" t="s">
        <v>59</v>
      </c>
      <c r="H314" s="87">
        <f>I314+K314+L314+M314</f>
        <v>531.44000000000005</v>
      </c>
      <c r="I314" s="87">
        <v>0</v>
      </c>
      <c r="J314" s="63" t="s">
        <v>8</v>
      </c>
      <c r="K314" s="60">
        <f t="shared" si="96"/>
        <v>253.81</v>
      </c>
      <c r="L314" s="60">
        <f t="shared" si="96"/>
        <v>277.63</v>
      </c>
      <c r="M314" s="60">
        <f t="shared" si="96"/>
        <v>0</v>
      </c>
    </row>
    <row r="315" spans="1:13" s="11" customFormat="1" ht="21" customHeight="1" x14ac:dyDescent="0.25">
      <c r="A315" s="88"/>
      <c r="B315" s="91"/>
      <c r="C315" s="89"/>
      <c r="D315" s="88"/>
      <c r="E315" s="88"/>
      <c r="F315" s="88"/>
      <c r="G315" s="88"/>
      <c r="H315" s="88"/>
      <c r="I315" s="87"/>
      <c r="J315" s="63" t="s">
        <v>10</v>
      </c>
      <c r="K315" s="60">
        <v>253.81</v>
      </c>
      <c r="L315" s="60">
        <v>277.63</v>
      </c>
      <c r="M315" s="60">
        <v>0</v>
      </c>
    </row>
    <row r="316" spans="1:13" s="11" customFormat="1" ht="15.75" customHeight="1" x14ac:dyDescent="0.25">
      <c r="A316" s="88" t="s">
        <v>266</v>
      </c>
      <c r="B316" s="91" t="s">
        <v>242</v>
      </c>
      <c r="C316" s="89" t="s">
        <v>243</v>
      </c>
      <c r="D316" s="88" t="s">
        <v>40</v>
      </c>
      <c r="E316" s="88" t="s">
        <v>14</v>
      </c>
      <c r="F316" s="88" t="s">
        <v>97</v>
      </c>
      <c r="G316" s="88" t="s">
        <v>17</v>
      </c>
      <c r="H316" s="87">
        <f>I316+K316+L316+M316</f>
        <v>2293.1099999999997</v>
      </c>
      <c r="I316" s="87">
        <v>2099.7799999999997</v>
      </c>
      <c r="J316" s="63" t="s">
        <v>8</v>
      </c>
      <c r="K316" s="60">
        <f t="shared" si="96"/>
        <v>193.33</v>
      </c>
      <c r="L316" s="60">
        <f t="shared" si="96"/>
        <v>0</v>
      </c>
      <c r="M316" s="60">
        <f t="shared" si="96"/>
        <v>0</v>
      </c>
    </row>
    <row r="317" spans="1:13" s="11" customFormat="1" ht="48" customHeight="1" x14ac:dyDescent="0.25">
      <c r="A317" s="88"/>
      <c r="B317" s="91"/>
      <c r="C317" s="89"/>
      <c r="D317" s="88"/>
      <c r="E317" s="88"/>
      <c r="F317" s="88"/>
      <c r="G317" s="88"/>
      <c r="H317" s="88"/>
      <c r="I317" s="87"/>
      <c r="J317" s="63" t="s">
        <v>10</v>
      </c>
      <c r="K317" s="60">
        <v>193.33</v>
      </c>
      <c r="L317" s="60">
        <v>0</v>
      </c>
      <c r="M317" s="60">
        <v>0</v>
      </c>
    </row>
    <row r="318" spans="1:13" s="11" customFormat="1" ht="20.25" customHeight="1" x14ac:dyDescent="0.25">
      <c r="A318" s="88"/>
      <c r="B318" s="91"/>
      <c r="C318" s="89"/>
      <c r="D318" s="88" t="s">
        <v>112</v>
      </c>
      <c r="E318" s="88"/>
      <c r="F318" s="88" t="s">
        <v>22</v>
      </c>
      <c r="G318" s="88" t="s">
        <v>59</v>
      </c>
      <c r="H318" s="87">
        <f>I318+K318+L318+M318</f>
        <v>531.44000000000005</v>
      </c>
      <c r="I318" s="87">
        <v>0</v>
      </c>
      <c r="J318" s="63" t="s">
        <v>8</v>
      </c>
      <c r="K318" s="60">
        <f t="shared" ref="K318:M318" si="97">K319</f>
        <v>253.81</v>
      </c>
      <c r="L318" s="60">
        <f t="shared" si="97"/>
        <v>277.63</v>
      </c>
      <c r="M318" s="60">
        <f t="shared" si="97"/>
        <v>0</v>
      </c>
    </row>
    <row r="319" spans="1:13" s="11" customFormat="1" ht="21" customHeight="1" x14ac:dyDescent="0.25">
      <c r="A319" s="88"/>
      <c r="B319" s="91"/>
      <c r="C319" s="89"/>
      <c r="D319" s="88"/>
      <c r="E319" s="88"/>
      <c r="F319" s="88"/>
      <c r="G319" s="88"/>
      <c r="H319" s="88"/>
      <c r="I319" s="87"/>
      <c r="J319" s="63" t="s">
        <v>10</v>
      </c>
      <c r="K319" s="60">
        <v>253.81</v>
      </c>
      <c r="L319" s="60">
        <v>277.63</v>
      </c>
      <c r="M319" s="60">
        <v>0</v>
      </c>
    </row>
    <row r="320" spans="1:13" s="11" customFormat="1" ht="15.75" customHeight="1" x14ac:dyDescent="0.25">
      <c r="A320" s="88" t="s">
        <v>310</v>
      </c>
      <c r="B320" s="91" t="s">
        <v>244</v>
      </c>
      <c r="C320" s="89" t="s">
        <v>245</v>
      </c>
      <c r="D320" s="88" t="s">
        <v>40</v>
      </c>
      <c r="E320" s="88" t="s">
        <v>14</v>
      </c>
      <c r="F320" s="88" t="s">
        <v>97</v>
      </c>
      <c r="G320" s="88" t="s">
        <v>17</v>
      </c>
      <c r="H320" s="87">
        <f>I320+K320+L320+M320</f>
        <v>1638.1100000000001</v>
      </c>
      <c r="I320" s="87">
        <v>1500</v>
      </c>
      <c r="J320" s="63" t="s">
        <v>8</v>
      </c>
      <c r="K320" s="60">
        <f t="shared" ref="K320:M320" si="98">K321</f>
        <v>138.11000000000001</v>
      </c>
      <c r="L320" s="60">
        <f t="shared" si="98"/>
        <v>0</v>
      </c>
      <c r="M320" s="60">
        <f t="shared" si="98"/>
        <v>0</v>
      </c>
    </row>
    <row r="321" spans="1:13" s="11" customFormat="1" ht="48" customHeight="1" x14ac:dyDescent="0.25">
      <c r="A321" s="88"/>
      <c r="B321" s="91"/>
      <c r="C321" s="89"/>
      <c r="D321" s="88"/>
      <c r="E321" s="88"/>
      <c r="F321" s="88"/>
      <c r="G321" s="88"/>
      <c r="H321" s="88"/>
      <c r="I321" s="87"/>
      <c r="J321" s="63" t="s">
        <v>10</v>
      </c>
      <c r="K321" s="60">
        <v>138.11000000000001</v>
      </c>
      <c r="L321" s="60">
        <v>0</v>
      </c>
      <c r="M321" s="60">
        <v>0</v>
      </c>
    </row>
    <row r="322" spans="1:13" s="11" customFormat="1" ht="20.25" customHeight="1" x14ac:dyDescent="0.25">
      <c r="A322" s="88"/>
      <c r="B322" s="91"/>
      <c r="C322" s="89"/>
      <c r="D322" s="88" t="s">
        <v>112</v>
      </c>
      <c r="E322" s="88"/>
      <c r="F322" s="88" t="s">
        <v>22</v>
      </c>
      <c r="G322" s="88" t="s">
        <v>59</v>
      </c>
      <c r="H322" s="87">
        <f>I322+K322+L322+M322</f>
        <v>531.44000000000005</v>
      </c>
      <c r="I322" s="87">
        <v>0</v>
      </c>
      <c r="J322" s="63" t="s">
        <v>8</v>
      </c>
      <c r="K322" s="60">
        <f t="shared" ref="K322:M322" si="99">K323</f>
        <v>253.81</v>
      </c>
      <c r="L322" s="60">
        <f t="shared" si="99"/>
        <v>277.63</v>
      </c>
      <c r="M322" s="60">
        <f t="shared" si="99"/>
        <v>0</v>
      </c>
    </row>
    <row r="323" spans="1:13" s="11" customFormat="1" ht="21" customHeight="1" x14ac:dyDescent="0.25">
      <c r="A323" s="88"/>
      <c r="B323" s="91"/>
      <c r="C323" s="89"/>
      <c r="D323" s="88"/>
      <c r="E323" s="88"/>
      <c r="F323" s="88"/>
      <c r="G323" s="88"/>
      <c r="H323" s="88"/>
      <c r="I323" s="87"/>
      <c r="J323" s="63" t="s">
        <v>10</v>
      </c>
      <c r="K323" s="60">
        <v>253.81</v>
      </c>
      <c r="L323" s="60">
        <v>277.63</v>
      </c>
      <c r="M323" s="60">
        <v>0</v>
      </c>
    </row>
    <row r="324" spans="1:13" s="11" customFormat="1" ht="15.75" customHeight="1" x14ac:dyDescent="0.25">
      <c r="A324" s="88" t="s">
        <v>311</v>
      </c>
      <c r="B324" s="91" t="s">
        <v>246</v>
      </c>
      <c r="C324" s="89" t="s">
        <v>247</v>
      </c>
      <c r="D324" s="88" t="s">
        <v>40</v>
      </c>
      <c r="E324" s="88" t="s">
        <v>14</v>
      </c>
      <c r="F324" s="88" t="s">
        <v>97</v>
      </c>
      <c r="G324" s="88">
        <v>2022</v>
      </c>
      <c r="H324" s="87">
        <f>I324+K324+L324+M324</f>
        <v>646.95999999999992</v>
      </c>
      <c r="I324" s="87">
        <v>646.95999999999992</v>
      </c>
      <c r="J324" s="63" t="s">
        <v>8</v>
      </c>
      <c r="K324" s="60">
        <f t="shared" ref="K324:M324" si="100">K325</f>
        <v>0</v>
      </c>
      <c r="L324" s="60">
        <f t="shared" si="100"/>
        <v>0</v>
      </c>
      <c r="M324" s="60">
        <f t="shared" si="100"/>
        <v>0</v>
      </c>
    </row>
    <row r="325" spans="1:13" s="11" customFormat="1" ht="48" customHeight="1" x14ac:dyDescent="0.25">
      <c r="A325" s="88"/>
      <c r="B325" s="91"/>
      <c r="C325" s="89"/>
      <c r="D325" s="88"/>
      <c r="E325" s="88"/>
      <c r="F325" s="88"/>
      <c r="G325" s="88"/>
      <c r="H325" s="88"/>
      <c r="I325" s="87"/>
      <c r="J325" s="63" t="s">
        <v>10</v>
      </c>
      <c r="K325" s="60">
        <v>0</v>
      </c>
      <c r="L325" s="60">
        <v>0</v>
      </c>
      <c r="M325" s="60">
        <v>0</v>
      </c>
    </row>
    <row r="326" spans="1:13" s="11" customFormat="1" ht="20.25" customHeight="1" x14ac:dyDescent="0.25">
      <c r="A326" s="88"/>
      <c r="B326" s="91"/>
      <c r="C326" s="89"/>
      <c r="D326" s="88" t="s">
        <v>112</v>
      </c>
      <c r="E326" s="88"/>
      <c r="F326" s="88" t="s">
        <v>22</v>
      </c>
      <c r="G326" s="88" t="s">
        <v>59</v>
      </c>
      <c r="H326" s="87">
        <f>I326+K326+L326+M326</f>
        <v>501.35</v>
      </c>
      <c r="I326" s="87">
        <v>0</v>
      </c>
      <c r="J326" s="63" t="s">
        <v>8</v>
      </c>
      <c r="K326" s="60">
        <f t="shared" ref="K326:M326" si="101">K327</f>
        <v>223.72</v>
      </c>
      <c r="L326" s="60">
        <f t="shared" si="101"/>
        <v>277.63</v>
      </c>
      <c r="M326" s="60">
        <f t="shared" si="101"/>
        <v>0</v>
      </c>
    </row>
    <row r="327" spans="1:13" s="11" customFormat="1" ht="21" customHeight="1" x14ac:dyDescent="0.25">
      <c r="A327" s="88"/>
      <c r="B327" s="91"/>
      <c r="C327" s="89"/>
      <c r="D327" s="88"/>
      <c r="E327" s="88"/>
      <c r="F327" s="88"/>
      <c r="G327" s="88"/>
      <c r="H327" s="88"/>
      <c r="I327" s="87"/>
      <c r="J327" s="63" t="s">
        <v>10</v>
      </c>
      <c r="K327" s="60">
        <v>223.72</v>
      </c>
      <c r="L327" s="60">
        <v>277.63</v>
      </c>
      <c r="M327" s="60">
        <v>0</v>
      </c>
    </row>
    <row r="328" spans="1:13" s="11" customFormat="1" ht="15.75" customHeight="1" x14ac:dyDescent="0.25">
      <c r="A328" s="88" t="s">
        <v>312</v>
      </c>
      <c r="B328" s="91" t="s">
        <v>248</v>
      </c>
      <c r="C328" s="89" t="s">
        <v>249</v>
      </c>
      <c r="D328" s="88" t="s">
        <v>40</v>
      </c>
      <c r="E328" s="88" t="s">
        <v>14</v>
      </c>
      <c r="F328" s="88" t="s">
        <v>97</v>
      </c>
      <c r="G328" s="88">
        <v>2022</v>
      </c>
      <c r="H328" s="87">
        <f>I328+K328+L328+M328</f>
        <v>1113.3499999999999</v>
      </c>
      <c r="I328" s="87">
        <v>1113.3499999999999</v>
      </c>
      <c r="J328" s="63" t="s">
        <v>8</v>
      </c>
      <c r="K328" s="60">
        <f t="shared" ref="K328:M328" si="102">K329</f>
        <v>0</v>
      </c>
      <c r="L328" s="60">
        <f t="shared" si="102"/>
        <v>0</v>
      </c>
      <c r="M328" s="60">
        <f t="shared" si="102"/>
        <v>0</v>
      </c>
    </row>
    <row r="329" spans="1:13" s="11" customFormat="1" ht="48" customHeight="1" x14ac:dyDescent="0.25">
      <c r="A329" s="88"/>
      <c r="B329" s="91"/>
      <c r="C329" s="89"/>
      <c r="D329" s="88"/>
      <c r="E329" s="88"/>
      <c r="F329" s="88"/>
      <c r="G329" s="88"/>
      <c r="H329" s="88"/>
      <c r="I329" s="87"/>
      <c r="J329" s="63" t="s">
        <v>10</v>
      </c>
      <c r="K329" s="60">
        <v>0</v>
      </c>
      <c r="L329" s="60">
        <v>0</v>
      </c>
      <c r="M329" s="60">
        <v>0</v>
      </c>
    </row>
    <row r="330" spans="1:13" s="11" customFormat="1" ht="20.25" customHeight="1" x14ac:dyDescent="0.25">
      <c r="A330" s="88"/>
      <c r="B330" s="91"/>
      <c r="C330" s="89"/>
      <c r="D330" s="88" t="s">
        <v>112</v>
      </c>
      <c r="E330" s="88"/>
      <c r="F330" s="88" t="s">
        <v>22</v>
      </c>
      <c r="G330" s="88" t="s">
        <v>59</v>
      </c>
      <c r="H330" s="87">
        <f>I330+K330+L330+M330</f>
        <v>91.04</v>
      </c>
      <c r="I330" s="87">
        <v>0</v>
      </c>
      <c r="J330" s="63" t="s">
        <v>8</v>
      </c>
      <c r="K330" s="60">
        <f t="shared" ref="K330:M330" si="103">K331</f>
        <v>0</v>
      </c>
      <c r="L330" s="60">
        <f t="shared" si="103"/>
        <v>91.04</v>
      </c>
      <c r="M330" s="60">
        <f t="shared" si="103"/>
        <v>0</v>
      </c>
    </row>
    <row r="331" spans="1:13" s="11" customFormat="1" ht="21" customHeight="1" x14ac:dyDescent="0.25">
      <c r="A331" s="88"/>
      <c r="B331" s="91"/>
      <c r="C331" s="89"/>
      <c r="D331" s="88"/>
      <c r="E331" s="88"/>
      <c r="F331" s="88"/>
      <c r="G331" s="88"/>
      <c r="H331" s="88"/>
      <c r="I331" s="87"/>
      <c r="J331" s="63" t="s">
        <v>10</v>
      </c>
      <c r="K331" s="60">
        <v>0</v>
      </c>
      <c r="L331" s="60">
        <v>91.04</v>
      </c>
      <c r="M331" s="60">
        <v>0</v>
      </c>
    </row>
    <row r="332" spans="1:13" s="11" customFormat="1" ht="15.75" customHeight="1" x14ac:dyDescent="0.25">
      <c r="A332" s="88" t="s">
        <v>313</v>
      </c>
      <c r="B332" s="91" t="s">
        <v>251</v>
      </c>
      <c r="C332" s="88" t="s">
        <v>254</v>
      </c>
      <c r="D332" s="88" t="s">
        <v>40</v>
      </c>
      <c r="E332" s="88" t="s">
        <v>14</v>
      </c>
      <c r="F332" s="88" t="s">
        <v>97</v>
      </c>
      <c r="G332" s="88">
        <v>2023</v>
      </c>
      <c r="H332" s="87">
        <f>I332+K332+L332+M332</f>
        <v>1790.21</v>
      </c>
      <c r="I332" s="87">
        <v>0</v>
      </c>
      <c r="J332" s="63" t="s">
        <v>8</v>
      </c>
      <c r="K332" s="60">
        <f t="shared" ref="K332:M332" si="104">K333</f>
        <v>1790.21</v>
      </c>
      <c r="L332" s="60">
        <f t="shared" si="104"/>
        <v>0</v>
      </c>
      <c r="M332" s="60">
        <f t="shared" si="104"/>
        <v>0</v>
      </c>
    </row>
    <row r="333" spans="1:13" s="11" customFormat="1" ht="48" customHeight="1" x14ac:dyDescent="0.25">
      <c r="A333" s="88"/>
      <c r="B333" s="91"/>
      <c r="C333" s="88"/>
      <c r="D333" s="88"/>
      <c r="E333" s="88"/>
      <c r="F333" s="88"/>
      <c r="G333" s="88"/>
      <c r="H333" s="88"/>
      <c r="I333" s="87"/>
      <c r="J333" s="63" t="s">
        <v>10</v>
      </c>
      <c r="K333" s="60">
        <v>1790.21</v>
      </c>
      <c r="L333" s="60">
        <v>0</v>
      </c>
      <c r="M333" s="60">
        <v>0</v>
      </c>
    </row>
    <row r="334" spans="1:13" s="11" customFormat="1" ht="15.75" x14ac:dyDescent="0.25">
      <c r="A334" s="88"/>
      <c r="B334" s="91"/>
      <c r="C334" s="88"/>
      <c r="D334" s="88" t="s">
        <v>112</v>
      </c>
      <c r="E334" s="88"/>
      <c r="F334" s="88" t="s">
        <v>22</v>
      </c>
      <c r="G334" s="88" t="s">
        <v>59</v>
      </c>
      <c r="H334" s="87">
        <f>I334+K334+L334+M334</f>
        <v>531.44000000000005</v>
      </c>
      <c r="I334" s="87">
        <v>0</v>
      </c>
      <c r="J334" s="63" t="s">
        <v>8</v>
      </c>
      <c r="K334" s="60">
        <f t="shared" ref="K334:M334" si="105">K335</f>
        <v>265.72000000000003</v>
      </c>
      <c r="L334" s="60">
        <f t="shared" si="105"/>
        <v>265.72000000000003</v>
      </c>
      <c r="M334" s="60">
        <f t="shared" si="105"/>
        <v>0</v>
      </c>
    </row>
    <row r="335" spans="1:13" s="11" customFormat="1" ht="15.75" x14ac:dyDescent="0.25">
      <c r="A335" s="88"/>
      <c r="B335" s="91"/>
      <c r="C335" s="88"/>
      <c r="D335" s="88"/>
      <c r="E335" s="88"/>
      <c r="F335" s="88"/>
      <c r="G335" s="88"/>
      <c r="H335" s="88"/>
      <c r="I335" s="87"/>
      <c r="J335" s="63" t="s">
        <v>10</v>
      </c>
      <c r="K335" s="60">
        <v>265.72000000000003</v>
      </c>
      <c r="L335" s="60">
        <v>265.72000000000003</v>
      </c>
      <c r="M335" s="60">
        <v>0</v>
      </c>
    </row>
    <row r="336" spans="1:13" s="11" customFormat="1" ht="15.75" customHeight="1" x14ac:dyDescent="0.25">
      <c r="A336" s="88" t="s">
        <v>314</v>
      </c>
      <c r="B336" s="91" t="s">
        <v>252</v>
      </c>
      <c r="C336" s="88" t="s">
        <v>272</v>
      </c>
      <c r="D336" s="88" t="s">
        <v>40</v>
      </c>
      <c r="E336" s="88" t="s">
        <v>14</v>
      </c>
      <c r="F336" s="88" t="s">
        <v>97</v>
      </c>
      <c r="G336" s="88">
        <v>2023</v>
      </c>
      <c r="H336" s="87">
        <f>I336+K336+L336+M336</f>
        <v>1146.3900000000001</v>
      </c>
      <c r="I336" s="87">
        <v>0</v>
      </c>
      <c r="J336" s="63" t="s">
        <v>8</v>
      </c>
      <c r="K336" s="60">
        <f t="shared" ref="K336:M336" si="106">K337</f>
        <v>1146.3900000000001</v>
      </c>
      <c r="L336" s="60">
        <f t="shared" si="106"/>
        <v>0</v>
      </c>
      <c r="M336" s="60">
        <f t="shared" si="106"/>
        <v>0</v>
      </c>
    </row>
    <row r="337" spans="1:13" s="11" customFormat="1" ht="48" customHeight="1" x14ac:dyDescent="0.25">
      <c r="A337" s="88"/>
      <c r="B337" s="91"/>
      <c r="C337" s="88"/>
      <c r="D337" s="88"/>
      <c r="E337" s="88"/>
      <c r="F337" s="88"/>
      <c r="G337" s="88"/>
      <c r="H337" s="88"/>
      <c r="I337" s="87"/>
      <c r="J337" s="63" t="s">
        <v>10</v>
      </c>
      <c r="K337" s="60">
        <v>1146.3900000000001</v>
      </c>
      <c r="L337" s="60">
        <v>0</v>
      </c>
      <c r="M337" s="60">
        <v>0</v>
      </c>
    </row>
    <row r="338" spans="1:13" s="11" customFormat="1" ht="15.75" x14ac:dyDescent="0.25">
      <c r="A338" s="88"/>
      <c r="B338" s="91"/>
      <c r="C338" s="88"/>
      <c r="D338" s="88" t="s">
        <v>112</v>
      </c>
      <c r="E338" s="88"/>
      <c r="F338" s="88" t="s">
        <v>13</v>
      </c>
      <c r="G338" s="88">
        <v>2023</v>
      </c>
      <c r="H338" s="87">
        <f>I338+K338+L338+M338</f>
        <v>656.26</v>
      </c>
      <c r="I338" s="87">
        <v>0</v>
      </c>
      <c r="J338" s="63" t="s">
        <v>8</v>
      </c>
      <c r="K338" s="60">
        <f t="shared" ref="K338:M338" si="107">K339</f>
        <v>656.26</v>
      </c>
      <c r="L338" s="60">
        <f t="shared" si="107"/>
        <v>0</v>
      </c>
      <c r="M338" s="60">
        <f t="shared" si="107"/>
        <v>0</v>
      </c>
    </row>
    <row r="339" spans="1:13" s="11" customFormat="1" ht="15.75" x14ac:dyDescent="0.25">
      <c r="A339" s="88"/>
      <c r="B339" s="91"/>
      <c r="C339" s="88"/>
      <c r="D339" s="88"/>
      <c r="E339" s="88"/>
      <c r="F339" s="88"/>
      <c r="G339" s="88"/>
      <c r="H339" s="88"/>
      <c r="I339" s="87"/>
      <c r="J339" s="63" t="s">
        <v>10</v>
      </c>
      <c r="K339" s="60">
        <v>656.26</v>
      </c>
      <c r="L339" s="60">
        <v>0</v>
      </c>
      <c r="M339" s="60">
        <v>0</v>
      </c>
    </row>
    <row r="340" spans="1:13" s="8" customFormat="1" ht="15.75" x14ac:dyDescent="0.25">
      <c r="A340" s="97" t="s">
        <v>320</v>
      </c>
      <c r="B340" s="97"/>
      <c r="C340" s="97"/>
      <c r="D340" s="97"/>
      <c r="E340" s="97"/>
      <c r="F340" s="97"/>
      <c r="G340" s="97"/>
      <c r="H340" s="97"/>
      <c r="I340" s="97"/>
      <c r="J340" s="7" t="s">
        <v>8</v>
      </c>
      <c r="K340" s="3">
        <f t="shared" ref="K340:M340" si="108">K341+K342</f>
        <v>4073</v>
      </c>
      <c r="L340" s="3">
        <f t="shared" si="108"/>
        <v>0</v>
      </c>
      <c r="M340" s="3">
        <f t="shared" si="108"/>
        <v>0</v>
      </c>
    </row>
    <row r="341" spans="1:13" s="8" customFormat="1" ht="15.75" x14ac:dyDescent="0.25">
      <c r="A341" s="97"/>
      <c r="B341" s="97"/>
      <c r="C341" s="97"/>
      <c r="D341" s="97"/>
      <c r="E341" s="97"/>
      <c r="F341" s="97"/>
      <c r="G341" s="97"/>
      <c r="H341" s="97"/>
      <c r="I341" s="97"/>
      <c r="J341" s="7" t="s">
        <v>9</v>
      </c>
      <c r="K341" s="3">
        <v>0</v>
      </c>
      <c r="L341" s="3">
        <v>0</v>
      </c>
      <c r="M341" s="3">
        <v>0</v>
      </c>
    </row>
    <row r="342" spans="1:13" s="8" customFormat="1" ht="15.75" x14ac:dyDescent="0.25">
      <c r="A342" s="97"/>
      <c r="B342" s="97"/>
      <c r="C342" s="97"/>
      <c r="D342" s="97"/>
      <c r="E342" s="97"/>
      <c r="F342" s="97"/>
      <c r="G342" s="97"/>
      <c r="H342" s="97"/>
      <c r="I342" s="97"/>
      <c r="J342" s="7" t="s">
        <v>10</v>
      </c>
      <c r="K342" s="3">
        <f>K344+K346</f>
        <v>4073</v>
      </c>
      <c r="L342" s="3">
        <f t="shared" ref="L342:M342" si="109">L344+L346</f>
        <v>0</v>
      </c>
      <c r="M342" s="3">
        <f t="shared" si="109"/>
        <v>0</v>
      </c>
    </row>
    <row r="343" spans="1:13" s="1" customFormat="1" ht="22.5" customHeight="1" x14ac:dyDescent="0.25">
      <c r="A343" s="84" t="s">
        <v>315</v>
      </c>
      <c r="B343" s="94" t="s">
        <v>316</v>
      </c>
      <c r="C343" s="84" t="s">
        <v>319</v>
      </c>
      <c r="D343" s="84" t="s">
        <v>329</v>
      </c>
      <c r="E343" s="84" t="s">
        <v>12</v>
      </c>
      <c r="F343" s="88" t="s">
        <v>317</v>
      </c>
      <c r="G343" s="89">
        <v>2023</v>
      </c>
      <c r="H343" s="90">
        <f>I343+K343+L343+M343</f>
        <v>4073</v>
      </c>
      <c r="I343" s="87">
        <v>0</v>
      </c>
      <c r="J343" s="67" t="s">
        <v>8</v>
      </c>
      <c r="K343" s="68">
        <f>K344</f>
        <v>4073</v>
      </c>
      <c r="L343" s="68">
        <f t="shared" ref="L343:M343" si="110">L344</f>
        <v>0</v>
      </c>
      <c r="M343" s="68">
        <f t="shared" si="110"/>
        <v>0</v>
      </c>
    </row>
    <row r="344" spans="1:13" s="1" customFormat="1" ht="58.5" customHeight="1" x14ac:dyDescent="0.25">
      <c r="A344" s="86"/>
      <c r="B344" s="96"/>
      <c r="C344" s="86"/>
      <c r="D344" s="86"/>
      <c r="E344" s="86"/>
      <c r="F344" s="88"/>
      <c r="G344" s="89"/>
      <c r="H344" s="89"/>
      <c r="I344" s="87"/>
      <c r="J344" s="67" t="s">
        <v>10</v>
      </c>
      <c r="K344" s="68">
        <v>4073</v>
      </c>
      <c r="L344" s="68">
        <v>0</v>
      </c>
      <c r="M344" s="68">
        <v>0</v>
      </c>
    </row>
    <row r="345" spans="1:13" s="11" customFormat="1" ht="21" customHeight="1" x14ac:dyDescent="0.25">
      <c r="A345" s="31"/>
      <c r="B345" s="26"/>
      <c r="C345" s="31"/>
      <c r="D345" s="31"/>
      <c r="E345" s="31"/>
      <c r="F345" s="31"/>
      <c r="G345" s="31"/>
      <c r="H345" s="31"/>
      <c r="I345" s="32"/>
      <c r="J345" s="33"/>
      <c r="K345" s="34"/>
      <c r="L345" s="34"/>
      <c r="M345" s="34"/>
    </row>
    <row r="346" spans="1:13" s="1" customFormat="1" ht="20.25" customHeight="1" x14ac:dyDescent="0.25">
      <c r="B346" s="35" t="s">
        <v>144</v>
      </c>
      <c r="C346" s="35"/>
      <c r="D346" s="35"/>
      <c r="E346" s="35"/>
      <c r="F346" s="35"/>
      <c r="G346" s="35"/>
      <c r="H346" s="35"/>
      <c r="I346" s="36"/>
      <c r="J346" s="35"/>
      <c r="K346" s="35"/>
      <c r="L346" s="35"/>
    </row>
    <row r="347" spans="1:13" s="1" customFormat="1" ht="15.75" x14ac:dyDescent="0.25">
      <c r="B347" s="104" t="s">
        <v>214</v>
      </c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</row>
    <row r="348" spans="1:13" s="27" customFormat="1" ht="15.75" x14ac:dyDescent="0.25">
      <c r="A348" s="1"/>
      <c r="B348" s="28"/>
      <c r="C348" s="28"/>
      <c r="D348" s="28"/>
      <c r="E348" s="28"/>
      <c r="F348" s="29"/>
      <c r="G348" s="28"/>
      <c r="H348" s="28"/>
      <c r="I348" s="28"/>
      <c r="J348" s="28"/>
      <c r="K348" s="28"/>
      <c r="L348" s="28"/>
    </row>
    <row r="349" spans="1:13" s="27" customFormat="1" ht="15.75" x14ac:dyDescent="0.25">
      <c r="A349" s="1"/>
      <c r="B349" s="28"/>
      <c r="C349" s="28"/>
      <c r="D349" s="28"/>
      <c r="E349" s="28"/>
      <c r="F349" s="29"/>
      <c r="G349" s="28"/>
      <c r="H349" s="28"/>
      <c r="I349" s="28"/>
      <c r="J349" s="28"/>
      <c r="K349" s="28"/>
      <c r="L349" s="28"/>
    </row>
    <row r="350" spans="1:13" s="27" customFormat="1" ht="15.75" x14ac:dyDescent="0.25">
      <c r="A350" s="1"/>
      <c r="B350" s="28"/>
      <c r="C350" s="28"/>
      <c r="D350" s="28"/>
      <c r="E350" s="28"/>
      <c r="F350" s="29"/>
      <c r="G350" s="28"/>
      <c r="H350" s="28"/>
      <c r="I350" s="28"/>
      <c r="J350" s="28"/>
      <c r="K350" s="28"/>
      <c r="L350" s="28"/>
    </row>
    <row r="351" spans="1:13" s="27" customFormat="1" x14ac:dyDescent="0.25">
      <c r="A351" s="1"/>
      <c r="F351" s="30"/>
      <c r="I351" s="22"/>
    </row>
    <row r="352" spans="1:13" s="27" customFormat="1" x14ac:dyDescent="0.25">
      <c r="A352" s="1"/>
      <c r="F352" s="30"/>
      <c r="I352" s="22"/>
    </row>
    <row r="353" spans="1:9" s="27" customFormat="1" x14ac:dyDescent="0.25">
      <c r="A353" s="1"/>
      <c r="F353" s="30"/>
      <c r="I353" s="22"/>
    </row>
  </sheetData>
  <autoFilter ref="A10:P346"/>
  <mergeCells count="998">
    <mergeCell ref="A340:I342"/>
    <mergeCell ref="A343:A344"/>
    <mergeCell ref="B343:B344"/>
    <mergeCell ref="C343:C344"/>
    <mergeCell ref="E343:E344"/>
    <mergeCell ref="F343:F344"/>
    <mergeCell ref="G343:G344"/>
    <mergeCell ref="H343:H344"/>
    <mergeCell ref="I343:I344"/>
    <mergeCell ref="D343:D344"/>
    <mergeCell ref="A271:A275"/>
    <mergeCell ref="B271:B275"/>
    <mergeCell ref="C271:C275"/>
    <mergeCell ref="D271:D273"/>
    <mergeCell ref="E271:E275"/>
    <mergeCell ref="F271:F272"/>
    <mergeCell ref="G271:G272"/>
    <mergeCell ref="H271:H272"/>
    <mergeCell ref="I271:I272"/>
    <mergeCell ref="F273:F275"/>
    <mergeCell ref="G273:G275"/>
    <mergeCell ref="H273:H275"/>
    <mergeCell ref="I273:I275"/>
    <mergeCell ref="D274:D275"/>
    <mergeCell ref="A267:A270"/>
    <mergeCell ref="B267:B270"/>
    <mergeCell ref="C267:C270"/>
    <mergeCell ref="D267:D268"/>
    <mergeCell ref="D269:D270"/>
    <mergeCell ref="E267:E270"/>
    <mergeCell ref="F267:F268"/>
    <mergeCell ref="G267:G268"/>
    <mergeCell ref="H267:H268"/>
    <mergeCell ref="F269:F270"/>
    <mergeCell ref="G269:G270"/>
    <mergeCell ref="H269:H270"/>
    <mergeCell ref="I269:I270"/>
    <mergeCell ref="I267:I268"/>
    <mergeCell ref="F265:F266"/>
    <mergeCell ref="G265:G266"/>
    <mergeCell ref="H265:H266"/>
    <mergeCell ref="I265:I266"/>
    <mergeCell ref="B261:B264"/>
    <mergeCell ref="C261:C264"/>
    <mergeCell ref="D261:D262"/>
    <mergeCell ref="E261:E264"/>
    <mergeCell ref="B265:B266"/>
    <mergeCell ref="E265:E266"/>
    <mergeCell ref="C265:C266"/>
    <mergeCell ref="I261:I262"/>
    <mergeCell ref="D263:D264"/>
    <mergeCell ref="F263:F264"/>
    <mergeCell ref="G263:G264"/>
    <mergeCell ref="H263:H264"/>
    <mergeCell ref="I263:I264"/>
    <mergeCell ref="F261:F262"/>
    <mergeCell ref="G261:G262"/>
    <mergeCell ref="H261:H262"/>
    <mergeCell ref="E209:E210"/>
    <mergeCell ref="A241:A244"/>
    <mergeCell ref="B241:B244"/>
    <mergeCell ref="C241:C244"/>
    <mergeCell ref="D241:D242"/>
    <mergeCell ref="D243:D244"/>
    <mergeCell ref="D245:D246"/>
    <mergeCell ref="E245:E248"/>
    <mergeCell ref="G198:G199"/>
    <mergeCell ref="F211:F213"/>
    <mergeCell ref="G211:G213"/>
    <mergeCell ref="F200:F202"/>
    <mergeCell ref="F198:F199"/>
    <mergeCell ref="D234:D236"/>
    <mergeCell ref="D215:D216"/>
    <mergeCell ref="D212:D213"/>
    <mergeCell ref="E203:E205"/>
    <mergeCell ref="D204:D205"/>
    <mergeCell ref="E200:E202"/>
    <mergeCell ref="C203:C205"/>
    <mergeCell ref="D201:D202"/>
    <mergeCell ref="C198:C199"/>
    <mergeCell ref="E198:E199"/>
    <mergeCell ref="A211:A213"/>
    <mergeCell ref="A255:A256"/>
    <mergeCell ref="D259:D260"/>
    <mergeCell ref="F259:F260"/>
    <mergeCell ref="G259:G260"/>
    <mergeCell ref="H259:H260"/>
    <mergeCell ref="A245:A248"/>
    <mergeCell ref="B245:B248"/>
    <mergeCell ref="C245:C248"/>
    <mergeCell ref="G233:G234"/>
    <mergeCell ref="B257:B260"/>
    <mergeCell ref="C257:C260"/>
    <mergeCell ref="D257:D258"/>
    <mergeCell ref="E257:E260"/>
    <mergeCell ref="B251:B252"/>
    <mergeCell ref="C251:C252"/>
    <mergeCell ref="A253:A254"/>
    <mergeCell ref="B253:B254"/>
    <mergeCell ref="C253:C254"/>
    <mergeCell ref="B237:B238"/>
    <mergeCell ref="C237:C238"/>
    <mergeCell ref="A233:A236"/>
    <mergeCell ref="B233:B236"/>
    <mergeCell ref="A237:A238"/>
    <mergeCell ref="A239:A240"/>
    <mergeCell ref="A296:A299"/>
    <mergeCell ref="B255:B256"/>
    <mergeCell ref="I298:I299"/>
    <mergeCell ref="H298:H299"/>
    <mergeCell ref="G298:G299"/>
    <mergeCell ref="F298:F299"/>
    <mergeCell ref="E296:E299"/>
    <mergeCell ref="D296:D297"/>
    <mergeCell ref="D298:D299"/>
    <mergeCell ref="C296:C299"/>
    <mergeCell ref="B296:B299"/>
    <mergeCell ref="G296:G297"/>
    <mergeCell ref="H296:H297"/>
    <mergeCell ref="I281:I283"/>
    <mergeCell ref="H281:H283"/>
    <mergeCell ref="I257:I258"/>
    <mergeCell ref="F257:F258"/>
    <mergeCell ref="G257:G258"/>
    <mergeCell ref="H257:H258"/>
    <mergeCell ref="H255:H256"/>
    <mergeCell ref="G281:G283"/>
    <mergeCell ref="D285:D287"/>
    <mergeCell ref="E284:E287"/>
    <mergeCell ref="F286:F287"/>
    <mergeCell ref="H200:H202"/>
    <mergeCell ref="G209:G210"/>
    <mergeCell ref="H209:H210"/>
    <mergeCell ref="H184:H185"/>
    <mergeCell ref="F193:F195"/>
    <mergeCell ref="A276:I278"/>
    <mergeCell ref="A261:A264"/>
    <mergeCell ref="A257:A260"/>
    <mergeCell ref="A251:A252"/>
    <mergeCell ref="A249:A250"/>
    <mergeCell ref="B249:B250"/>
    <mergeCell ref="C249:C250"/>
    <mergeCell ref="E249:E250"/>
    <mergeCell ref="F249:F250"/>
    <mergeCell ref="I251:I252"/>
    <mergeCell ref="F251:F252"/>
    <mergeCell ref="I253:I254"/>
    <mergeCell ref="E253:E254"/>
    <mergeCell ref="I249:I250"/>
    <mergeCell ref="I259:I260"/>
    <mergeCell ref="I255:I256"/>
    <mergeCell ref="E251:E252"/>
    <mergeCell ref="G249:G250"/>
    <mergeCell ref="H249:H250"/>
    <mergeCell ref="L181:L182"/>
    <mergeCell ref="M181:M182"/>
    <mergeCell ref="E170:E175"/>
    <mergeCell ref="E167:E169"/>
    <mergeCell ref="F167:F169"/>
    <mergeCell ref="I198:I199"/>
    <mergeCell ref="G173:G175"/>
    <mergeCell ref="I179:I183"/>
    <mergeCell ref="H190:H192"/>
    <mergeCell ref="G186:G187"/>
    <mergeCell ref="I190:I192"/>
    <mergeCell ref="I184:I185"/>
    <mergeCell ref="F181:F183"/>
    <mergeCell ref="F196:F197"/>
    <mergeCell ref="G196:G197"/>
    <mergeCell ref="H196:H197"/>
    <mergeCell ref="H198:H199"/>
    <mergeCell ref="F173:F175"/>
    <mergeCell ref="F186:F187"/>
    <mergeCell ref="F188:F189"/>
    <mergeCell ref="F190:F192"/>
    <mergeCell ref="G190:G192"/>
    <mergeCell ref="G188:G189"/>
    <mergeCell ref="H188:H189"/>
    <mergeCell ref="H143:H145"/>
    <mergeCell ref="E137:E139"/>
    <mergeCell ref="F137:F139"/>
    <mergeCell ref="I151:I152"/>
    <mergeCell ref="E146:E148"/>
    <mergeCell ref="J146:J147"/>
    <mergeCell ref="K146:K147"/>
    <mergeCell ref="G123:G125"/>
    <mergeCell ref="I129:I131"/>
    <mergeCell ref="G143:G145"/>
    <mergeCell ref="J181:J182"/>
    <mergeCell ref="K181:K182"/>
    <mergeCell ref="E156:E158"/>
    <mergeCell ref="F156:F158"/>
    <mergeCell ref="H156:H158"/>
    <mergeCell ref="F146:F148"/>
    <mergeCell ref="G146:G148"/>
    <mergeCell ref="H146:H148"/>
    <mergeCell ref="I146:I148"/>
    <mergeCell ref="I161:I163"/>
    <mergeCell ref="E159:E160"/>
    <mergeCell ref="F159:F160"/>
    <mergeCell ref="F161:F163"/>
    <mergeCell ref="G161:G163"/>
    <mergeCell ref="H161:H163"/>
    <mergeCell ref="G164:G166"/>
    <mergeCell ref="H164:H166"/>
    <mergeCell ref="G156:G158"/>
    <mergeCell ref="M66:M67"/>
    <mergeCell ref="I106:I108"/>
    <mergeCell ref="G109:G112"/>
    <mergeCell ref="L146:L147"/>
    <mergeCell ref="M146:M147"/>
    <mergeCell ref="I132:I133"/>
    <mergeCell ref="H149:H150"/>
    <mergeCell ref="I134:I136"/>
    <mergeCell ref="F132:F133"/>
    <mergeCell ref="G132:G133"/>
    <mergeCell ref="H132:H133"/>
    <mergeCell ref="F134:F136"/>
    <mergeCell ref="G134:G136"/>
    <mergeCell ref="I140:I142"/>
    <mergeCell ref="F140:F142"/>
    <mergeCell ref="G140:G142"/>
    <mergeCell ref="H140:H142"/>
    <mergeCell ref="F143:F145"/>
    <mergeCell ref="H134:H136"/>
    <mergeCell ref="G137:G139"/>
    <mergeCell ref="H137:H139"/>
    <mergeCell ref="I137:I139"/>
    <mergeCell ref="I126:I128"/>
    <mergeCell ref="H126:H128"/>
    <mergeCell ref="M111:M112"/>
    <mergeCell ref="K111:K112"/>
    <mergeCell ref="L111:L112"/>
    <mergeCell ref="J111:J112"/>
    <mergeCell ref="I95:I97"/>
    <mergeCell ref="A106:A112"/>
    <mergeCell ref="E98:E102"/>
    <mergeCell ref="M118:M119"/>
    <mergeCell ref="F106:F108"/>
    <mergeCell ref="B106:B112"/>
    <mergeCell ref="C106:C112"/>
    <mergeCell ref="L118:L119"/>
    <mergeCell ref="D113:D114"/>
    <mergeCell ref="E113:E115"/>
    <mergeCell ref="F113:F115"/>
    <mergeCell ref="G113:G115"/>
    <mergeCell ref="I113:I115"/>
    <mergeCell ref="K118:K119"/>
    <mergeCell ref="H116:H119"/>
    <mergeCell ref="I116:I119"/>
    <mergeCell ref="D118:D119"/>
    <mergeCell ref="J118:J119"/>
    <mergeCell ref="D116:D117"/>
    <mergeCell ref="E116:E119"/>
    <mergeCell ref="L66:L67"/>
    <mergeCell ref="I245:I246"/>
    <mergeCell ref="A120:I122"/>
    <mergeCell ref="E129:E131"/>
    <mergeCell ref="F129:F131"/>
    <mergeCell ref="G129:G131"/>
    <mergeCell ref="H129:H131"/>
    <mergeCell ref="E132:E136"/>
    <mergeCell ref="I123:I125"/>
    <mergeCell ref="I153:I155"/>
    <mergeCell ref="A86:A89"/>
    <mergeCell ref="C93:C97"/>
    <mergeCell ref="D95:D97"/>
    <mergeCell ref="C86:C89"/>
    <mergeCell ref="A98:A102"/>
    <mergeCell ref="C98:C102"/>
    <mergeCell ref="B98:B102"/>
    <mergeCell ref="H109:H112"/>
    <mergeCell ref="I109:I112"/>
    <mergeCell ref="A103:I105"/>
    <mergeCell ref="F109:F112"/>
    <mergeCell ref="J66:J67"/>
    <mergeCell ref="K66:K67"/>
    <mergeCell ref="H106:H108"/>
    <mergeCell ref="I247:I248"/>
    <mergeCell ref="F245:F246"/>
    <mergeCell ref="G245:G246"/>
    <mergeCell ref="H245:H246"/>
    <mergeCell ref="E149:E150"/>
    <mergeCell ref="I229:I230"/>
    <mergeCell ref="I186:I187"/>
    <mergeCell ref="I188:I189"/>
    <mergeCell ref="E188:E189"/>
    <mergeCell ref="H167:H169"/>
    <mergeCell ref="H186:H187"/>
    <mergeCell ref="H176:H178"/>
    <mergeCell ref="I176:I178"/>
    <mergeCell ref="F184:F185"/>
    <mergeCell ref="G184:G185"/>
    <mergeCell ref="F179:F180"/>
    <mergeCell ref="E179:E183"/>
    <mergeCell ref="F176:F178"/>
    <mergeCell ref="G153:G155"/>
    <mergeCell ref="H153:H155"/>
    <mergeCell ref="E220:E222"/>
    <mergeCell ref="I200:I202"/>
    <mergeCell ref="H211:H213"/>
    <mergeCell ref="I209:I210"/>
    <mergeCell ref="A66:A69"/>
    <mergeCell ref="B66:B69"/>
    <mergeCell ref="A70:A74"/>
    <mergeCell ref="B70:B74"/>
    <mergeCell ref="A58:A60"/>
    <mergeCell ref="B83:B85"/>
    <mergeCell ref="B50:B52"/>
    <mergeCell ref="A53:A57"/>
    <mergeCell ref="D247:D248"/>
    <mergeCell ref="B113:B115"/>
    <mergeCell ref="D124:D125"/>
    <mergeCell ref="D138:D139"/>
    <mergeCell ref="B116:B119"/>
    <mergeCell ref="D126:D127"/>
    <mergeCell ref="B129:B131"/>
    <mergeCell ref="B159:B160"/>
    <mergeCell ref="C159:C160"/>
    <mergeCell ref="A159:A160"/>
    <mergeCell ref="B164:B166"/>
    <mergeCell ref="C164:C166"/>
    <mergeCell ref="A164:A166"/>
    <mergeCell ref="D162:D163"/>
    <mergeCell ref="A198:A199"/>
    <mergeCell ref="B198:B199"/>
    <mergeCell ref="D42:D44"/>
    <mergeCell ref="H58:H60"/>
    <mergeCell ref="G63:G65"/>
    <mergeCell ref="H113:H115"/>
    <mergeCell ref="G72:G74"/>
    <mergeCell ref="H72:H74"/>
    <mergeCell ref="C113:C115"/>
    <mergeCell ref="D106:D108"/>
    <mergeCell ref="D109:D112"/>
    <mergeCell ref="E106:E112"/>
    <mergeCell ref="G106:G108"/>
    <mergeCell ref="D98:D99"/>
    <mergeCell ref="D100:D102"/>
    <mergeCell ref="H63:H65"/>
    <mergeCell ref="F66:F69"/>
    <mergeCell ref="G66:G69"/>
    <mergeCell ref="E83:E85"/>
    <mergeCell ref="H50:H52"/>
    <mergeCell ref="D83:D84"/>
    <mergeCell ref="C70:C74"/>
    <mergeCell ref="I50:I52"/>
    <mergeCell ref="E93:E97"/>
    <mergeCell ref="F50:F52"/>
    <mergeCell ref="G50:G52"/>
    <mergeCell ref="F53:F54"/>
    <mergeCell ref="G53:G54"/>
    <mergeCell ref="F58:F60"/>
    <mergeCell ref="E66:E69"/>
    <mergeCell ref="H70:H71"/>
    <mergeCell ref="G78:G79"/>
    <mergeCell ref="H78:H79"/>
    <mergeCell ref="I78:I79"/>
    <mergeCell ref="F93:F94"/>
    <mergeCell ref="G93:G94"/>
    <mergeCell ref="H93:H94"/>
    <mergeCell ref="I70:I71"/>
    <mergeCell ref="F72:F74"/>
    <mergeCell ref="G86:G89"/>
    <mergeCell ref="I93:I94"/>
    <mergeCell ref="E86:E89"/>
    <mergeCell ref="A90:I92"/>
    <mergeCell ref="C83:C85"/>
    <mergeCell ref="E78:E79"/>
    <mergeCell ref="A83:A85"/>
    <mergeCell ref="F29:F31"/>
    <mergeCell ref="G29:G31"/>
    <mergeCell ref="H45:H46"/>
    <mergeCell ref="I45:I46"/>
    <mergeCell ref="H40:H41"/>
    <mergeCell ref="F32:F34"/>
    <mergeCell ref="G32:G34"/>
    <mergeCell ref="F35:F36"/>
    <mergeCell ref="G35:G36"/>
    <mergeCell ref="F37:F39"/>
    <mergeCell ref="F40:F41"/>
    <mergeCell ref="G40:G41"/>
    <mergeCell ref="F42:F44"/>
    <mergeCell ref="G42:G44"/>
    <mergeCell ref="F45:F46"/>
    <mergeCell ref="H42:H44"/>
    <mergeCell ref="I42:I44"/>
    <mergeCell ref="I17:I19"/>
    <mergeCell ref="F17:F19"/>
    <mergeCell ref="A35:A39"/>
    <mergeCell ref="B35:B39"/>
    <mergeCell ref="C35:C39"/>
    <mergeCell ref="D37:D39"/>
    <mergeCell ref="E35:E39"/>
    <mergeCell ref="A40:A44"/>
    <mergeCell ref="B40:B44"/>
    <mergeCell ref="C40:C44"/>
    <mergeCell ref="D40:D41"/>
    <mergeCell ref="E40:E44"/>
    <mergeCell ref="H32:H34"/>
    <mergeCell ref="I32:I34"/>
    <mergeCell ref="I35:I36"/>
    <mergeCell ref="I37:I39"/>
    <mergeCell ref="I40:I41"/>
    <mergeCell ref="D35:D36"/>
    <mergeCell ref="G37:G39"/>
    <mergeCell ref="F26:F28"/>
    <mergeCell ref="G26:G28"/>
    <mergeCell ref="H26:H28"/>
    <mergeCell ref="I26:I28"/>
    <mergeCell ref="H29:H31"/>
    <mergeCell ref="A29:A31"/>
    <mergeCell ref="B29:B31"/>
    <mergeCell ref="C29:C31"/>
    <mergeCell ref="D30:D31"/>
    <mergeCell ref="E29:E31"/>
    <mergeCell ref="I58:I60"/>
    <mergeCell ref="A47:I49"/>
    <mergeCell ref="A32:A34"/>
    <mergeCell ref="B32:B34"/>
    <mergeCell ref="C32:C34"/>
    <mergeCell ref="D33:D34"/>
    <mergeCell ref="E32:E34"/>
    <mergeCell ref="I55:I57"/>
    <mergeCell ref="F55:F57"/>
    <mergeCell ref="G55:G57"/>
    <mergeCell ref="A50:A52"/>
    <mergeCell ref="G58:G60"/>
    <mergeCell ref="D59:D60"/>
    <mergeCell ref="B58:B60"/>
    <mergeCell ref="C58:C60"/>
    <mergeCell ref="H55:H57"/>
    <mergeCell ref="A45:A46"/>
    <mergeCell ref="B45:B46"/>
    <mergeCell ref="C45:C46"/>
    <mergeCell ref="I72:I74"/>
    <mergeCell ref="A113:A115"/>
    <mergeCell ref="B86:B89"/>
    <mergeCell ref="D87:D89"/>
    <mergeCell ref="F98:F99"/>
    <mergeCell ref="G98:G99"/>
    <mergeCell ref="H98:H99"/>
    <mergeCell ref="I98:I99"/>
    <mergeCell ref="A93:A97"/>
    <mergeCell ref="C126:C128"/>
    <mergeCell ref="B126:B128"/>
    <mergeCell ref="B93:B97"/>
    <mergeCell ref="A123:A125"/>
    <mergeCell ref="E126:E128"/>
    <mergeCell ref="F123:F125"/>
    <mergeCell ref="F126:F128"/>
    <mergeCell ref="F95:F97"/>
    <mergeCell ref="G95:G97"/>
    <mergeCell ref="A116:A119"/>
    <mergeCell ref="C116:C119"/>
    <mergeCell ref="E123:E125"/>
    <mergeCell ref="G126:G128"/>
    <mergeCell ref="A126:A128"/>
    <mergeCell ref="B123:B125"/>
    <mergeCell ref="C123:C125"/>
    <mergeCell ref="I227:I228"/>
    <mergeCell ref="G170:G172"/>
    <mergeCell ref="G176:G178"/>
    <mergeCell ref="G167:G169"/>
    <mergeCell ref="G200:G202"/>
    <mergeCell ref="H123:H125"/>
    <mergeCell ref="I143:I145"/>
    <mergeCell ref="H151:H152"/>
    <mergeCell ref="F116:F119"/>
    <mergeCell ref="G116:G119"/>
    <mergeCell ref="I156:I158"/>
    <mergeCell ref="F149:F150"/>
    <mergeCell ref="G149:G150"/>
    <mergeCell ref="I149:I150"/>
    <mergeCell ref="F151:F152"/>
    <mergeCell ref="G151:G152"/>
    <mergeCell ref="I196:I197"/>
    <mergeCell ref="I220:I222"/>
    <mergeCell ref="G227:G228"/>
    <mergeCell ref="H227:H228"/>
    <mergeCell ref="G214:G216"/>
    <mergeCell ref="I170:I172"/>
    <mergeCell ref="H173:H175"/>
    <mergeCell ref="I173:I175"/>
    <mergeCell ref="I193:I195"/>
    <mergeCell ref="G179:G183"/>
    <mergeCell ref="H179:H183"/>
    <mergeCell ref="G193:G195"/>
    <mergeCell ref="H193:H195"/>
    <mergeCell ref="H170:H172"/>
    <mergeCell ref="D167:D168"/>
    <mergeCell ref="H159:H160"/>
    <mergeCell ref="I159:I160"/>
    <mergeCell ref="F170:F172"/>
    <mergeCell ref="E176:E178"/>
    <mergeCell ref="E161:E163"/>
    <mergeCell ref="I167:I169"/>
    <mergeCell ref="I164:I166"/>
    <mergeCell ref="G159:G160"/>
    <mergeCell ref="E184:E185"/>
    <mergeCell ref="E193:E197"/>
    <mergeCell ref="E190:E192"/>
    <mergeCell ref="A167:A169"/>
    <mergeCell ref="F164:F166"/>
    <mergeCell ref="B151:B152"/>
    <mergeCell ref="C151:C152"/>
    <mergeCell ref="D153:D154"/>
    <mergeCell ref="A161:A163"/>
    <mergeCell ref="B161:B163"/>
    <mergeCell ref="C161:C163"/>
    <mergeCell ref="A153:A155"/>
    <mergeCell ref="B153:B155"/>
    <mergeCell ref="B167:B169"/>
    <mergeCell ref="C167:C169"/>
    <mergeCell ref="B156:B158"/>
    <mergeCell ref="C156:C158"/>
    <mergeCell ref="A156:A158"/>
    <mergeCell ref="D157:D158"/>
    <mergeCell ref="F153:F155"/>
    <mergeCell ref="A151:A152"/>
    <mergeCell ref="C153:C155"/>
    <mergeCell ref="E151:E152"/>
    <mergeCell ref="E153:E155"/>
    <mergeCell ref="E164:E166"/>
    <mergeCell ref="D164:D165"/>
    <mergeCell ref="B140:B145"/>
    <mergeCell ref="C140:C145"/>
    <mergeCell ref="A146:A148"/>
    <mergeCell ref="B146:B148"/>
    <mergeCell ref="C146:C148"/>
    <mergeCell ref="A149:A150"/>
    <mergeCell ref="D140:D143"/>
    <mergeCell ref="E140:E145"/>
    <mergeCell ref="D129:D130"/>
    <mergeCell ref="D146:D147"/>
    <mergeCell ref="D144:D145"/>
    <mergeCell ref="A132:A136"/>
    <mergeCell ref="B132:B136"/>
    <mergeCell ref="C132:C136"/>
    <mergeCell ref="D132:D133"/>
    <mergeCell ref="D134:D136"/>
    <mergeCell ref="A137:A139"/>
    <mergeCell ref="A129:A131"/>
    <mergeCell ref="C129:C131"/>
    <mergeCell ref="B137:B139"/>
    <mergeCell ref="C137:C139"/>
    <mergeCell ref="B149:B150"/>
    <mergeCell ref="C149:C150"/>
    <mergeCell ref="A140:A145"/>
    <mergeCell ref="B170:B175"/>
    <mergeCell ref="C170:C175"/>
    <mergeCell ref="D170:D171"/>
    <mergeCell ref="D172:D175"/>
    <mergeCell ref="B184:B185"/>
    <mergeCell ref="A184:A185"/>
    <mergeCell ref="C184:C185"/>
    <mergeCell ref="A170:A175"/>
    <mergeCell ref="D177:D178"/>
    <mergeCell ref="B179:B183"/>
    <mergeCell ref="A179:A183"/>
    <mergeCell ref="B186:B187"/>
    <mergeCell ref="C186:C187"/>
    <mergeCell ref="A188:A189"/>
    <mergeCell ref="A176:A178"/>
    <mergeCell ref="A193:A197"/>
    <mergeCell ref="B193:B197"/>
    <mergeCell ref="C193:C197"/>
    <mergeCell ref="D179:D180"/>
    <mergeCell ref="D181:D182"/>
    <mergeCell ref="B188:B189"/>
    <mergeCell ref="B176:B178"/>
    <mergeCell ref="C176:C178"/>
    <mergeCell ref="D191:D192"/>
    <mergeCell ref="D194:D195"/>
    <mergeCell ref="A190:A192"/>
    <mergeCell ref="B190:B192"/>
    <mergeCell ref="C190:C192"/>
    <mergeCell ref="C179:C183"/>
    <mergeCell ref="D196:D197"/>
    <mergeCell ref="C188:C189"/>
    <mergeCell ref="B347:L347"/>
    <mergeCell ref="B288:B289"/>
    <mergeCell ref="C288:C289"/>
    <mergeCell ref="B294:B295"/>
    <mergeCell ref="C294:C295"/>
    <mergeCell ref="A288:A289"/>
    <mergeCell ref="A294:A295"/>
    <mergeCell ref="E294:E295"/>
    <mergeCell ref="I294:I295"/>
    <mergeCell ref="I288:I289"/>
    <mergeCell ref="H288:H289"/>
    <mergeCell ref="H294:H295"/>
    <mergeCell ref="F294:F295"/>
    <mergeCell ref="G294:G295"/>
    <mergeCell ref="E288:E289"/>
    <mergeCell ref="F288:F289"/>
    <mergeCell ref="G288:G289"/>
    <mergeCell ref="F296:F297"/>
    <mergeCell ref="A300:A303"/>
    <mergeCell ref="B300:B303"/>
    <mergeCell ref="C300:C303"/>
    <mergeCell ref="D302:D303"/>
    <mergeCell ref="D300:D301"/>
    <mergeCell ref="E300:E303"/>
    <mergeCell ref="K1:M1"/>
    <mergeCell ref="K4:M4"/>
    <mergeCell ref="A5:L5"/>
    <mergeCell ref="A7:A9"/>
    <mergeCell ref="D7:D8"/>
    <mergeCell ref="E7:E9"/>
    <mergeCell ref="A17:A19"/>
    <mergeCell ref="A11:I13"/>
    <mergeCell ref="A20:A22"/>
    <mergeCell ref="B20:B22"/>
    <mergeCell ref="J8:J9"/>
    <mergeCell ref="G7:G9"/>
    <mergeCell ref="H7:H9"/>
    <mergeCell ref="I7:I9"/>
    <mergeCell ref="J7:M7"/>
    <mergeCell ref="L8:M8"/>
    <mergeCell ref="K8:K9"/>
    <mergeCell ref="A14:I16"/>
    <mergeCell ref="F20:F22"/>
    <mergeCell ref="G20:G22"/>
    <mergeCell ref="H20:H22"/>
    <mergeCell ref="I20:I22"/>
    <mergeCell ref="K3:M3"/>
    <mergeCell ref="E20:E22"/>
    <mergeCell ref="N100:N101"/>
    <mergeCell ref="F100:F102"/>
    <mergeCell ref="G100:G102"/>
    <mergeCell ref="H100:H102"/>
    <mergeCell ref="I100:I102"/>
    <mergeCell ref="A75:I77"/>
    <mergeCell ref="A78:A79"/>
    <mergeCell ref="J86:J87"/>
    <mergeCell ref="K86:K87"/>
    <mergeCell ref="L86:L87"/>
    <mergeCell ref="M86:M87"/>
    <mergeCell ref="F86:F89"/>
    <mergeCell ref="H86:H89"/>
    <mergeCell ref="I86:I89"/>
    <mergeCell ref="A80:I82"/>
    <mergeCell ref="B78:B79"/>
    <mergeCell ref="C78:C79"/>
    <mergeCell ref="D93:D94"/>
    <mergeCell ref="F78:F79"/>
    <mergeCell ref="H83:H85"/>
    <mergeCell ref="I83:I85"/>
    <mergeCell ref="H95:H97"/>
    <mergeCell ref="G83:G85"/>
    <mergeCell ref="F83:F85"/>
    <mergeCell ref="F7:F9"/>
    <mergeCell ref="C17:C19"/>
    <mergeCell ref="D18:D19"/>
    <mergeCell ref="E17:E19"/>
    <mergeCell ref="C7:C9"/>
    <mergeCell ref="B7:B9"/>
    <mergeCell ref="G17:G19"/>
    <mergeCell ref="H17:H19"/>
    <mergeCell ref="B17:B19"/>
    <mergeCell ref="C20:C22"/>
    <mergeCell ref="D21:D22"/>
    <mergeCell ref="I63:I65"/>
    <mergeCell ref="H66:H69"/>
    <mergeCell ref="I66:I69"/>
    <mergeCell ref="E70:E74"/>
    <mergeCell ref="F70:F71"/>
    <mergeCell ref="G70:G71"/>
    <mergeCell ref="F63:F65"/>
    <mergeCell ref="C50:C52"/>
    <mergeCell ref="D51:D52"/>
    <mergeCell ref="E50:E52"/>
    <mergeCell ref="E45:E46"/>
    <mergeCell ref="C66:C69"/>
    <mergeCell ref="D67:D69"/>
    <mergeCell ref="E58:E60"/>
    <mergeCell ref="G45:G46"/>
    <mergeCell ref="H53:H54"/>
    <mergeCell ref="I53:I54"/>
    <mergeCell ref="H37:H39"/>
    <mergeCell ref="H35:H36"/>
    <mergeCell ref="D70:D71"/>
    <mergeCell ref="D72:D74"/>
    <mergeCell ref="I29:I31"/>
    <mergeCell ref="B239:B240"/>
    <mergeCell ref="C239:C240"/>
    <mergeCell ref="C233:C236"/>
    <mergeCell ref="C223:C226"/>
    <mergeCell ref="A214:A216"/>
    <mergeCell ref="B214:B216"/>
    <mergeCell ref="C214:C216"/>
    <mergeCell ref="A231:A232"/>
    <mergeCell ref="B231:B232"/>
    <mergeCell ref="C231:C232"/>
    <mergeCell ref="C211:C213"/>
    <mergeCell ref="B223:B226"/>
    <mergeCell ref="C220:C222"/>
    <mergeCell ref="A223:A226"/>
    <mergeCell ref="E227:E230"/>
    <mergeCell ref="F227:F228"/>
    <mergeCell ref="F229:F230"/>
    <mergeCell ref="G229:G230"/>
    <mergeCell ref="H229:H230"/>
    <mergeCell ref="E223:E226"/>
    <mergeCell ref="H225:H226"/>
    <mergeCell ref="F223:F224"/>
    <mergeCell ref="G223:G224"/>
    <mergeCell ref="H223:H224"/>
    <mergeCell ref="F225:F226"/>
    <mergeCell ref="E214:E216"/>
    <mergeCell ref="F214:F216"/>
    <mergeCell ref="I243:I244"/>
    <mergeCell ref="G231:G232"/>
    <mergeCell ref="H231:H232"/>
    <mergeCell ref="F233:F234"/>
    <mergeCell ref="I233:I234"/>
    <mergeCell ref="E239:E240"/>
    <mergeCell ref="F239:F240"/>
    <mergeCell ref="E233:E236"/>
    <mergeCell ref="F235:F236"/>
    <mergeCell ref="E231:E232"/>
    <mergeCell ref="I237:I238"/>
    <mergeCell ref="I231:I232"/>
    <mergeCell ref="F231:F232"/>
    <mergeCell ref="I239:I240"/>
    <mergeCell ref="I241:I242"/>
    <mergeCell ref="G235:G236"/>
    <mergeCell ref="H235:H236"/>
    <mergeCell ref="I235:I236"/>
    <mergeCell ref="H233:H234"/>
    <mergeCell ref="H243:H244"/>
    <mergeCell ref="H253:H254"/>
    <mergeCell ref="G241:G242"/>
    <mergeCell ref="G237:G238"/>
    <mergeCell ref="H237:H238"/>
    <mergeCell ref="F237:F238"/>
    <mergeCell ref="F243:F244"/>
    <mergeCell ref="G243:G244"/>
    <mergeCell ref="G239:G240"/>
    <mergeCell ref="H239:H240"/>
    <mergeCell ref="H241:H242"/>
    <mergeCell ref="F241:F242"/>
    <mergeCell ref="G251:G252"/>
    <mergeCell ref="H251:H252"/>
    <mergeCell ref="F247:F248"/>
    <mergeCell ref="G247:G248"/>
    <mergeCell ref="H247:H248"/>
    <mergeCell ref="F203:F205"/>
    <mergeCell ref="B203:B205"/>
    <mergeCell ref="C255:C256"/>
    <mergeCell ref="E255:E256"/>
    <mergeCell ref="F255:F256"/>
    <mergeCell ref="G255:G256"/>
    <mergeCell ref="E237:E238"/>
    <mergeCell ref="E241:E244"/>
    <mergeCell ref="B209:B210"/>
    <mergeCell ref="A217:I219"/>
    <mergeCell ref="I225:I226"/>
    <mergeCell ref="F206:F208"/>
    <mergeCell ref="D229:D230"/>
    <mergeCell ref="D221:D222"/>
    <mergeCell ref="F220:F222"/>
    <mergeCell ref="G220:G222"/>
    <mergeCell ref="H220:H222"/>
    <mergeCell ref="D223:D224"/>
    <mergeCell ref="D225:D226"/>
    <mergeCell ref="E211:E213"/>
    <mergeCell ref="G225:G226"/>
    <mergeCell ref="I223:I224"/>
    <mergeCell ref="F253:F254"/>
    <mergeCell ref="G253:G254"/>
    <mergeCell ref="B53:B57"/>
    <mergeCell ref="C53:C57"/>
    <mergeCell ref="D53:D54"/>
    <mergeCell ref="D55:D57"/>
    <mergeCell ref="E53:E57"/>
    <mergeCell ref="E186:E187"/>
    <mergeCell ref="A186:A187"/>
    <mergeCell ref="A265:A266"/>
    <mergeCell ref="A206:A208"/>
    <mergeCell ref="B206:B208"/>
    <mergeCell ref="C206:C208"/>
    <mergeCell ref="D207:D208"/>
    <mergeCell ref="A227:A230"/>
    <mergeCell ref="B227:B230"/>
    <mergeCell ref="C227:C230"/>
    <mergeCell ref="D227:D228"/>
    <mergeCell ref="A200:A202"/>
    <mergeCell ref="B200:B202"/>
    <mergeCell ref="C200:C202"/>
    <mergeCell ref="A220:A222"/>
    <mergeCell ref="B220:B222"/>
    <mergeCell ref="A209:A210"/>
    <mergeCell ref="B211:B213"/>
    <mergeCell ref="A203:A205"/>
    <mergeCell ref="G284:G285"/>
    <mergeCell ref="A284:A287"/>
    <mergeCell ref="B284:B287"/>
    <mergeCell ref="C284:C287"/>
    <mergeCell ref="F281:F283"/>
    <mergeCell ref="A279:A283"/>
    <mergeCell ref="B279:B283"/>
    <mergeCell ref="C279:C283"/>
    <mergeCell ref="D279:D280"/>
    <mergeCell ref="D281:D283"/>
    <mergeCell ref="E279:E283"/>
    <mergeCell ref="F279:F280"/>
    <mergeCell ref="G279:G280"/>
    <mergeCell ref="H284:H285"/>
    <mergeCell ref="I284:I285"/>
    <mergeCell ref="I302:I303"/>
    <mergeCell ref="F290:F291"/>
    <mergeCell ref="G290:G291"/>
    <mergeCell ref="H290:H291"/>
    <mergeCell ref="I290:I291"/>
    <mergeCell ref="F304:F305"/>
    <mergeCell ref="G304:G305"/>
    <mergeCell ref="H304:H305"/>
    <mergeCell ref="I304:I305"/>
    <mergeCell ref="I292:I293"/>
    <mergeCell ref="H286:H287"/>
    <mergeCell ref="I286:I287"/>
    <mergeCell ref="F300:F301"/>
    <mergeCell ref="G300:G301"/>
    <mergeCell ref="H300:H301"/>
    <mergeCell ref="I300:I301"/>
    <mergeCell ref="F302:F303"/>
    <mergeCell ref="G302:G303"/>
    <mergeCell ref="H302:H303"/>
    <mergeCell ref="I296:I297"/>
    <mergeCell ref="G286:G287"/>
    <mergeCell ref="F284:F285"/>
    <mergeCell ref="C308:C311"/>
    <mergeCell ref="D308:D309"/>
    <mergeCell ref="E308:E311"/>
    <mergeCell ref="A304:A307"/>
    <mergeCell ref="B304:B307"/>
    <mergeCell ref="C304:C307"/>
    <mergeCell ref="A308:A311"/>
    <mergeCell ref="B308:B311"/>
    <mergeCell ref="D304:D305"/>
    <mergeCell ref="E304:E307"/>
    <mergeCell ref="F308:F309"/>
    <mergeCell ref="D306:D307"/>
    <mergeCell ref="F306:F307"/>
    <mergeCell ref="G308:G309"/>
    <mergeCell ref="H308:H309"/>
    <mergeCell ref="I308:I309"/>
    <mergeCell ref="D310:D311"/>
    <mergeCell ref="F310:F311"/>
    <mergeCell ref="G310:G311"/>
    <mergeCell ref="H310:H311"/>
    <mergeCell ref="I310:I311"/>
    <mergeCell ref="G306:G307"/>
    <mergeCell ref="H306:H307"/>
    <mergeCell ref="I306:I307"/>
    <mergeCell ref="A312:A315"/>
    <mergeCell ref="B312:B315"/>
    <mergeCell ref="C312:C315"/>
    <mergeCell ref="D312:D313"/>
    <mergeCell ref="E312:E315"/>
    <mergeCell ref="F312:F313"/>
    <mergeCell ref="G312:G313"/>
    <mergeCell ref="H312:H313"/>
    <mergeCell ref="I312:I313"/>
    <mergeCell ref="D314:D315"/>
    <mergeCell ref="F314:F315"/>
    <mergeCell ref="G314:G315"/>
    <mergeCell ref="H314:H315"/>
    <mergeCell ref="I314:I315"/>
    <mergeCell ref="A316:A319"/>
    <mergeCell ref="B316:B319"/>
    <mergeCell ref="C316:C319"/>
    <mergeCell ref="D316:D317"/>
    <mergeCell ref="E316:E319"/>
    <mergeCell ref="F316:F317"/>
    <mergeCell ref="G316:G317"/>
    <mergeCell ref="H316:H317"/>
    <mergeCell ref="I316:I317"/>
    <mergeCell ref="D318:D319"/>
    <mergeCell ref="F318:F319"/>
    <mergeCell ref="G318:G319"/>
    <mergeCell ref="H318:H319"/>
    <mergeCell ref="I318:I319"/>
    <mergeCell ref="A320:A323"/>
    <mergeCell ref="B320:B323"/>
    <mergeCell ref="C320:C323"/>
    <mergeCell ref="D320:D321"/>
    <mergeCell ref="E320:E323"/>
    <mergeCell ref="F320:F321"/>
    <mergeCell ref="G320:G321"/>
    <mergeCell ref="H320:H321"/>
    <mergeCell ref="I320:I321"/>
    <mergeCell ref="D322:D323"/>
    <mergeCell ref="F322:F323"/>
    <mergeCell ref="G322:G323"/>
    <mergeCell ref="H322:H323"/>
    <mergeCell ref="I322:I323"/>
    <mergeCell ref="A324:A327"/>
    <mergeCell ref="B324:B327"/>
    <mergeCell ref="C324:C327"/>
    <mergeCell ref="D324:D325"/>
    <mergeCell ref="E324:E327"/>
    <mergeCell ref="F324:F325"/>
    <mergeCell ref="G324:G325"/>
    <mergeCell ref="H324:H325"/>
    <mergeCell ref="I324:I325"/>
    <mergeCell ref="D326:D327"/>
    <mergeCell ref="F326:F327"/>
    <mergeCell ref="G326:G327"/>
    <mergeCell ref="H326:H327"/>
    <mergeCell ref="I326:I327"/>
    <mergeCell ref="A328:A331"/>
    <mergeCell ref="B328:B331"/>
    <mergeCell ref="C328:C331"/>
    <mergeCell ref="D328:D329"/>
    <mergeCell ref="E328:E331"/>
    <mergeCell ref="F328:F329"/>
    <mergeCell ref="G328:G329"/>
    <mergeCell ref="H328:H329"/>
    <mergeCell ref="I328:I329"/>
    <mergeCell ref="D330:D331"/>
    <mergeCell ref="F330:F331"/>
    <mergeCell ref="G330:G331"/>
    <mergeCell ref="H330:H331"/>
    <mergeCell ref="I330:I331"/>
    <mergeCell ref="A332:A335"/>
    <mergeCell ref="B332:B335"/>
    <mergeCell ref="C332:C335"/>
    <mergeCell ref="D332:D333"/>
    <mergeCell ref="E332:E335"/>
    <mergeCell ref="F332:F333"/>
    <mergeCell ref="G332:G333"/>
    <mergeCell ref="H332:H333"/>
    <mergeCell ref="I332:I333"/>
    <mergeCell ref="D334:D335"/>
    <mergeCell ref="F334:F335"/>
    <mergeCell ref="G334:G335"/>
    <mergeCell ref="H334:H335"/>
    <mergeCell ref="I334:I335"/>
    <mergeCell ref="A290:A293"/>
    <mergeCell ref="B290:B293"/>
    <mergeCell ref="C290:C293"/>
    <mergeCell ref="D290:D291"/>
    <mergeCell ref="D292:D293"/>
    <mergeCell ref="E290:E293"/>
    <mergeCell ref="F292:F293"/>
    <mergeCell ref="G292:G293"/>
    <mergeCell ref="H292:H293"/>
    <mergeCell ref="A336:A339"/>
    <mergeCell ref="B336:B339"/>
    <mergeCell ref="C336:C339"/>
    <mergeCell ref="D336:D337"/>
    <mergeCell ref="E336:E339"/>
    <mergeCell ref="F336:F337"/>
    <mergeCell ref="G336:G337"/>
    <mergeCell ref="H336:H337"/>
    <mergeCell ref="I336:I337"/>
    <mergeCell ref="D338:D339"/>
    <mergeCell ref="F338:F339"/>
    <mergeCell ref="G338:G339"/>
    <mergeCell ref="H338:H339"/>
    <mergeCell ref="I338:I339"/>
    <mergeCell ref="F23:F25"/>
    <mergeCell ref="G23:G25"/>
    <mergeCell ref="H23:H25"/>
    <mergeCell ref="I23:I25"/>
    <mergeCell ref="A23:A28"/>
    <mergeCell ref="B23:B28"/>
    <mergeCell ref="C23:C28"/>
    <mergeCell ref="D23:D25"/>
    <mergeCell ref="D26:D28"/>
    <mergeCell ref="E23:E28"/>
    <mergeCell ref="H279:H280"/>
    <mergeCell ref="I279:I280"/>
    <mergeCell ref="A61:A65"/>
    <mergeCell ref="B61:B65"/>
    <mergeCell ref="C61:C65"/>
    <mergeCell ref="D61:D62"/>
    <mergeCell ref="D63:D65"/>
    <mergeCell ref="E61:E65"/>
    <mergeCell ref="F61:F62"/>
    <mergeCell ref="G61:G62"/>
    <mergeCell ref="H61:H62"/>
    <mergeCell ref="I61:I62"/>
    <mergeCell ref="H214:H216"/>
    <mergeCell ref="I214:I216"/>
    <mergeCell ref="F209:F210"/>
    <mergeCell ref="C209:C210"/>
    <mergeCell ref="H206:H208"/>
    <mergeCell ref="E206:E208"/>
    <mergeCell ref="G206:G208"/>
    <mergeCell ref="G203:G205"/>
    <mergeCell ref="H203:H205"/>
    <mergeCell ref="I203:I205"/>
    <mergeCell ref="I206:I208"/>
    <mergeCell ref="I211:I21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Header>&amp;C&amp;"Times New Roman,обычный"&amp;P</oddHeader>
  </headerFooter>
  <rowBreaks count="11" manualBreakCount="11">
    <brk id="31" max="12" man="1"/>
    <brk id="69" max="12" man="1"/>
    <brk id="102" max="12" man="1"/>
    <brk id="145" max="12" man="1"/>
    <brk id="183" max="12" man="1"/>
    <brk id="222" max="12" man="1"/>
    <brk id="250" max="12" man="1"/>
    <brk id="275" max="12" man="1"/>
    <brk id="303" max="12" man="1"/>
    <brk id="331" max="12" man="1"/>
    <brk id="3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!2023-2025 </vt:lpstr>
      <vt:lpstr>'!2023-2025 '!Заголовки_для_печати</vt:lpstr>
      <vt:lpstr>'!2023-2025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2023-12-15T10:37:10Z</cp:lastPrinted>
  <dcterms:created xsi:type="dcterms:W3CDTF">2021-11-12T08:21:59Z</dcterms:created>
  <dcterms:modified xsi:type="dcterms:W3CDTF">2024-01-11T13:47:19Z</dcterms:modified>
</cp:coreProperties>
</file>