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берт\Desktop\"/>
    </mc:Choice>
  </mc:AlternateContent>
  <xr:revisionPtr revIDLastSave="0" documentId="13_ncr:1_{954B9DF1-CD24-40DB-A717-1D64FCF943C9}" xr6:coauthVersionLast="47" xr6:coauthVersionMax="47" xr10:uidLastSave="{00000000-0000-0000-0000-000000000000}"/>
  <bookViews>
    <workbookView xWindow="-108" yWindow="-108" windowWidth="23256" windowHeight="12576" xr2:uid="{6B9B956D-29EA-40FE-AABB-C268F89160FF}"/>
  </bookViews>
  <sheets>
    <sheet name="2026-2028 " sheetId="2" r:id="rId1"/>
  </sheets>
  <definedNames>
    <definedName name="_xlnm._FilterDatabase" localSheetId="0" hidden="1">'2026-2028 '!$A$14:$M$485</definedName>
    <definedName name="_xlnm.Print_Titles" localSheetId="0">'2026-2028 '!$14:$14</definedName>
    <definedName name="_xlnm.Print_Area" localSheetId="0">'2026-2028 '!$A$1:$M$486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4" i="2" l="1"/>
  <c r="M244" i="2"/>
  <c r="K244" i="2"/>
  <c r="K474" i="2"/>
  <c r="M483" i="2" l="1"/>
  <c r="L483" i="2"/>
  <c r="K483" i="2"/>
  <c r="M481" i="2"/>
  <c r="L481" i="2"/>
  <c r="K481" i="2"/>
  <c r="M479" i="2"/>
  <c r="L479" i="2"/>
  <c r="K479" i="2"/>
  <c r="M477" i="2"/>
  <c r="L477" i="2"/>
  <c r="K477" i="2"/>
  <c r="M475" i="2"/>
  <c r="L475" i="2"/>
  <c r="K475" i="2"/>
  <c r="H475" i="2" s="1"/>
  <c r="M473" i="2"/>
  <c r="L473" i="2"/>
  <c r="K473" i="2"/>
  <c r="K472" i="2"/>
  <c r="K471" i="2" s="1"/>
  <c r="H471" i="2" s="1"/>
  <c r="M471" i="2"/>
  <c r="L471" i="2"/>
  <c r="I471" i="2"/>
  <c r="M469" i="2"/>
  <c r="L469" i="2"/>
  <c r="K469" i="2"/>
  <c r="M467" i="2"/>
  <c r="L467" i="2"/>
  <c r="K467" i="2"/>
  <c r="M466" i="2"/>
  <c r="M464" i="2" s="1"/>
  <c r="L466" i="2"/>
  <c r="K466" i="2"/>
  <c r="K464" i="2" s="1"/>
  <c r="L464" i="2"/>
  <c r="M461" i="2"/>
  <c r="L461" i="2"/>
  <c r="K461" i="2"/>
  <c r="H461" i="2" s="1"/>
  <c r="M459" i="2"/>
  <c r="L459" i="2"/>
  <c r="K459" i="2"/>
  <c r="M457" i="2"/>
  <c r="L457" i="2"/>
  <c r="K457" i="2"/>
  <c r="M455" i="2"/>
  <c r="L455" i="2"/>
  <c r="K455" i="2"/>
  <c r="M451" i="2"/>
  <c r="L451" i="2"/>
  <c r="K451" i="2"/>
  <c r="M449" i="2"/>
  <c r="L449" i="2"/>
  <c r="K449" i="2"/>
  <c r="M447" i="2"/>
  <c r="L447" i="2"/>
  <c r="K447" i="2"/>
  <c r="M445" i="2"/>
  <c r="L445" i="2"/>
  <c r="K445" i="2"/>
  <c r="M443" i="2"/>
  <c r="L443" i="2"/>
  <c r="K443" i="2"/>
  <c r="H443" i="2" s="1"/>
  <c r="M440" i="2"/>
  <c r="L440" i="2"/>
  <c r="K440" i="2"/>
  <c r="M438" i="2"/>
  <c r="L438" i="2"/>
  <c r="K438" i="2"/>
  <c r="M436" i="2"/>
  <c r="L436" i="2"/>
  <c r="K436" i="2"/>
  <c r="M433" i="2"/>
  <c r="L433" i="2"/>
  <c r="K433" i="2"/>
  <c r="H433" i="2" s="1"/>
  <c r="M430" i="2"/>
  <c r="L430" i="2"/>
  <c r="K430" i="2"/>
  <c r="M428" i="2"/>
  <c r="L428" i="2"/>
  <c r="K428" i="2"/>
  <c r="M426" i="2"/>
  <c r="L426" i="2"/>
  <c r="K426" i="2"/>
  <c r="M423" i="2"/>
  <c r="L423" i="2"/>
  <c r="K423" i="2"/>
  <c r="M421" i="2"/>
  <c r="L421" i="2"/>
  <c r="K421" i="2"/>
  <c r="M419" i="2"/>
  <c r="L419" i="2"/>
  <c r="K419" i="2"/>
  <c r="M417" i="2"/>
  <c r="L417" i="2"/>
  <c r="K417" i="2"/>
  <c r="M415" i="2"/>
  <c r="L415" i="2"/>
  <c r="K415" i="2"/>
  <c r="H415" i="2" s="1"/>
  <c r="M413" i="2"/>
  <c r="L413" i="2"/>
  <c r="K413" i="2"/>
  <c r="M411" i="2"/>
  <c r="L411" i="2"/>
  <c r="H411" i="2" s="1"/>
  <c r="K411" i="2"/>
  <c r="M409" i="2"/>
  <c r="L409" i="2"/>
  <c r="K409" i="2"/>
  <c r="M407" i="2"/>
  <c r="L407" i="2"/>
  <c r="K407" i="2"/>
  <c r="H407" i="2" s="1"/>
  <c r="M405" i="2"/>
  <c r="L405" i="2"/>
  <c r="K405" i="2"/>
  <c r="M403" i="2"/>
  <c r="L403" i="2"/>
  <c r="K403" i="2"/>
  <c r="M401" i="2"/>
  <c r="L401" i="2"/>
  <c r="K401" i="2"/>
  <c r="M399" i="2"/>
  <c r="L399" i="2"/>
  <c r="K399" i="2"/>
  <c r="M397" i="2"/>
  <c r="L397" i="2"/>
  <c r="K397" i="2"/>
  <c r="M395" i="2"/>
  <c r="L395" i="2"/>
  <c r="K395" i="2"/>
  <c r="M393" i="2"/>
  <c r="L393" i="2"/>
  <c r="K393" i="2"/>
  <c r="M391" i="2"/>
  <c r="L391" i="2"/>
  <c r="K391" i="2"/>
  <c r="H391" i="2" s="1"/>
  <c r="M389" i="2"/>
  <c r="L389" i="2"/>
  <c r="K389" i="2"/>
  <c r="M387" i="2"/>
  <c r="L387" i="2"/>
  <c r="H387" i="2" s="1"/>
  <c r="K387" i="2"/>
  <c r="M385" i="2"/>
  <c r="L385" i="2"/>
  <c r="K385" i="2"/>
  <c r="M383" i="2"/>
  <c r="L383" i="2"/>
  <c r="K383" i="2"/>
  <c r="H383" i="2" s="1"/>
  <c r="M381" i="2"/>
  <c r="L381" i="2"/>
  <c r="K381" i="2"/>
  <c r="M379" i="2"/>
  <c r="L379" i="2"/>
  <c r="K379" i="2"/>
  <c r="M377" i="2"/>
  <c r="L377" i="2"/>
  <c r="K377" i="2"/>
  <c r="M375" i="2"/>
  <c r="L375" i="2"/>
  <c r="K375" i="2"/>
  <c r="M373" i="2"/>
  <c r="L373" i="2"/>
  <c r="K373" i="2"/>
  <c r="M371" i="2"/>
  <c r="L371" i="2"/>
  <c r="K371" i="2"/>
  <c r="M369" i="2"/>
  <c r="L369" i="2"/>
  <c r="K369" i="2"/>
  <c r="M367" i="2"/>
  <c r="L367" i="2"/>
  <c r="K367" i="2"/>
  <c r="H367" i="2" s="1"/>
  <c r="M365" i="2"/>
  <c r="L365" i="2"/>
  <c r="K365" i="2"/>
  <c r="M363" i="2"/>
  <c r="L363" i="2"/>
  <c r="K363" i="2"/>
  <c r="M360" i="2"/>
  <c r="L360" i="2"/>
  <c r="K360" i="2"/>
  <c r="M357" i="2"/>
  <c r="L357" i="2"/>
  <c r="K357" i="2"/>
  <c r="H357" i="2" s="1"/>
  <c r="M354" i="2"/>
  <c r="L354" i="2"/>
  <c r="K354" i="2"/>
  <c r="M351" i="2"/>
  <c r="L351" i="2"/>
  <c r="K351" i="2"/>
  <c r="M348" i="2"/>
  <c r="L348" i="2"/>
  <c r="K348" i="2"/>
  <c r="M345" i="2"/>
  <c r="L345" i="2"/>
  <c r="K345" i="2"/>
  <c r="M342" i="2"/>
  <c r="L342" i="2"/>
  <c r="K342" i="2"/>
  <c r="M338" i="2"/>
  <c r="L338" i="2"/>
  <c r="K338" i="2"/>
  <c r="M334" i="2"/>
  <c r="L334" i="2"/>
  <c r="K334" i="2"/>
  <c r="M331" i="2"/>
  <c r="L331" i="2"/>
  <c r="K331" i="2"/>
  <c r="I331" i="2"/>
  <c r="M328" i="2"/>
  <c r="L328" i="2"/>
  <c r="K328" i="2"/>
  <c r="I328" i="2"/>
  <c r="M326" i="2"/>
  <c r="L326" i="2"/>
  <c r="K326" i="2"/>
  <c r="M323" i="2"/>
  <c r="L323" i="2"/>
  <c r="K323" i="2"/>
  <c r="H323" i="2" s="1"/>
  <c r="M320" i="2"/>
  <c r="L320" i="2"/>
  <c r="K320" i="2"/>
  <c r="I320" i="2"/>
  <c r="M318" i="2"/>
  <c r="L318" i="2"/>
  <c r="K318" i="2"/>
  <c r="I318" i="2"/>
  <c r="M316" i="2"/>
  <c r="L316" i="2"/>
  <c r="K316" i="2"/>
  <c r="M314" i="2"/>
  <c r="L314" i="2"/>
  <c r="K314" i="2"/>
  <c r="M312" i="2"/>
  <c r="L312" i="2"/>
  <c r="K312" i="2"/>
  <c r="M310" i="2"/>
  <c r="L310" i="2"/>
  <c r="K310" i="2"/>
  <c r="I310" i="2"/>
  <c r="H310" i="2" s="1"/>
  <c r="M308" i="2"/>
  <c r="L308" i="2"/>
  <c r="K308" i="2"/>
  <c r="I308" i="2"/>
  <c r="M303" i="2"/>
  <c r="L303" i="2"/>
  <c r="K303" i="2"/>
  <c r="I303" i="2"/>
  <c r="M299" i="2"/>
  <c r="L299" i="2"/>
  <c r="K299" i="2"/>
  <c r="H299" i="2" s="1"/>
  <c r="M295" i="2"/>
  <c r="L295" i="2"/>
  <c r="K295" i="2"/>
  <c r="M293" i="2"/>
  <c r="L293" i="2"/>
  <c r="K293" i="2"/>
  <c r="H293" i="2" s="1"/>
  <c r="M291" i="2"/>
  <c r="L291" i="2"/>
  <c r="K291" i="2"/>
  <c r="M289" i="2"/>
  <c r="L289" i="2"/>
  <c r="K289" i="2"/>
  <c r="H289" i="2" s="1"/>
  <c r="M286" i="2"/>
  <c r="L286" i="2"/>
  <c r="K286" i="2"/>
  <c r="H286" i="2" s="1"/>
  <c r="M283" i="2"/>
  <c r="L283" i="2"/>
  <c r="K283" i="2"/>
  <c r="I283" i="2"/>
  <c r="M280" i="2"/>
  <c r="L280" i="2"/>
  <c r="K280" i="2"/>
  <c r="M277" i="2"/>
  <c r="L277" i="2"/>
  <c r="K277" i="2"/>
  <c r="I277" i="2"/>
  <c r="H277" i="2" s="1"/>
  <c r="K276" i="2"/>
  <c r="M273" i="2"/>
  <c r="L273" i="2"/>
  <c r="M270" i="2"/>
  <c r="L270" i="2"/>
  <c r="K270" i="2"/>
  <c r="M268" i="2"/>
  <c r="L268" i="2"/>
  <c r="K268" i="2"/>
  <c r="M265" i="2"/>
  <c r="L265" i="2"/>
  <c r="K265" i="2"/>
  <c r="H265" i="2" s="1"/>
  <c r="M263" i="2"/>
  <c r="L263" i="2"/>
  <c r="K263" i="2"/>
  <c r="M259" i="2"/>
  <c r="L259" i="2"/>
  <c r="K259" i="2"/>
  <c r="M254" i="2"/>
  <c r="L254" i="2"/>
  <c r="K254" i="2"/>
  <c r="I254" i="2"/>
  <c r="M251" i="2"/>
  <c r="L251" i="2"/>
  <c r="K251" i="2"/>
  <c r="H251" i="2" s="1"/>
  <c r="M248" i="2"/>
  <c r="L248" i="2"/>
  <c r="K248" i="2"/>
  <c r="M245" i="2"/>
  <c r="L245" i="2"/>
  <c r="K245" i="2"/>
  <c r="I245" i="2"/>
  <c r="M243" i="2"/>
  <c r="L243" i="2"/>
  <c r="K243" i="2"/>
  <c r="M239" i="2"/>
  <c r="L239" i="2"/>
  <c r="K239" i="2"/>
  <c r="M236" i="2"/>
  <c r="L236" i="2"/>
  <c r="K236" i="2"/>
  <c r="M233" i="2"/>
  <c r="L233" i="2"/>
  <c r="K233" i="2"/>
  <c r="M232" i="2"/>
  <c r="M115" i="2" s="1"/>
  <c r="M231" i="2"/>
  <c r="L231" i="2"/>
  <c r="K231" i="2"/>
  <c r="M228" i="2"/>
  <c r="L228" i="2"/>
  <c r="K228" i="2"/>
  <c r="H228" i="2" s="1"/>
  <c r="M226" i="2"/>
  <c r="L226" i="2"/>
  <c r="H226" i="2" s="1"/>
  <c r="K226" i="2"/>
  <c r="M223" i="2"/>
  <c r="L223" i="2"/>
  <c r="K223" i="2"/>
  <c r="H223" i="2" s="1"/>
  <c r="M220" i="2"/>
  <c r="L220" i="2"/>
  <c r="K220" i="2"/>
  <c r="M218" i="2"/>
  <c r="L218" i="2"/>
  <c r="K218" i="2"/>
  <c r="I218" i="2"/>
  <c r="H218" i="2" s="1"/>
  <c r="M215" i="2"/>
  <c r="L215" i="2"/>
  <c r="K215" i="2"/>
  <c r="H215" i="2"/>
  <c r="K214" i="2"/>
  <c r="K213" i="2" s="1"/>
  <c r="M213" i="2"/>
  <c r="L213" i="2"/>
  <c r="M210" i="2"/>
  <c r="L210" i="2"/>
  <c r="K210" i="2"/>
  <c r="M207" i="2"/>
  <c r="L207" i="2"/>
  <c r="K207" i="2"/>
  <c r="H207" i="2" s="1"/>
  <c r="M204" i="2"/>
  <c r="L204" i="2"/>
  <c r="K204" i="2"/>
  <c r="M201" i="2"/>
  <c r="L201" i="2"/>
  <c r="K201" i="2"/>
  <c r="I201" i="2"/>
  <c r="M198" i="2"/>
  <c r="H198" i="2" s="1"/>
  <c r="L198" i="2"/>
  <c r="K198" i="2"/>
  <c r="M196" i="2"/>
  <c r="L196" i="2"/>
  <c r="K196" i="2"/>
  <c r="H196" i="2" s="1"/>
  <c r="M193" i="2"/>
  <c r="L193" i="2"/>
  <c r="K193" i="2"/>
  <c r="M191" i="2"/>
  <c r="L191" i="2"/>
  <c r="K191" i="2"/>
  <c r="H191" i="2" s="1"/>
  <c r="L190" i="2"/>
  <c r="K190" i="2"/>
  <c r="K189" i="2" s="1"/>
  <c r="M189" i="2"/>
  <c r="L189" i="2"/>
  <c r="M187" i="2"/>
  <c r="L187" i="2"/>
  <c r="K187" i="2"/>
  <c r="H187" i="2" s="1"/>
  <c r="M185" i="2"/>
  <c r="L185" i="2"/>
  <c r="K185" i="2"/>
  <c r="M181" i="2"/>
  <c r="L181" i="2"/>
  <c r="K181" i="2"/>
  <c r="I181" i="2"/>
  <c r="M178" i="2"/>
  <c r="L178" i="2"/>
  <c r="K178" i="2"/>
  <c r="H178" i="2"/>
  <c r="M175" i="2"/>
  <c r="L175" i="2"/>
  <c r="K175" i="2"/>
  <c r="M173" i="2"/>
  <c r="L173" i="2"/>
  <c r="K173" i="2"/>
  <c r="M170" i="2"/>
  <c r="L170" i="2"/>
  <c r="K170" i="2"/>
  <c r="M168" i="2"/>
  <c r="L168" i="2"/>
  <c r="K168" i="2"/>
  <c r="I168" i="2"/>
  <c r="H168" i="2" s="1"/>
  <c r="M165" i="2"/>
  <c r="L165" i="2"/>
  <c r="K165" i="2"/>
  <c r="M162" i="2"/>
  <c r="L162" i="2"/>
  <c r="K162" i="2"/>
  <c r="I162" i="2"/>
  <c r="M159" i="2"/>
  <c r="L159" i="2"/>
  <c r="K159" i="2"/>
  <c r="I159" i="2"/>
  <c r="H159" i="2" s="1"/>
  <c r="M156" i="2"/>
  <c r="L156" i="2"/>
  <c r="K156" i="2"/>
  <c r="H156" i="2" s="1"/>
  <c r="K155" i="2"/>
  <c r="K153" i="2" s="1"/>
  <c r="M153" i="2"/>
  <c r="L153" i="2"/>
  <c r="M149" i="2"/>
  <c r="L149" i="2"/>
  <c r="K149" i="2"/>
  <c r="M145" i="2"/>
  <c r="L145" i="2"/>
  <c r="K145" i="2"/>
  <c r="H145" i="2" s="1"/>
  <c r="M142" i="2"/>
  <c r="L142" i="2"/>
  <c r="H142" i="2" s="1"/>
  <c r="K142" i="2"/>
  <c r="I142" i="2"/>
  <c r="M140" i="2"/>
  <c r="L140" i="2"/>
  <c r="K140" i="2"/>
  <c r="M137" i="2"/>
  <c r="L137" i="2"/>
  <c r="K137" i="2"/>
  <c r="I137" i="2"/>
  <c r="M135" i="2"/>
  <c r="L135" i="2"/>
  <c r="K135" i="2"/>
  <c r="H135" i="2" s="1"/>
  <c r="M132" i="2"/>
  <c r="L132" i="2"/>
  <c r="K132" i="2"/>
  <c r="M130" i="2"/>
  <c r="L130" i="2"/>
  <c r="K130" i="2"/>
  <c r="M127" i="2"/>
  <c r="L127" i="2"/>
  <c r="K127" i="2"/>
  <c r="H127" i="2"/>
  <c r="M124" i="2"/>
  <c r="L124" i="2"/>
  <c r="K124" i="2"/>
  <c r="M122" i="2"/>
  <c r="L122" i="2"/>
  <c r="K122" i="2"/>
  <c r="I122" i="2"/>
  <c r="M119" i="2"/>
  <c r="L119" i="2"/>
  <c r="K119" i="2"/>
  <c r="H119" i="2"/>
  <c r="M116" i="2"/>
  <c r="L116" i="2"/>
  <c r="K116" i="2"/>
  <c r="I116" i="2"/>
  <c r="L115" i="2"/>
  <c r="M114" i="2"/>
  <c r="L114" i="2"/>
  <c r="K114" i="2"/>
  <c r="M111" i="2"/>
  <c r="L111" i="2"/>
  <c r="K111" i="2"/>
  <c r="H111" i="2"/>
  <c r="M109" i="2"/>
  <c r="L109" i="2"/>
  <c r="K109" i="2"/>
  <c r="H109" i="2" s="1"/>
  <c r="M107" i="2"/>
  <c r="L107" i="2"/>
  <c r="K107" i="2"/>
  <c r="M105" i="2"/>
  <c r="L105" i="2"/>
  <c r="H105" i="2" s="1"/>
  <c r="K105" i="2"/>
  <c r="M102" i="2"/>
  <c r="L102" i="2"/>
  <c r="K102" i="2"/>
  <c r="M100" i="2"/>
  <c r="L100" i="2"/>
  <c r="K100" i="2"/>
  <c r="M97" i="2"/>
  <c r="H97" i="2" s="1"/>
  <c r="L97" i="2"/>
  <c r="K97" i="2"/>
  <c r="I97" i="2"/>
  <c r="M94" i="2"/>
  <c r="L94" i="2"/>
  <c r="K94" i="2"/>
  <c r="M92" i="2"/>
  <c r="L92" i="2"/>
  <c r="K92" i="2"/>
  <c r="M91" i="2"/>
  <c r="L91" i="2"/>
  <c r="K91" i="2"/>
  <c r="M90" i="2"/>
  <c r="L90" i="2"/>
  <c r="L89" i="2" s="1"/>
  <c r="K90" i="2"/>
  <c r="M87" i="2"/>
  <c r="L87" i="2"/>
  <c r="H87" i="2" s="1"/>
  <c r="K87" i="2"/>
  <c r="M85" i="2"/>
  <c r="L85" i="2"/>
  <c r="K85" i="2"/>
  <c r="H85" i="2" s="1"/>
  <c r="M82" i="2"/>
  <c r="L82" i="2"/>
  <c r="K82" i="2"/>
  <c r="L81" i="2"/>
  <c r="L79" i="2" s="1"/>
  <c r="M79" i="2"/>
  <c r="K79" i="2"/>
  <c r="M78" i="2"/>
  <c r="K78" i="2"/>
  <c r="M77" i="2"/>
  <c r="L77" i="2"/>
  <c r="K77" i="2"/>
  <c r="K76" i="2" s="1"/>
  <c r="M76" i="2"/>
  <c r="M73" i="2"/>
  <c r="L73" i="2"/>
  <c r="K73" i="2"/>
  <c r="M71" i="2"/>
  <c r="L71" i="2"/>
  <c r="K71" i="2"/>
  <c r="M67" i="2"/>
  <c r="L67" i="2"/>
  <c r="K67" i="2"/>
  <c r="I67" i="2"/>
  <c r="K66" i="2"/>
  <c r="K64" i="2" s="1"/>
  <c r="M64" i="2"/>
  <c r="L64" i="2"/>
  <c r="M62" i="2"/>
  <c r="L62" i="2"/>
  <c r="K62" i="2"/>
  <c r="M59" i="2"/>
  <c r="L59" i="2"/>
  <c r="K59" i="2"/>
  <c r="H59" i="2" s="1"/>
  <c r="M57" i="2"/>
  <c r="L57" i="2"/>
  <c r="K57" i="2"/>
  <c r="I57" i="2"/>
  <c r="M53" i="2"/>
  <c r="L53" i="2"/>
  <c r="K53" i="2"/>
  <c r="I53" i="2"/>
  <c r="M50" i="2"/>
  <c r="L50" i="2"/>
  <c r="K50" i="2"/>
  <c r="H50" i="2" s="1"/>
  <c r="I50" i="2"/>
  <c r="M48" i="2"/>
  <c r="L48" i="2"/>
  <c r="K48" i="2"/>
  <c r="M46" i="2"/>
  <c r="L46" i="2"/>
  <c r="K46" i="2"/>
  <c r="M43" i="2"/>
  <c r="L43" i="2"/>
  <c r="H43" i="2" s="1"/>
  <c r="K43" i="2"/>
  <c r="M41" i="2"/>
  <c r="L41" i="2"/>
  <c r="K41" i="2"/>
  <c r="M38" i="2"/>
  <c r="L38" i="2"/>
  <c r="K38" i="2"/>
  <c r="I38" i="2"/>
  <c r="M35" i="2"/>
  <c r="L35" i="2"/>
  <c r="K35" i="2"/>
  <c r="I35" i="2"/>
  <c r="M32" i="2"/>
  <c r="L32" i="2"/>
  <c r="K32" i="2"/>
  <c r="I32" i="2"/>
  <c r="K31" i="2"/>
  <c r="K29" i="2" s="1"/>
  <c r="M29" i="2"/>
  <c r="L29" i="2"/>
  <c r="M26" i="2"/>
  <c r="L26" i="2"/>
  <c r="K26" i="2"/>
  <c r="M24" i="2"/>
  <c r="L24" i="2"/>
  <c r="K24" i="2"/>
  <c r="I24" i="2"/>
  <c r="M21" i="2"/>
  <c r="L21" i="2"/>
  <c r="K21" i="2"/>
  <c r="I21" i="2"/>
  <c r="M20" i="2"/>
  <c r="M18" i="2" s="1"/>
  <c r="L20" i="2"/>
  <c r="M19" i="2"/>
  <c r="L19" i="2"/>
  <c r="L16" i="2" s="1"/>
  <c r="K19" i="2"/>
  <c r="K16" i="2" s="1"/>
  <c r="H57" i="2" l="1"/>
  <c r="H64" i="2"/>
  <c r="H29" i="2"/>
  <c r="H38" i="2"/>
  <c r="H48" i="2"/>
  <c r="H204" i="2"/>
  <c r="H308" i="2"/>
  <c r="H316" i="2"/>
  <c r="H41" i="2"/>
  <c r="M16" i="2"/>
  <c r="H102" i="2"/>
  <c r="H233" i="2"/>
  <c r="H254" i="2"/>
  <c r="H295" i="2"/>
  <c r="H236" i="2"/>
  <c r="H94" i="2"/>
  <c r="H326" i="2"/>
  <c r="H71" i="2"/>
  <c r="K89" i="2"/>
  <c r="H189" i="2"/>
  <c r="H280" i="2"/>
  <c r="H170" i="2"/>
  <c r="H328" i="2"/>
  <c r="H363" i="2"/>
  <c r="H438" i="2"/>
  <c r="H175" i="2"/>
  <c r="H62" i="2"/>
  <c r="M89" i="2"/>
  <c r="H173" i="2"/>
  <c r="H312" i="2"/>
  <c r="H273" i="2"/>
  <c r="H26" i="2"/>
  <c r="H73" i="2"/>
  <c r="H82" i="2"/>
  <c r="H201" i="2"/>
  <c r="H220" i="2"/>
  <c r="H263" i="2"/>
  <c r="K273" i="2"/>
  <c r="H342" i="2"/>
  <c r="H365" i="2"/>
  <c r="H373" i="2"/>
  <c r="H389" i="2"/>
  <c r="H397" i="2"/>
  <c r="H413" i="2"/>
  <c r="H421" i="2"/>
  <c r="H440" i="2"/>
  <c r="H449" i="2"/>
  <c r="H116" i="2"/>
  <c r="H165" i="2"/>
  <c r="H185" i="2"/>
  <c r="H35" i="2"/>
  <c r="H67" i="2"/>
  <c r="M113" i="2"/>
  <c r="H345" i="2"/>
  <c r="H375" i="2"/>
  <c r="H399" i="2"/>
  <c r="H423" i="2"/>
  <c r="H451" i="2"/>
  <c r="H477" i="2"/>
  <c r="H137" i="2"/>
  <c r="H291" i="2"/>
  <c r="H348" i="2"/>
  <c r="H360" i="2"/>
  <c r="H377" i="2"/>
  <c r="H385" i="2"/>
  <c r="H401" i="2"/>
  <c r="H409" i="2"/>
  <c r="H426" i="2"/>
  <c r="H436" i="2"/>
  <c r="H455" i="2"/>
  <c r="H479" i="2"/>
  <c r="K20" i="2"/>
  <c r="K18" i="2" s="1"/>
  <c r="H21" i="2"/>
  <c r="H53" i="2"/>
  <c r="H130" i="2"/>
  <c r="H283" i="2"/>
  <c r="H318" i="2"/>
  <c r="H334" i="2"/>
  <c r="H369" i="2"/>
  <c r="H393" i="2"/>
  <c r="H417" i="2"/>
  <c r="H445" i="2"/>
  <c r="H46" i="2"/>
  <c r="L78" i="2"/>
  <c r="L17" i="2" s="1"/>
  <c r="L15" i="2" s="1"/>
  <c r="H107" i="2"/>
  <c r="L113" i="2"/>
  <c r="H122" i="2"/>
  <c r="H92" i="2"/>
  <c r="H100" i="2"/>
  <c r="H140" i="2"/>
  <c r="H149" i="2"/>
  <c r="H210" i="2"/>
  <c r="H245" i="2"/>
  <c r="K242" i="2"/>
  <c r="H338" i="2"/>
  <c r="H351" i="2"/>
  <c r="H371" i="2"/>
  <c r="H379" i="2"/>
  <c r="H395" i="2"/>
  <c r="H403" i="2"/>
  <c r="H419" i="2"/>
  <c r="H428" i="2"/>
  <c r="H447" i="2"/>
  <c r="H457" i="2"/>
  <c r="H473" i="2"/>
  <c r="H481" i="2"/>
  <c r="H32" i="2"/>
  <c r="H132" i="2"/>
  <c r="H193" i="2"/>
  <c r="H268" i="2"/>
  <c r="H303" i="2"/>
  <c r="H320" i="2"/>
  <c r="H467" i="2"/>
  <c r="H24" i="2"/>
  <c r="H124" i="2"/>
  <c r="H231" i="2"/>
  <c r="H239" i="2"/>
  <c r="H248" i="2"/>
  <c r="H259" i="2"/>
  <c r="H354" i="2"/>
  <c r="H381" i="2"/>
  <c r="H405" i="2"/>
  <c r="H430" i="2"/>
  <c r="H459" i="2"/>
  <c r="H483" i="2"/>
  <c r="H79" i="2"/>
  <c r="H162" i="2"/>
  <c r="H153" i="2"/>
  <c r="H181" i="2"/>
  <c r="H213" i="2"/>
  <c r="H270" i="2"/>
  <c r="H331" i="2"/>
  <c r="H469" i="2"/>
  <c r="L242" i="2"/>
  <c r="M242" i="2"/>
  <c r="H314" i="2"/>
  <c r="M17" i="2"/>
  <c r="L18" i="2"/>
  <c r="K115" i="2"/>
  <c r="M15" i="2" l="1"/>
  <c r="L76" i="2"/>
  <c r="K17" i="2"/>
  <c r="K113" i="2"/>
  <c r="K15" i="2" l="1"/>
</calcChain>
</file>

<file path=xl/sharedStrings.xml><?xml version="1.0" encoding="utf-8"?>
<sst xmlns="http://schemas.openxmlformats.org/spreadsheetml/2006/main" count="1474" uniqueCount="448">
  <si>
    <t>Приложение</t>
  </si>
  <si>
    <t>УТВЕРЖДЕНА</t>
  </si>
  <si>
    <t>Приложение 
к постановлению администрации 
городского округа 
«Город Калининград» 
от 27 декабря 2023 г. № 1097</t>
  </si>
  <si>
    <t>Адресная инвестиционная программа городского округа «Город Калининград» на 2026 г. и плановый период 2027-2028 гг.</t>
  </si>
  <si>
    <t>№ п/п</t>
  </si>
  <si>
    <t>Наименование объекта (мероприятия)</t>
  </si>
  <si>
    <t>Постановление администрации об осуществлении капитальных вложений</t>
  </si>
  <si>
    <t>Главный распорядитель бюджетных средств</t>
  </si>
  <si>
    <t xml:space="preserve">Форма финансового обеспечения </t>
  </si>
  <si>
    <r>
      <t>Вид работ</t>
    </r>
    <r>
      <rPr>
        <vertAlign val="superscript"/>
        <sz val="12"/>
        <rFont val="Times New Roman"/>
        <family val="1"/>
        <charset val="204"/>
      </rPr>
      <t>**</t>
    </r>
  </si>
  <si>
    <t>Годы реализации</t>
  </si>
  <si>
    <t>Общий объем финансирования, тыс. руб.</t>
  </si>
  <si>
    <t>Профинансиро-вано на 01.01.2026, 
тыс. руб.</t>
  </si>
  <si>
    <t>План финансирования, тыс. руб.</t>
  </si>
  <si>
    <t>источни-ки финанси-рования</t>
  </si>
  <si>
    <t>плановый период</t>
  </si>
  <si>
    <t>муниципальный заказчик (получатель субсидии)</t>
  </si>
  <si>
    <t>Всего по объектам адресной инвестиционной программы:</t>
  </si>
  <si>
    <t>Всего</t>
  </si>
  <si>
    <t>ОБ</t>
  </si>
  <si>
    <t>ГБ</t>
  </si>
  <si>
    <t>ОБРАЗОВАНИЕ</t>
  </si>
  <si>
    <t>1.</t>
  </si>
  <si>
    <t>Строительство общеобразовательной школы по 
ул. Героя России Мариенко в г. Калининграде</t>
  </si>
  <si>
    <t xml:space="preserve">от 10.08.2023 № 598 
(в редакции от 29.07.2025 № 559) </t>
  </si>
  <si>
    <t>КГХиС</t>
  </si>
  <si>
    <t>Субсидия</t>
  </si>
  <si>
    <t>Строительство</t>
  </si>
  <si>
    <t>2023-2027</t>
  </si>
  <si>
    <t>МБУ «УКС»</t>
  </si>
  <si>
    <t>2.</t>
  </si>
  <si>
    <t>Строительство  общеобразовательной школы в Юго-Восточном жилом районе г. Калининграда</t>
  </si>
  <si>
    <t>№ 485 от 25.06.2020
(в редакции от 04.12.2025 № 1012)</t>
  </si>
  <si>
    <t>2020-2028</t>
  </si>
  <si>
    <r>
      <t>3.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</si>
  <si>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ул. Флагманской в г. Калининграде</t>
  </si>
  <si>
    <t>2021-2027</t>
  </si>
  <si>
    <t>2021-2026</t>
  </si>
  <si>
    <r>
      <t>4.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</si>
  <si>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проезду Тихорецкому в г. Калининграде</t>
  </si>
  <si>
    <t xml:space="preserve"> от 23.07.2021 № 597
(в редакции от 11.11.2025 № 878)</t>
  </si>
  <si>
    <t>2021-2028</t>
  </si>
  <si>
    <r>
      <t>5.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</si>
  <si>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ул. Владимирской в г. Калининграде</t>
  </si>
  <si>
    <t xml:space="preserve"> от 23.07.2021 № 609
(в редакции от 19.12.2025 № 1069)</t>
  </si>
  <si>
    <r>
      <t>6.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</si>
  <si>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ул. Баженова в г. Калининграде</t>
  </si>
  <si>
    <t xml:space="preserve"> от 23.07.2021 № 608
(в редакции от 19.12.2025 № 1068)</t>
  </si>
  <si>
    <r>
      <t>7.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</si>
  <si>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
ул. Арсенальной в г. Калининграде</t>
  </si>
  <si>
    <t xml:space="preserve"> от 13.01.2023 № 13 
(в редакции от 26.01.2026 № 20)</t>
  </si>
  <si>
    <t xml:space="preserve">Разработка проектной документации </t>
  </si>
  <si>
    <t>2027-2030</t>
  </si>
  <si>
    <t>8.</t>
  </si>
  <si>
    <t>Строительство газовой котельной и реконструкция системы теплоснабжения МАДОУ детский сад 
№ 11 по ул. Ю. Гагарина, 79 в г. Калининграде</t>
  </si>
  <si>
    <t xml:space="preserve"> от 07.10.2024 № 882</t>
  </si>
  <si>
    <t>2025-2026</t>
  </si>
  <si>
    <t>7.</t>
  </si>
  <si>
    <t>Строительство общеобразовательной школы по ул. Благовещенской в г. Калининграде</t>
  </si>
  <si>
    <t xml:space="preserve"> от 01.06.2021 № 423
(в редакции от 13.03.2023 № 130, 
от 13.02.2025 № 81)</t>
  </si>
  <si>
    <t>Корректировка проектной документации</t>
  </si>
  <si>
    <t>2021-2025</t>
  </si>
  <si>
    <t>Строительство нового корпуса общеобразовательной школы № 11 по ул. Мира в г. Калининграде</t>
  </si>
  <si>
    <t xml:space="preserve"> от 26.12.2018 № 1256
(в редакции от 23.12.2024 № 1136)</t>
  </si>
  <si>
    <t>2019-2025</t>
  </si>
  <si>
    <t>9.</t>
  </si>
  <si>
    <t>Строительство газовой котельной и реконструкция системы теплоснабжения МАДОУ детский                                                                          сад № 5, расположенный по                                             адресу: ул. Маршала Новикова, 25-27</t>
  </si>
  <si>
    <t xml:space="preserve"> от 10.12.2019 № 1131 
(в редакции от 20.08.2025 № 644)</t>
  </si>
  <si>
    <t>2019-2026</t>
  </si>
  <si>
    <t xml:space="preserve">МБУ «УКС» </t>
  </si>
  <si>
    <t>10.</t>
  </si>
  <si>
    <t>Строительство дренажной системы здания МАДОУ ЦРР д/с № 133 по ул. 3-го Белорусского фронта, зд. 1</t>
  </si>
  <si>
    <t>от 30.09.2025 № 758</t>
  </si>
  <si>
    <t>11.</t>
  </si>
  <si>
    <t>Реконструкция системы теплоснабжения с устройством электрического котла МАУДО ДДТ «Родник» по ул. Нефтяной, 2 в г. Калининграде</t>
  </si>
  <si>
    <t>от 17.09.2025 № 733</t>
  </si>
  <si>
    <t>Реконструкция</t>
  </si>
  <si>
    <r>
      <t>12.</t>
    </r>
    <r>
      <rPr>
        <vertAlign val="superscript"/>
        <sz val="12"/>
        <rFont val="Times New Roman"/>
        <family val="1"/>
        <charset val="204"/>
      </rPr>
      <t>*</t>
    </r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</si>
  <si>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</si>
  <si>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 xml:space="preserve"> от 25.06.2020 № 490
(в редакции от 16.05.2025 № 362, 
от 08.12.2025 № 1014)</t>
  </si>
  <si>
    <t>КУЛЬТУРА</t>
  </si>
  <si>
    <t>Реконструкция объекта «Аквариум» (литер Г) под «Террариум» по адресу пр. Мира, 26</t>
  </si>
  <si>
    <t xml:space="preserve"> от 10.12.2019 № 1133
 (в редакции от 11.11.2025 № 875)</t>
  </si>
  <si>
    <t>КпСП</t>
  </si>
  <si>
    <t>2020-2027</t>
  </si>
  <si>
    <t>МАУК 
«Калининград-ский зоопарк»</t>
  </si>
  <si>
    <t>14.</t>
  </si>
  <si>
    <t>Реконструкция вольеров для лосей (литеры 
Г-31, Г-32 и Г-33) под вольер для содержания животных МАУК «Калининградский зоопарк»</t>
  </si>
  <si>
    <t xml:space="preserve"> от 09.08.2022 № 681
(в редакции от 13.11.2025 № 886)</t>
  </si>
  <si>
    <t>2022-2028</t>
  </si>
  <si>
    <t>15.</t>
  </si>
  <si>
    <t>Реконструкция хозяйственно-бытовой канализации для объектов «Ластоногие» и «Львятник»</t>
  </si>
  <si>
    <t xml:space="preserve"> от 07.10.2024 № 886</t>
  </si>
  <si>
    <t>Разработка проектной  документации</t>
  </si>
  <si>
    <t>2025-2027</t>
  </si>
  <si>
    <t>Строительство «Детской школы искусств» по 
ул. Свердлова в г. Калининграде</t>
  </si>
  <si>
    <t xml:space="preserve"> от 13.02.2024 № 99</t>
  </si>
  <si>
    <t>2025-2028</t>
  </si>
  <si>
    <t>СПОРТ И МОЛОДЕЖЬ</t>
  </si>
  <si>
    <r>
      <t>17.</t>
    </r>
    <r>
      <rPr>
        <vertAlign val="superscript"/>
        <sz val="12"/>
        <rFont val="Times New Roman"/>
        <family val="1"/>
        <charset val="204"/>
      </rPr>
      <t>*</t>
    </r>
  </si>
  <si>
    <t>Строительство Центра прогресса бокса по ул. Железнодорожной в г. Калининграде</t>
  </si>
  <si>
    <t xml:space="preserve"> от 11.09.2020 № 779
 (в редакции от 10.06.2025 № 437)</t>
  </si>
  <si>
    <t>2021-2024</t>
  </si>
  <si>
    <t>МАУ ДО СШ 
№ 12 ПО БОКСУ</t>
  </si>
  <si>
    <t>Строительство физкультурно-оздоровительного комплекса по ул. Железнодорожной в г. Калининграде</t>
  </si>
  <si>
    <t xml:space="preserve"> от 29.03.2021 № 187
(в редакции от 03.06.2024 № 424)</t>
  </si>
  <si>
    <r>
      <t>18.</t>
    </r>
    <r>
      <rPr>
        <vertAlign val="superscript"/>
        <sz val="12"/>
        <rFont val="Times New Roman"/>
        <family val="1"/>
        <charset val="204"/>
      </rPr>
      <t>*</t>
    </r>
  </si>
  <si>
    <t>Строительство физкультурно-оздоровительного комплекса по ул. Докука в г. Калининграде</t>
  </si>
  <si>
    <t>19.</t>
  </si>
  <si>
    <t>Строительство физкультурно-оздоровительного комплекса по ул. Барклая де Толли в 
г. Калининграде</t>
  </si>
  <si>
    <t xml:space="preserve"> от 25.10.2023 № 801
(в редакции от 08.12.2025 № 1014)</t>
  </si>
  <si>
    <t>2026-2028</t>
  </si>
  <si>
    <t>РАЗВИТИЕ ДОРОЖНО-ТРАНСПОРТНОГО КОМПЛЕКСА</t>
  </si>
  <si>
    <t>Строительство улицы Тихоокеанской от 
ул. Алданская до ул. Спасателей
в городе Калининграде, включая вынос (переустройство) двухцепного участка 
ВЛ 15-99, ВЛ 15-101</t>
  </si>
  <si>
    <t>КРДТИ</t>
  </si>
  <si>
    <t>Бюджетные инвестиции</t>
  </si>
  <si>
    <t>2024-2026</t>
  </si>
  <si>
    <t>МКУ «ГДСР» городского округа «Город «Калининград»</t>
  </si>
  <si>
    <t>21.</t>
  </si>
  <si>
    <t>Реконструкция ул. Челюскинская от 
ул. Тихоокеанская до дома № 20/22 по 
ул. Челюскинская в г. Калининграде</t>
  </si>
  <si>
    <t>от 05.06.2024 № 436 
(в редакции от 16.06.2025 № 467)</t>
  </si>
  <si>
    <t>22.</t>
  </si>
  <si>
    <t xml:space="preserve">Строительство ул. Благовещенской в г. Калининграде </t>
  </si>
  <si>
    <t>Разработка проектной документации</t>
  </si>
  <si>
    <t>2023-2026</t>
  </si>
  <si>
    <t>Строительство ул. Благовещенской в г. Калининграде (1 этап)</t>
  </si>
  <si>
    <t>23.</t>
  </si>
  <si>
    <t xml:space="preserve">Строительство бул. Снегова и участка 
ул. Стрелецкой  (2 этап) в г. Калининграде 
(от ул. Благовещенская до ул. М. Гвардии) </t>
  </si>
  <si>
    <t xml:space="preserve"> от 08.11.2023 № 843      (в редакции от 17.12.2025 № 1060)</t>
  </si>
  <si>
    <t>2024-2028</t>
  </si>
  <si>
    <t>24.</t>
  </si>
  <si>
    <t>Строительство ул. Юбилейная в г. Калининграде</t>
  </si>
  <si>
    <t>от 31.05.2022 № 389 
(в редакции от 05.08.2025 № 582)</t>
  </si>
  <si>
    <t>2022-2027</t>
  </si>
  <si>
    <t>Реконструкция Советского проспекта от
ул. Марш. Борзова до ул. Габайдулина в 
г. Калининграде</t>
  </si>
  <si>
    <t xml:space="preserve"> от 18.04.2017 № 569
 (в редакции от 22.11.2023 № 872, 
от 15.12.2025 № 1051)</t>
  </si>
  <si>
    <t>2021-2029</t>
  </si>
  <si>
    <t>КМИиЗР</t>
  </si>
  <si>
    <t xml:space="preserve">Изъятие объектов недвижимого имущества </t>
  </si>
  <si>
    <t>Строительство ул. Горчакова 
(от ул. Ген. Челнокова до ул. Согласия) в г. Калининграде</t>
  </si>
  <si>
    <t xml:space="preserve"> от 22.01.2021 № 30
 (в редакции от 13.02.2025 № 82)</t>
  </si>
  <si>
    <t>МКУ «ГДСР»</t>
  </si>
  <si>
    <t xml:space="preserve">Строительство проезда от ул. Р. Зорге до 
ул. Краснопрудная в г. Калининграде </t>
  </si>
  <si>
    <t>от 01.11.2023 № 819 
(в редакции от 18.03.2025 № 246, 
от 15.12.2025 № 1051)</t>
  </si>
  <si>
    <t>2028-2029</t>
  </si>
  <si>
    <t>Реконструкция ул. Литовский вал в 
г. Калининграде</t>
  </si>
  <si>
    <t xml:space="preserve"> от 24.08.2023 № 640
(в редакции от 18.03.2025 № 246)</t>
  </si>
  <si>
    <t>2025-2029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</si>
  <si>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</si>
  <si>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№ 1155 от 13.12.2019
 (в редакции от 24.12.2025 № 1081)</t>
  </si>
  <si>
    <t>Строительство улицы Генерала Лучинского в 
г. Калининграде. 2 этап строительства (от 
ул. Героя России Мариенко до ул. Закатной)</t>
  </si>
  <si>
    <t>№ 1155 от 13.12.2019
 (в редакции от 18.02.2025 № 102)</t>
  </si>
  <si>
    <t>Строительство ул. Героя России Мариенко в г. Калининграде</t>
  </si>
  <si>
    <t xml:space="preserve"> от 25.06.2020 № 483 
(в редакции от 18.03.2025 № 244)</t>
  </si>
  <si>
    <t>Строительство ул. Закатной и участка 
ул. Арсенальной от ул. Закатной до 
ул. Краснокаменной в г. Калининграде</t>
  </si>
  <si>
    <t xml:space="preserve"> от 25.06.2020 № 482
 (в редакции от 18.02.2025 № 103)</t>
  </si>
  <si>
    <t xml:space="preserve">Строительство улично-дорожной сети в Восточном жилом районе г. Калининграда </t>
  </si>
  <si>
    <t>от 26.11.2019 № 1087 
(в редакции от 07.03.2025 № 208)</t>
  </si>
  <si>
    <t>Строительство ул. В. Денисова в 
г. Калининграде</t>
  </si>
  <si>
    <t>от 04.06.2021 № 441 
(в редакции от 19.09.2024 № 822)</t>
  </si>
  <si>
    <t>2026-2029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</si>
  <si>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</si>
  <si>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 xml:space="preserve"> от 11.12.2020 № 1134
 (в редакции от 23.05.2025 № 404)</t>
  </si>
  <si>
    <t>2020-2029</t>
  </si>
  <si>
    <t>Строительство эстакады с устройством инженерных сетей по ул. А. Суворова в
г. Калининграде</t>
  </si>
  <si>
    <t xml:space="preserve"> от 30.11.2015 № 1996
 (в редакции от 25.09.2024 № 842)</t>
  </si>
  <si>
    <t>2027-2028</t>
  </si>
  <si>
    <t>32.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</si>
  <si>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</si>
  <si>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от 06.11.2020 № 1006 
 (в редакции от 12.09.2024 № 793, 
от 29.01.2026 № 30)</t>
  </si>
  <si>
    <t>2024-2027</t>
  </si>
  <si>
    <t>от 07.06.2018 № 574 
(в редакции от 22.10.2024 № 927)</t>
  </si>
  <si>
    <t>Реконструкция ул. Аллея Смелых в 
г. Калининграде, Калининградская область 
(4 этап)</t>
  </si>
  <si>
    <t>2017-2025</t>
  </si>
  <si>
    <r>
      <t>35.</t>
    </r>
    <r>
      <rPr>
        <vertAlign val="superscript"/>
        <sz val="12"/>
        <rFont val="Times New Roman"/>
        <family val="1"/>
        <charset val="204"/>
      </rPr>
      <t>*</t>
    </r>
  </si>
  <si>
    <t>Строительство ул. Ген. Толстикова в 
г. Калининграде</t>
  </si>
  <si>
    <t xml:space="preserve"> от 17.10.2022 № 940
(в редакции от 18.03.2025 № 246)</t>
  </si>
  <si>
    <r>
      <t>36.</t>
    </r>
    <r>
      <rPr>
        <vertAlign val="superscript"/>
        <sz val="12"/>
        <rFont val="Times New Roman"/>
        <family val="1"/>
        <charset val="204"/>
      </rPr>
      <t>*</t>
    </r>
  </si>
  <si>
    <t>Реконструкция ул. Интернациональной в 
г. Калининграде (от ул. Аллея Смелых до 
ул. Ген. Толстикова)</t>
  </si>
  <si>
    <t xml:space="preserve"> от 03.10.2023 № 749
(в редакции от 18.03.2025 № 246)</t>
  </si>
  <si>
    <r>
      <t>37.</t>
    </r>
    <r>
      <rPr>
        <vertAlign val="superscript"/>
        <sz val="12"/>
        <rFont val="Times New Roman"/>
        <family val="1"/>
        <charset val="204"/>
      </rPr>
      <t>*</t>
    </r>
  </si>
  <si>
    <t>Реконструкция участка проспекта Победы от улицы Кутузова до улицы Радищева в 
г. Калининграде</t>
  </si>
  <si>
    <t xml:space="preserve"> от 15.07.2022 № 579
(в редакции от 18.03.2025 № 246, 
от 29.01.2026 № 30)</t>
  </si>
  <si>
    <t>2022-2029</t>
  </si>
  <si>
    <t>Реконструкция моста Эстакадного</t>
  </si>
  <si>
    <t>от 07.06.2023 № 413 
(в редакции от 22.10.2024 № 919)</t>
  </si>
  <si>
    <t>2023-2029</t>
  </si>
  <si>
    <t>Реконструкция перекрестка ул. Майская - 
ул. Партизана Железняка в г. Калининграде</t>
  </si>
  <si>
    <t xml:space="preserve"> от 31.05.2024 № 420
(в редакции от 17.03.2025 № 229 )</t>
  </si>
  <si>
    <t>Строительство снегосплавного пункта в 
г. Калининграде</t>
  </si>
  <si>
    <t>№ 169 от 06.03.2024</t>
  </si>
  <si>
    <t>МБУ «Чистота«</t>
  </si>
  <si>
    <t xml:space="preserve">Строительство улично-дорожной сети 
на о. Октябрьском в г. Калининграде </t>
  </si>
  <si>
    <t xml:space="preserve"> от 10.06.2025 № 436</t>
  </si>
  <si>
    <t xml:space="preserve">Строительство газовой котельной «Цепрусс» с переключением на нее многоквартирных жилых домов </t>
  </si>
  <si>
    <t>от 13.03.2023 № 133  
(в редакции от 18.03.2025 № 245)</t>
  </si>
  <si>
    <t>2023-2025</t>
  </si>
  <si>
    <t>МП «Калининград-теплосеть»</t>
  </si>
  <si>
    <t>41.</t>
  </si>
  <si>
    <t>Техническое перевооружение с переводом на природный газ котельной по 
ул. А. Невского, 188 в г. Калининграде</t>
  </si>
  <si>
    <t xml:space="preserve"> от 07.10.2022 № 911 
(в редакции от 25.02.2025 № 146, 
от 08.12.2025 № 1014)</t>
  </si>
  <si>
    <t>2022-2026</t>
  </si>
  <si>
    <t>Строительство газовой котельной по 
ул. Киевская в г. Калининграде и участков тепловой сети от котельной до границ вновь образованного земельного участка</t>
  </si>
  <si>
    <t xml:space="preserve"> от 19.10.2022 № 971
(в редакции от 09.12.2025 № 1033)</t>
  </si>
  <si>
    <t>43.</t>
  </si>
  <si>
    <t>Техническое перевооружение с переводом на природный газ котельной, расположенной по адресу: г. Калининград, ул. Подп. Емельянова, 156б</t>
  </si>
  <si>
    <t xml:space="preserve">от 03.10.2023 № 747 </t>
  </si>
  <si>
    <t>Техническое перевооружение</t>
  </si>
  <si>
    <t>44.</t>
  </si>
  <si>
    <t xml:space="preserve">Строительство газовой блочно-модульной котельной по ул. Энгельса, 51а в 
г. Калининграде </t>
  </si>
  <si>
    <t>от 04.10.2024 № 872 
(в редакции от 27.11.2025 № 970)</t>
  </si>
  <si>
    <t>45.</t>
  </si>
  <si>
    <t>Строительство газовой котельной «Чкаловск» по ул. Докука в г. Калининграде с переключением на нее потребителей</t>
  </si>
  <si>
    <t xml:space="preserve">от 12.12.2023 № 940 </t>
  </si>
  <si>
    <t xml:space="preserve">Разработка проектной  документации </t>
  </si>
  <si>
    <t>46.</t>
  </si>
  <si>
    <t>Строительство газовой котельной «Прибрежная» по ул. Заводская в г. Калининграде с переключением на нее потребителей</t>
  </si>
  <si>
    <t xml:space="preserve"> от 13.12.2023 № 944</t>
  </si>
  <si>
    <t>47.</t>
  </si>
  <si>
    <t>Техническое перевооружение с переводом на природный газ котельной по проспекту Победы, 199 в г. Калининграде</t>
  </si>
  <si>
    <t>от 04.10.2024 № 873 
(в редакции от 27.11.2025 № 971)</t>
  </si>
  <si>
    <t>48.</t>
  </si>
  <si>
    <t>Строительство газовой котельной по ул. Берестяная в г. Калининграде</t>
  </si>
  <si>
    <t xml:space="preserve"> от 30.05.2018 № 531
 (в редакции от 04.12.2024 № 1053)</t>
  </si>
  <si>
    <t>49.</t>
  </si>
  <si>
    <t>Реконструкция тепловой сети с целью переключения абонентов котельной                                ООО «ТПК «Балтптицепром» на газовую котельную по ул. Берестяная в г. Калининграде</t>
  </si>
  <si>
    <t xml:space="preserve"> от 03.11.2022 № 1018 (в редакции от 05.02.2025 № 61)</t>
  </si>
  <si>
    <t>50.</t>
  </si>
  <si>
    <t>Строительство модульной котельной для обеспечения теплоснабжением многоквартирного жилого дома по ул. Ю. Гагарина, 41-45 и 
МАОУ СОШ № 2 по ул. Ю. Гагарина, 55 в 
г. Калининграде</t>
  </si>
  <si>
    <t xml:space="preserve"> от 03.10.2023 № 750
(в редакции от 22.12.2025 № 1073) </t>
  </si>
  <si>
    <t>51.</t>
  </si>
  <si>
    <t>52.</t>
  </si>
  <si>
    <t>Строительство тепловой сети с целью подключения ЦТП «Парусная» по 
ул. Казанской в г. Калининграде</t>
  </si>
  <si>
    <t xml:space="preserve"> от 04.10.2024 № 869 
(в редакции от 11.11.2025 № 877) </t>
  </si>
  <si>
    <t>Реконструкция участка тепловой сети по ул. Некрасова от границы земельного участка с КН 39:15:131808:580 (ул. Лескова, 12) до ТК 9-9 в г.Калининграде</t>
  </si>
  <si>
    <t xml:space="preserve">от 06.03.2025 № 189 </t>
  </si>
  <si>
    <t xml:space="preserve">Разработка проектной и рабочей документации </t>
  </si>
  <si>
    <t>Строительство газовой котельной «Балтийская» по ул. Эльблонгская в г. Калининграде</t>
  </si>
  <si>
    <t>от 21.10.2025 № 807</t>
  </si>
  <si>
    <t>2028-2030</t>
  </si>
  <si>
    <t>Строительство газовой котельной «Северная» по ул. Ст. лейт. Сибирякова в г. Калининграде</t>
  </si>
  <si>
    <t>от 21.10.2025 № 806</t>
  </si>
  <si>
    <t>55.</t>
  </si>
  <si>
    <t>Строительство сетей и сооружений водоотведения в мкр. Менделеево в г. Калининграде (1 очередь)</t>
  </si>
  <si>
    <t xml:space="preserve"> от 02.10.2019 № 910 
(в редакции от 23.07.2025 № 552)</t>
  </si>
  <si>
    <t>Техническое перевооружение с переводом на природный газ существующей котельной в здании МП «Муниципальные бани» по 
ул. Дзержинского, 71 в г. Калининграде</t>
  </si>
  <si>
    <t>от 11.10.2023 № 781 
(в редакции от 09.01.2025 № 2)</t>
  </si>
  <si>
    <t>МП «Муниципаль-ные бани»</t>
  </si>
  <si>
    <t>56.</t>
  </si>
  <si>
    <t>Строительство сетей и сооружений дождевой канализации на территории в границах ул. Украинская – ул. Согласия – ул. Рассветная – ул. Горького в г. Калининграде (2 этап)</t>
  </si>
  <si>
    <t>57.</t>
  </si>
  <si>
    <t>Строительство осушительной сети на территории в границах ул. Украинская –  
ул. Согласия – ул. Рассветная – 
ул. Горького в г. Калининграде</t>
  </si>
  <si>
    <t xml:space="preserve"> от 26.09.2024 № 848 
(в редакции от  26.01.2026 № 21)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</si>
  <si>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</si>
  <si>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 xml:space="preserve"> от 26.05.2022 № 371
(в редакции от  20.02.2025 № 129)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</si>
  <si>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</si>
  <si>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 xml:space="preserve"> от 26.05.2022 № 372
(в редакции от  14.02.2025 № 87)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</si>
  <si>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</si>
  <si>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от 26.05.2022 № 373 
(в редакции от  27.02.2025 № 153)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</si>
  <si>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</si>
  <si>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№ 405 от 02.06.2022
(в редакции от  17.11.2022 № 1072)</t>
  </si>
  <si>
    <t>60.</t>
  </si>
  <si>
    <t>Реконструкция участка сети дождевой канализации с устройством очистных сооружений по 
ул. Тургенева, ул. Герцена в г. Калининграде</t>
  </si>
  <si>
    <t xml:space="preserve"> от 11.03.2022 № 134
(в редакции от  14.02.2025 № 92)</t>
  </si>
  <si>
    <t>61.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</si>
  <si>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</si>
  <si>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 xml:space="preserve"> от 26.05.2022 № 375
(в редакции от  14.02.2025 № 91, 
от 08.12.2025 № 1014)</t>
  </si>
  <si>
    <t>62.</t>
  </si>
  <si>
    <t>Реконструкция участка сети дождевой канализации по ул. Генерала Павлова в г. Калининграде</t>
  </si>
  <si>
    <t xml:space="preserve">от 04.10.2024 № 868
(в редакции от  26.01.2026 № 21) </t>
  </si>
  <si>
    <t>63.</t>
  </si>
  <si>
    <t>Реконструкция участка сети дождевой канализации по ул. Тихорецкий тупик в г. Калининграде</t>
  </si>
  <si>
    <t xml:space="preserve"> от 07.10.2024 № 883
(в редакции от  26.01.2026 № 21) </t>
  </si>
  <si>
    <t>64.</t>
  </si>
  <si>
    <t>Реконструкция участка сети дождевой канализации по ул. Тихорецкой в г. Калининграде</t>
  </si>
  <si>
    <t xml:space="preserve"> от 04.10.2024 № 867
(в редакции от  26.01.2026 № 21)</t>
  </si>
  <si>
    <t>65.</t>
  </si>
  <si>
    <t>Реконструкция участка сети дождевой канализации по ул. Судостроительной в г. Калининграде</t>
  </si>
  <si>
    <t xml:space="preserve">от 04.10.2024 № 874
(в редакции от  26.01.2026 № 21) </t>
  </si>
  <si>
    <t>66.</t>
  </si>
  <si>
    <t>Реконструкция участка сети дождевой канализации по ул. Октябрьской в г. Калининграде</t>
  </si>
  <si>
    <t xml:space="preserve"> от 04.10.2024 № 870
(в редакции от  26.01.2026 № 21)  </t>
  </si>
  <si>
    <t>67.</t>
  </si>
  <si>
    <t>Реконструкция участка сети дождевой канализации диаметром 600 мм с устройством очистных сооружений по ул. Д. Донского (район детской областной больницы) в г. Калининграде</t>
  </si>
  <si>
    <t xml:space="preserve">от 28.10.2024 № 941 
(в редакции от  26.01.2026 № 21)  </t>
  </si>
  <si>
    <t>68.</t>
  </si>
  <si>
    <t>Реконструкция участка сети дождевой канализации диаметром 750 мм с устройством очистных сооружений по ул. Д. Донского 
(район детской областной больницы) в 
г. Калининграде</t>
  </si>
  <si>
    <t xml:space="preserve"> от 24.10.2024 № 935
(в редакции от  26.01.2026 № 21)  </t>
  </si>
  <si>
    <t>69.</t>
  </si>
  <si>
    <t>Реконструкция участка сети дождевой канализации диаметром 300 мм с устройством очистных сооружений по пр-ду Октябрьскому
1-му в г. Калининграде</t>
  </si>
  <si>
    <t xml:space="preserve">от 28.10.2024 № 942 
(в редакции от  26.01.2026 № 21)  </t>
  </si>
  <si>
    <t>70.</t>
  </si>
  <si>
    <t>Реконструкция участка сети дождевой канализации диаметром 300 мм с устройством очистных сооружений по пр-ду Октябрьскому
 2-му в г. Калининграде</t>
  </si>
  <si>
    <t xml:space="preserve"> от 24.10.2024 № 937
(в редакции от  26.01.2026 № 21)  </t>
  </si>
  <si>
    <t>71.</t>
  </si>
  <si>
    <t>Реконструкция участка сети дождевой канализации диаметром 250 мм с устройством очистных сооружений по ул. Сержанта Колоскова (в районе магазина «Спар») в г. Калининграде</t>
  </si>
  <si>
    <t xml:space="preserve"> от 08.11.2024 № 982
(в редакции от  26.01.2026 № 21)  </t>
  </si>
  <si>
    <t>72.</t>
  </si>
  <si>
    <t>Реконструкция участка сети дождевой канализации диаметром 600 мм с устройством очистных сооружений по ул. Генделя − ул. Брамса в 
г. Калининграде</t>
  </si>
  <si>
    <t xml:space="preserve"> от 07.10.2024 № 884
(в редакции от  26.01.2026 № 21)  </t>
  </si>
  <si>
    <t>73.</t>
  </si>
  <si>
    <t>Реконструкция участка сети дождевой канализации диаметром 800 мм с устройством очистных сооружений по пр-кту Мира − ул. Гостиной в 
г. Калининграде</t>
  </si>
  <si>
    <t xml:space="preserve"> от 08.11.2024 № 981
(в редакции от  26.01.2026 № 21)  </t>
  </si>
  <si>
    <t>74.</t>
  </si>
  <si>
    <t>Реконструкция участка сети дождевой канализации диаметром 500 мм с устройством очистных сооружений по пр-кту Советскому (ориентир жилой дом № 7) в г. Калининграде</t>
  </si>
  <si>
    <t xml:space="preserve"> от 08.11.2024 № 979
(в редакции от  26.01.2026 № 21)  </t>
  </si>
  <si>
    <t>75.</t>
  </si>
  <si>
    <t>Реконструкция участка сети дождевой канализации диаметром 400 мм с устройством очистных сооружений по ул. Ш. Руставели в 
г. Калининграде</t>
  </si>
  <si>
    <t>от 22.10.2025 № 819</t>
  </si>
  <si>
    <t>76.</t>
  </si>
  <si>
    <t>Реконструкция участка сети дождевой канализации диаметром 300 мм с устройством очистных сооружений по ул. Ш. Руставели – ул. Брамса в 
г. Калининграде</t>
  </si>
  <si>
    <t>от 21.10.2025 № 811</t>
  </si>
  <si>
    <t>77.</t>
  </si>
  <si>
    <t>Реконструкция участка сети дождевой канализации диаметром 300 мм с устройством очистных сооружений по ул. Носова в 
г. Калининграде</t>
  </si>
  <si>
    <t>от 21.10.2025 № 809</t>
  </si>
  <si>
    <t>78.</t>
  </si>
  <si>
    <t>Реконструкция участка сети дождевой канализации диаметром 250 мм с устройством очистных сооружений по ул. Брамса – ул. Носова в 
г. Калининграде</t>
  </si>
  <si>
    <t xml:space="preserve">от 10.10.2025 № 783 </t>
  </si>
  <si>
    <t>79.</t>
  </si>
  <si>
    <t>Реконструкция участка сети дождевой канализации диаметром 600 мм с устройством очистных сооружений по ул. Партизанской – ул. Ракитной в
г. Калининграде</t>
  </si>
  <si>
    <t>от 21.10.2025 № 810</t>
  </si>
  <si>
    <t>80.</t>
  </si>
  <si>
    <t>Реконструкция участка сети дождевой канализации диаметром 600 мм с устройством очистных сооружений по ул. Партизанской в 
г. Калининграде</t>
  </si>
  <si>
    <t>от 22.10.2025 № 818</t>
  </si>
  <si>
    <t>81.</t>
  </si>
  <si>
    <t>Реконструкция участка сети дождевой канализации диаметром 500 мм с устройством очистных сооружений по пр-кту Советскому, 12 в 
г. Калининграде</t>
  </si>
  <si>
    <t>от 31.10.2025 № 849</t>
  </si>
  <si>
    <t>82.</t>
  </si>
  <si>
    <t>Реконструкция участка сети дождевой канализации диаметром 1900 мм с устройством очистных сооружений по пр-кту Советскому (ориентир мост) в г. Калининграде</t>
  </si>
  <si>
    <t>от 31.10.2025 № 850</t>
  </si>
  <si>
    <t>83.</t>
  </si>
  <si>
    <t>Реконструкция участка сети дождевой канализации диаметром 900 мм с устройством очистных сооружений по ул. Горького (мост от ул. Озерова) в г. Калининграде</t>
  </si>
  <si>
    <t>от 31.10.2025 № 854</t>
  </si>
  <si>
    <t>84.</t>
  </si>
  <si>
    <t>Реконструкция участка сети дождевой канализации диаметром 1000 мм с устройством очистных сооружений по пр-кту Мира, 33 в 
г. Калининграде</t>
  </si>
  <si>
    <t>от 31.10.2025 № 848</t>
  </si>
  <si>
    <t>85.</t>
  </si>
  <si>
    <t>Строительство участка сети дождевой канализации по ул. Полецкого в районе домов 
№ 101-110 в г. Калининграде</t>
  </si>
  <si>
    <t xml:space="preserve"> от 28.10.2024 № 940
(в редакции от  26.01.2026 № 21)  </t>
  </si>
  <si>
    <t>86.</t>
  </si>
  <si>
    <t>Строительство участка сети дождевой канализации с устройством очистных сооружений по 
ул. Портовой в г. Калининграде</t>
  </si>
  <si>
    <t xml:space="preserve">от 07.08.2025 № 590
(в редакции от  26.01.2026 № 21)  </t>
  </si>
  <si>
    <t>87.</t>
  </si>
  <si>
    <t>Строительство сетей дождевой канализации по 
ул. Заводской-пер. Заводскому в 
мкр. Прибрежном в г. Калининграде</t>
  </si>
  <si>
    <t xml:space="preserve">от 25.09.2025 № 746 
(в редакции от  26.01.2026 № 21)  </t>
  </si>
  <si>
    <t>88.</t>
  </si>
  <si>
    <t>Строительство сети дождевой канализации от
коллектора дождевой канализации по 
ул. 9 Апреля до МАОУ СОШ № 25 в
г. Калининграде</t>
  </si>
  <si>
    <t xml:space="preserve">от 18.09.2025 № 736
(в редакции от  26.01.2026 № 21)   </t>
  </si>
  <si>
    <t>89.</t>
  </si>
  <si>
    <t>Реконструкция участка сети дождевой канализации по ул. Школьной в г. Калининграде</t>
  </si>
  <si>
    <t xml:space="preserve">от 24.09.2025 № 743 
(в редакции от  26.01.2026 № 21)  </t>
  </si>
  <si>
    <t>90.</t>
  </si>
  <si>
    <t>Реконструкция участка сети дождевой канализации по ул. Аксакова (от ул. Свердлова до 
ул. Кутаисской) в г. Калининграде</t>
  </si>
  <si>
    <t xml:space="preserve">от 18.09.2025 № 735 
(в редакции от  26.01.2026 № 21)  </t>
  </si>
  <si>
    <t>91.</t>
  </si>
  <si>
    <t>Реконструкция участка сети дождевой канализации диаметром 800 мм с устройством очистных сооружений по ул. Мусоргского в 
г. Калининграде</t>
  </si>
  <si>
    <t xml:space="preserve">от 21.10.2025 № 805
(в редакции от  26.01.2026 № 21)  </t>
  </si>
  <si>
    <t>92.</t>
  </si>
  <si>
    <t>Строительство участка сети дождевой канализации с устройством очистных сооружений от дома 
№ 8-12 по ул. Горбунова до выпуска в пруд по 
ул. Беланова в г. Калининграде</t>
  </si>
  <si>
    <t xml:space="preserve">от 29.09.2025 № 751 </t>
  </si>
  <si>
    <t>93.</t>
  </si>
  <si>
    <t>Строительство участка сети
ливневой канализации по ул. Аральской 
(от ул. Лужской до ул. Карташева) в
г. Калининграде</t>
  </si>
  <si>
    <t>от 30.09.2025 № 757</t>
  </si>
  <si>
    <t>2026-2027</t>
  </si>
  <si>
    <t>94.</t>
  </si>
  <si>
    <t>Строительство участка сети ливневой канализации по ул. Пушкина в г. Калининграде</t>
  </si>
  <si>
    <t xml:space="preserve">от 17.10.2025 № 796
(в редакции от  26.01.2026 № 21)  </t>
  </si>
  <si>
    <t>95.</t>
  </si>
  <si>
    <t>Въездной знак «Калининград», расположенный в районе транспортной развязки на 
г. Зеленоградск</t>
  </si>
  <si>
    <t xml:space="preserve"> от 09.12.2024 № 1060 (в редакции от  17.10.2025 № 795)</t>
  </si>
  <si>
    <t>96.</t>
  </si>
  <si>
    <t>Система сбора первичной очистки фильтрата, образуемого от рекультивированного полигона твердых коммунальных отходов, расположенного по адресу Калининградская область, 
г. Калининград, ш. Балтийское (земельные участки с кадастровыми номерами 39:15:111201:68 и 39:15:111201:291), и его удаление в систему канализации или сброс фильтрата после очистки в водные объекты при соблюдении гигиенических нормативов</t>
  </si>
  <si>
    <t xml:space="preserve">от 14.11.2024 № 997 </t>
  </si>
  <si>
    <t>МБУ «Чистота»</t>
  </si>
  <si>
    <t>МУНИЦИПАЛЬНОЕ УПРАВЛЕНИЕ</t>
  </si>
  <si>
    <t>97.</t>
  </si>
  <si>
    <t>Строительство здания склада по 
ул. Ю. Гагарина, 103-103А, в г. Калининграде</t>
  </si>
  <si>
    <t>от 21.11.2023 № 866  
(в редакции от 11.11.2025 № 876)</t>
  </si>
  <si>
    <t>Администрация</t>
  </si>
  <si>
    <t>МБУ «САТО»</t>
  </si>
  <si>
    <t>98.</t>
  </si>
  <si>
    <t>Реконструкция нежилого здания (котельная) по улице Подполковника Емельянова, 80А в 
г. Калининграде в целях его приспособления под административное здание</t>
  </si>
  <si>
    <t>от 02.02.2024 № 59 
(в редакции от 01.07.2025 № 512)</t>
  </si>
  <si>
    <t>99.</t>
  </si>
  <si>
    <t>Реконструкция защитного сооружения гражданской обороны – убежище 
№ 84 - Кл/у – 40, г. Калининград, 
ул. Ялтинская, 66</t>
  </si>
  <si>
    <t xml:space="preserve"> от 14.10.2024 № 905</t>
  </si>
  <si>
    <t>100.</t>
  </si>
  <si>
    <t>Реконструкция защитного сооружения гражданской обороны – укрытие 
№ 50 - Кл/у – 40, г. Калининград, 
ул. Мусоргского, д. 10</t>
  </si>
  <si>
    <t xml:space="preserve">от 19.03.2025 № 252 
(в редакции от 08.12.2025 № 1014) </t>
  </si>
  <si>
    <t>101.</t>
  </si>
  <si>
    <t xml:space="preserve"> от 22.01.2026 № 16</t>
  </si>
  <si>
    <t>Приобретение недвижимого имущества</t>
  </si>
  <si>
    <t>МБУ «Городские леса»</t>
  </si>
  <si>
    <r>
      <rPr>
        <vertAlign val="superscript"/>
        <sz val="12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Реализация объектов возможна при условии выделения средств вышестоящих бюджетов бюджетной системы Российской Федерации.</t>
    </r>
  </si>
  <si>
    <t>Комплекс имущества, расположенный на единой
территории земельного участка с кадастровым
номером 39:15:140704:15, площадью 5 570 кв.м по адресу г. Калининград, ул. Киевская, д. 21а:
административное здание с кадастровым номером 39:15:140704:32, площадью 425,3 кв.м; нежилое здание с кадастровым номером 39:15:140704:31, площадью 696,3 кв.м; нежилое здание котельной с кадастровым номером 39:15:140704:30, площадью 23 кв.м; нежилое здание проходной с кадастровым номером 39:15:140704:33, площадью 10,2 кв.м</t>
  </si>
  <si>
    <t>от 07.06.2018 № 574 
(в редакции от 11.02.2026 № 54)</t>
  </si>
  <si>
    <t>2024-2031</t>
  </si>
  <si>
    <t>Реконструкция ул. Аллея Смелых в 
г. Калининграде, Калининградская область 
(2 этап)</t>
  </si>
  <si>
    <t>Реконструкция ул. Аллея Смелых в 
г. Калининграде, Калининградская область 
(3 этап)</t>
  </si>
  <si>
    <t xml:space="preserve"> от 04.06.2021 № 443
(в редакции от 16.02.2026 № 71)</t>
  </si>
  <si>
    <t>Строительство спортивного центра с игровым универсальным залом по ул. Рокоссовского в 
г. Калининграде</t>
  </si>
  <si>
    <t>Строительство разворотной площадки с обустройством подъездного пути в районе д. 77А по ул. Воздушной в г. Калининграде</t>
  </si>
  <si>
    <t>2017-2029</t>
  </si>
  <si>
    <t>«Строительство участка ул. Согласия от ДС «Янтарный» до ул. И. Сусанина в г. Калининграде» (3 этап)</t>
  </si>
  <si>
    <t>«Строительство участка ул. Согласия от ДС «Янтарный» до ул. И. Сусанина в г. Калининграде» (2 этап)</t>
  </si>
  <si>
    <t>2017-2030</t>
  </si>
  <si>
    <t>Реконструкция участка сети дождевой канализации диаметром 300 мм с устройством очистных сооружений по ул. Горького в 
г. Калининграде</t>
  </si>
  <si>
    <t>20.*</t>
  </si>
  <si>
    <t>25.</t>
  </si>
  <si>
    <r>
      <t>26.</t>
    </r>
    <r>
      <rPr>
        <vertAlign val="superscript"/>
        <sz val="12"/>
        <rFont val="Times New Roman"/>
        <family val="1"/>
        <charset val="204"/>
      </rPr>
      <t>*</t>
    </r>
  </si>
  <si>
    <t>27.</t>
  </si>
  <si>
    <r>
      <t>28.</t>
    </r>
    <r>
      <rPr>
        <vertAlign val="superscript"/>
        <sz val="12"/>
        <rFont val="Times New Roman"/>
        <family val="1"/>
        <charset val="204"/>
      </rPr>
      <t>*</t>
    </r>
  </si>
  <si>
    <t>29.</t>
  </si>
  <si>
    <t>30.*</t>
  </si>
  <si>
    <r>
      <t>31.</t>
    </r>
    <r>
      <rPr>
        <vertAlign val="superscript"/>
        <sz val="12"/>
        <rFont val="Times New Roman"/>
        <family val="1"/>
        <charset val="204"/>
      </rPr>
      <t>*</t>
    </r>
  </si>
  <si>
    <t>33.</t>
  </si>
  <si>
    <t>34.</t>
  </si>
  <si>
    <r>
      <t>38.</t>
    </r>
    <r>
      <rPr>
        <vertAlign val="superscript"/>
        <sz val="12"/>
        <rFont val="Times New Roman"/>
        <family val="1"/>
        <charset val="204"/>
      </rPr>
      <t>*</t>
    </r>
  </si>
  <si>
    <r>
      <t>39.</t>
    </r>
    <r>
      <rPr>
        <vertAlign val="superscript"/>
        <sz val="12"/>
        <rFont val="Times New Roman"/>
        <family val="1"/>
        <charset val="204"/>
      </rPr>
      <t>*</t>
    </r>
  </si>
  <si>
    <t>40.*</t>
  </si>
  <si>
    <r>
      <t>42.</t>
    </r>
    <r>
      <rPr>
        <vertAlign val="superscript"/>
        <sz val="12"/>
        <rFont val="Times New Roman"/>
        <family val="1"/>
        <charset val="204"/>
      </rPr>
      <t>*</t>
    </r>
  </si>
  <si>
    <t>53.</t>
  </si>
  <si>
    <t>54.</t>
  </si>
  <si>
    <r>
      <t>58.</t>
    </r>
    <r>
      <rPr>
        <vertAlign val="superscript"/>
        <sz val="12"/>
        <rFont val="Times New Roman"/>
        <family val="1"/>
        <charset val="204"/>
      </rPr>
      <t>*</t>
    </r>
  </si>
  <si>
    <r>
      <t>59.</t>
    </r>
    <r>
      <rPr>
        <vertAlign val="superscript"/>
        <sz val="12"/>
        <rFont val="Times New Roman"/>
        <family val="1"/>
        <charset val="204"/>
      </rPr>
      <t>*</t>
    </r>
  </si>
  <si>
    <t>102.</t>
  </si>
  <si>
    <t>103.</t>
  </si>
  <si>
    <t>104.</t>
  </si>
  <si>
    <t>105.</t>
  </si>
  <si>
    <t>106.</t>
  </si>
  <si>
    <t>107.</t>
  </si>
  <si>
    <t>Строительство тепловой сети с целью переключения потребителей угольной котельной по адресу ул. Аллея Смелых, 152а в 
г. Калининграде на централизованное теплоснабжение</t>
  </si>
  <si>
    <t xml:space="preserve"> от 07.10.2024 № 881 
(в редакции от 26.02.2026 № 83)</t>
  </si>
  <si>
    <t xml:space="preserve"> от 27.02.2026 № 85</t>
  </si>
  <si>
    <t>от 06.03.2026 № 109</t>
  </si>
  <si>
    <t xml:space="preserve"> от 06.03.2026 № 108</t>
  </si>
  <si>
    <t xml:space="preserve"> от 20.06.2017 № 906 
(в редакции от 11.03.2026 № 138 )</t>
  </si>
  <si>
    <t>от 14.02.2024 № 112 
(в редакции от 16.03.2026 № 164)</t>
  </si>
  <si>
    <r>
      <t>13.</t>
    </r>
    <r>
      <rPr>
        <vertAlign val="superscript"/>
        <sz val="12"/>
        <rFont val="Times New Roman"/>
        <family val="1"/>
        <charset val="204"/>
      </rPr>
      <t>*</t>
    </r>
  </si>
  <si>
    <t>16.</t>
  </si>
  <si>
    <t xml:space="preserve"> от 08.04.2020 № 293
(в редакции от 09.04.2026 № 219)</t>
  </si>
  <si>
    <t xml:space="preserve"> от 05.06.2024 № 441 
(в редакции от 01.07.2025 № 514)</t>
  </si>
  <si>
    <t>КОММУНАЛЬНАЯ ИНФРАСТРУКТУРА</t>
  </si>
  <si>
    <t xml:space="preserve"> от 03.06.2021 № 429
 (в редакции от 24.04.2026 № 262)</t>
  </si>
  <si>
    <t xml:space="preserve">
постановлением администрации 
городского округа 
«Город Калининград»
от «6» февраля 2026 г. № 44</t>
  </si>
  <si>
    <t>МКУ «ГДСР» городского округа «Город Калининград»</t>
  </si>
  <si>
    <r>
      <rPr>
        <vertAlign val="superscript"/>
        <sz val="12"/>
        <rFont val="Times New Roman"/>
        <family val="1"/>
        <charset val="204"/>
      </rPr>
      <t>**</t>
    </r>
    <r>
      <rPr>
        <sz val="12"/>
        <rFont val="Times New Roman"/>
        <family val="1"/>
        <charset val="204"/>
      </rPr>
      <t xml:space="preserve"> Виды работ, на реализацию которых предусмотрены бюджетные ассигнования в соответствии с решением городского Совета депутатов Калининграда от 25.03.2026 № 38 «О внесении изменений в решение городского Совета депутатов Калининграда от 24.12.2025 № 278 «О бюджете городского округа «Город Калининград» на 2026 год и плановый период 2027-2028 годов».</t>
    </r>
  </si>
  <si>
    <t>Приложение
к постановлению администрации 
городского округа 
«Город Калининград»
от «06» 05 2026  г. № 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</si>
</sst>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209F-E2E4-452B-9F07-EE9A9812D5AA}">
  <dimension ref="A1:P492"/>
  <sheetViews>
    <sheetView tabSelected="1" view="pageBreakPreview" zoomScale="70" zoomScaleNormal="70" zoomScaleSheetLayoutView="70" workbookViewId="0">
      <selection activeCell="O5" sqref="O5"/>
    </sheetView>
  </sheetViews>
  <sheetFormatPr defaultRowHeight="14.4" outlineLevelRow="1" x14ac:dyDescent="0.3"/>
  <cols>
    <col min="1" max="1" width="5" style="10" customWidth="1"/>
    <col min="2" max="2" width="47.5546875" style="10" customWidth="1"/>
    <col min="3" max="3" width="23.109375" style="10" customWidth="1"/>
    <col min="4" max="4" width="17.109375" style="10" customWidth="1"/>
    <col min="5" max="5" width="14.5546875" style="10" customWidth="1"/>
    <col min="6" max="6" width="17.109375" style="10" customWidth="1"/>
    <col min="7" max="7" width="12" style="10" customWidth="1"/>
    <col min="8" max="8" width="19.109375" style="10" customWidth="1"/>
    <col min="9" max="9" width="15.5546875" style="11" customWidth="1"/>
    <col min="10" max="10" width="10" style="10" customWidth="1"/>
    <col min="11" max="11" width="13.109375" style="10" bestFit="1" customWidth="1"/>
    <col min="12" max="12" width="13.6640625" style="10" bestFit="1" customWidth="1"/>
    <col min="13" max="13" width="13.109375" style="10" bestFit="1" customWidth="1"/>
    <col min="14" max="14" width="16.6640625" style="9" customWidth="1"/>
    <col min="15" max="15" width="12.5546875" style="9" customWidth="1"/>
    <col min="16" max="16384" width="8.88671875" style="9"/>
  </cols>
  <sheetData>
    <row r="1" spans="1:15" ht="89.4" customHeight="1" x14ac:dyDescent="0.35">
      <c r="F1" s="11"/>
      <c r="K1" s="42" t="s">
        <v>447</v>
      </c>
      <c r="L1" s="42"/>
      <c r="M1" s="42"/>
    </row>
    <row r="2" spans="1:15" ht="20.399999999999999" customHeight="1" x14ac:dyDescent="0.35">
      <c r="F2" s="11"/>
      <c r="K2" s="12"/>
      <c r="L2" s="12"/>
      <c r="M2" s="12"/>
    </row>
    <row r="3" spans="1:15" ht="20.399999999999999" customHeight="1" x14ac:dyDescent="0.35">
      <c r="F3" s="11"/>
      <c r="K3" s="42" t="s">
        <v>0</v>
      </c>
      <c r="L3" s="42"/>
      <c r="M3" s="42"/>
    </row>
    <row r="4" spans="1:15" ht="19.8" customHeight="1" x14ac:dyDescent="0.35">
      <c r="F4" s="11"/>
      <c r="K4" s="42" t="s">
        <v>1</v>
      </c>
      <c r="L4" s="42"/>
      <c r="M4" s="42"/>
    </row>
    <row r="5" spans="1:15" ht="81" customHeight="1" x14ac:dyDescent="0.35">
      <c r="K5" s="42" t="s">
        <v>444</v>
      </c>
      <c r="L5" s="42"/>
      <c r="M5" s="42"/>
    </row>
    <row r="6" spans="1:15" ht="21" customHeight="1" x14ac:dyDescent="0.3">
      <c r="J6" s="13"/>
      <c r="K6" s="13"/>
      <c r="L6" s="13"/>
      <c r="M6" s="13"/>
    </row>
    <row r="7" spans="1:15" ht="78.75" hidden="1" customHeight="1" x14ac:dyDescent="0.3">
      <c r="B7" s="9"/>
      <c r="C7" s="9"/>
      <c r="D7" s="9"/>
      <c r="E7" s="9"/>
      <c r="G7" s="11"/>
      <c r="H7" s="9"/>
      <c r="J7" s="14"/>
      <c r="K7" s="43" t="s">
        <v>2</v>
      </c>
      <c r="L7" s="43"/>
      <c r="M7" s="43"/>
    </row>
    <row r="8" spans="1:15" ht="17.25" customHeight="1" x14ac:dyDescent="0.3">
      <c r="B8" s="9"/>
      <c r="C8" s="9"/>
      <c r="D8" s="9"/>
      <c r="E8" s="9"/>
      <c r="G8" s="11"/>
      <c r="H8" s="9"/>
      <c r="J8" s="14"/>
      <c r="K8" s="13"/>
      <c r="L8" s="13"/>
      <c r="M8" s="13"/>
    </row>
    <row r="9" spans="1:15" ht="15.6" x14ac:dyDescent="0.3">
      <c r="A9" s="44" t="s">
        <v>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5" ht="15.6" x14ac:dyDescent="0.3">
      <c r="A10" s="15"/>
      <c r="B10" s="15"/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5"/>
    </row>
    <row r="11" spans="1:15" ht="15.75" customHeight="1" x14ac:dyDescent="0.3">
      <c r="A11" s="45" t="s">
        <v>4</v>
      </c>
      <c r="B11" s="45" t="s">
        <v>5</v>
      </c>
      <c r="C11" s="45" t="s">
        <v>6</v>
      </c>
      <c r="D11" s="45" t="s">
        <v>7</v>
      </c>
      <c r="E11" s="45" t="s">
        <v>8</v>
      </c>
      <c r="F11" s="45" t="s">
        <v>9</v>
      </c>
      <c r="G11" s="45" t="s">
        <v>10</v>
      </c>
      <c r="H11" s="45" t="s">
        <v>11</v>
      </c>
      <c r="I11" s="45" t="s">
        <v>12</v>
      </c>
      <c r="J11" s="45" t="s">
        <v>13</v>
      </c>
      <c r="K11" s="45"/>
      <c r="L11" s="45"/>
      <c r="M11" s="45"/>
    </row>
    <row r="12" spans="1:15" ht="48" customHeight="1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 t="s">
        <v>14</v>
      </c>
      <c r="K12" s="45">
        <v>2026</v>
      </c>
      <c r="L12" s="45" t="s">
        <v>15</v>
      </c>
      <c r="M12" s="45"/>
    </row>
    <row r="13" spans="1:15" ht="62.4" x14ac:dyDescent="0.3">
      <c r="A13" s="45"/>
      <c r="B13" s="45"/>
      <c r="C13" s="45"/>
      <c r="D13" s="5" t="s">
        <v>16</v>
      </c>
      <c r="E13" s="45"/>
      <c r="F13" s="45"/>
      <c r="G13" s="45"/>
      <c r="H13" s="45"/>
      <c r="I13" s="45"/>
      <c r="J13" s="45"/>
      <c r="K13" s="45"/>
      <c r="L13" s="5">
        <v>2027</v>
      </c>
      <c r="M13" s="5">
        <v>2028</v>
      </c>
    </row>
    <row r="14" spans="1:15" ht="15.6" x14ac:dyDescent="0.3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</row>
    <row r="15" spans="1:15" ht="15.75" customHeight="1" x14ac:dyDescent="0.3">
      <c r="A15" s="46" t="s">
        <v>17</v>
      </c>
      <c r="B15" s="46"/>
      <c r="C15" s="46"/>
      <c r="D15" s="46"/>
      <c r="E15" s="46"/>
      <c r="F15" s="46"/>
      <c r="G15" s="46"/>
      <c r="H15" s="46"/>
      <c r="I15" s="46"/>
      <c r="J15" s="2" t="s">
        <v>18</v>
      </c>
      <c r="K15" s="7">
        <f>K16+K17</f>
        <v>5839932.0700000003</v>
      </c>
      <c r="L15" s="7">
        <f t="shared" ref="L15:M15" si="0">L16+L17</f>
        <v>6551099.9500000011</v>
      </c>
      <c r="M15" s="7">
        <f t="shared" si="0"/>
        <v>8557048.6199999992</v>
      </c>
      <c r="N15" s="8"/>
      <c r="O15" s="8"/>
    </row>
    <row r="16" spans="1:15" ht="15.6" x14ac:dyDescent="0.3">
      <c r="A16" s="46"/>
      <c r="B16" s="46"/>
      <c r="C16" s="46"/>
      <c r="D16" s="46"/>
      <c r="E16" s="46"/>
      <c r="F16" s="46"/>
      <c r="G16" s="46"/>
      <c r="H16" s="46"/>
      <c r="I16" s="46"/>
      <c r="J16" s="2" t="s">
        <v>19</v>
      </c>
      <c r="K16" s="7">
        <f t="shared" ref="K16:M17" si="1">K19+K77+K90+K114+K243+K465</f>
        <v>4046197.1400000006</v>
      </c>
      <c r="L16" s="7">
        <f t="shared" si="1"/>
        <v>4466836.7700000005</v>
      </c>
      <c r="M16" s="7">
        <f t="shared" si="1"/>
        <v>6108059.0599999996</v>
      </c>
      <c r="O16" s="8"/>
    </row>
    <row r="17" spans="1:16" ht="15.6" x14ac:dyDescent="0.3">
      <c r="A17" s="46"/>
      <c r="B17" s="46"/>
      <c r="C17" s="46"/>
      <c r="D17" s="46"/>
      <c r="E17" s="46"/>
      <c r="F17" s="46"/>
      <c r="G17" s="46"/>
      <c r="H17" s="46"/>
      <c r="I17" s="46"/>
      <c r="J17" s="2" t="s">
        <v>20</v>
      </c>
      <c r="K17" s="7">
        <f t="shared" si="1"/>
        <v>1793734.93</v>
      </c>
      <c r="L17" s="7">
        <f t="shared" si="1"/>
        <v>2084263.1800000004</v>
      </c>
      <c r="M17" s="7">
        <f t="shared" si="1"/>
        <v>2448989.5599999996</v>
      </c>
      <c r="O17" s="8"/>
    </row>
    <row r="18" spans="1:16" ht="15.6" x14ac:dyDescent="0.3">
      <c r="A18" s="47" t="s">
        <v>21</v>
      </c>
      <c r="B18" s="47"/>
      <c r="C18" s="47"/>
      <c r="D18" s="47"/>
      <c r="E18" s="47"/>
      <c r="F18" s="47"/>
      <c r="G18" s="47"/>
      <c r="H18" s="47"/>
      <c r="I18" s="47"/>
      <c r="J18" s="2" t="s">
        <v>18</v>
      </c>
      <c r="K18" s="7">
        <f>K19+K20</f>
        <v>2158478.13</v>
      </c>
      <c r="L18" s="7">
        <f t="shared" ref="L18" si="2">L19+L20</f>
        <v>3557235.25</v>
      </c>
      <c r="M18" s="7">
        <f>M19+M20</f>
        <v>1680178.48</v>
      </c>
      <c r="N18" s="8"/>
      <c r="O18" s="8"/>
      <c r="P18" s="8"/>
    </row>
    <row r="19" spans="1:16" ht="15.6" x14ac:dyDescent="0.3">
      <c r="A19" s="47"/>
      <c r="B19" s="47"/>
      <c r="C19" s="47"/>
      <c r="D19" s="47"/>
      <c r="E19" s="47"/>
      <c r="F19" s="47"/>
      <c r="G19" s="47"/>
      <c r="H19" s="47"/>
      <c r="I19" s="47"/>
      <c r="J19" s="2" t="s">
        <v>19</v>
      </c>
      <c r="K19" s="7">
        <f>K22+K27+K30+K33+K36+K39+K65+K74+K69</f>
        <v>1551519.54</v>
      </c>
      <c r="L19" s="7">
        <f t="shared" ref="L19:M19" si="3">L22+L27+L30+L33+L36+L39+L65+L74+L69</f>
        <v>2267298.52</v>
      </c>
      <c r="M19" s="7">
        <f t="shared" si="3"/>
        <v>811249.86</v>
      </c>
    </row>
    <row r="20" spans="1:16" ht="15.6" x14ac:dyDescent="0.3">
      <c r="A20" s="47"/>
      <c r="B20" s="47"/>
      <c r="C20" s="47"/>
      <c r="D20" s="47"/>
      <c r="E20" s="47"/>
      <c r="F20" s="47"/>
      <c r="G20" s="47"/>
      <c r="H20" s="47"/>
      <c r="I20" s="47"/>
      <c r="J20" s="2" t="s">
        <v>20</v>
      </c>
      <c r="K20" s="7">
        <f>K23+K28+K31+K34+K37+K40+K42+K47+K58+K61+K63+K66+K70+K25+K72+K75</f>
        <v>606958.59</v>
      </c>
      <c r="L20" s="7">
        <f>L23+L28+L31+L34+L37+L40+L42+L47+L58+L61+L63+L66+L70+L25+L72+L75</f>
        <v>1289936.7300000002</v>
      </c>
      <c r="M20" s="7">
        <f>M23+M28+M31+M34+M37+M40+M42+M47+M58+M61+M63+M66+M70+M25+M72+M75</f>
        <v>868928.62</v>
      </c>
    </row>
    <row r="21" spans="1:16" s="10" customFormat="1" ht="15.75" customHeight="1" x14ac:dyDescent="0.3">
      <c r="A21" s="45" t="s">
        <v>22</v>
      </c>
      <c r="B21" s="46" t="s">
        <v>23</v>
      </c>
      <c r="C21" s="45" t="s">
        <v>24</v>
      </c>
      <c r="D21" s="3" t="s">
        <v>25</v>
      </c>
      <c r="E21" s="45" t="s">
        <v>26</v>
      </c>
      <c r="F21" s="48" t="s">
        <v>27</v>
      </c>
      <c r="G21" s="48" t="s">
        <v>28</v>
      </c>
      <c r="H21" s="51">
        <f>I21+K21+L21+M21</f>
        <v>5244511.3900000006</v>
      </c>
      <c r="I21" s="51">
        <f>11917.54+14896.98+721521.06</f>
        <v>748335.58000000007</v>
      </c>
      <c r="J21" s="6" t="s">
        <v>18</v>
      </c>
      <c r="K21" s="1">
        <f>K22+K23</f>
        <v>2101346.86</v>
      </c>
      <c r="L21" s="1">
        <f>L22+L23</f>
        <v>2394828.9500000002</v>
      </c>
      <c r="M21" s="1">
        <f>M22+M23</f>
        <v>0</v>
      </c>
    </row>
    <row r="22" spans="1:16" s="10" customFormat="1" ht="15.6" x14ac:dyDescent="0.3">
      <c r="A22" s="45"/>
      <c r="B22" s="46"/>
      <c r="C22" s="45"/>
      <c r="D22" s="45" t="s">
        <v>29</v>
      </c>
      <c r="E22" s="45"/>
      <c r="F22" s="49"/>
      <c r="G22" s="49"/>
      <c r="H22" s="52"/>
      <c r="I22" s="52"/>
      <c r="J22" s="2" t="s">
        <v>19</v>
      </c>
      <c r="K22" s="7">
        <v>1551519.54</v>
      </c>
      <c r="L22" s="7">
        <v>1706298.52</v>
      </c>
      <c r="M22" s="7">
        <v>0</v>
      </c>
    </row>
    <row r="23" spans="1:16" s="10" customFormat="1" ht="15.6" x14ac:dyDescent="0.3">
      <c r="A23" s="45"/>
      <c r="B23" s="46"/>
      <c r="C23" s="45"/>
      <c r="D23" s="45"/>
      <c r="E23" s="45"/>
      <c r="F23" s="50"/>
      <c r="G23" s="50"/>
      <c r="H23" s="53"/>
      <c r="I23" s="53"/>
      <c r="J23" s="2" t="s">
        <v>20</v>
      </c>
      <c r="K23" s="7">
        <v>549827.31999999995</v>
      </c>
      <c r="L23" s="7">
        <v>688530.43</v>
      </c>
      <c r="M23" s="7">
        <v>0</v>
      </c>
    </row>
    <row r="24" spans="1:16" s="10" customFormat="1" ht="32.4" customHeight="1" x14ac:dyDescent="0.3">
      <c r="A24" s="48" t="s">
        <v>30</v>
      </c>
      <c r="B24" s="55" t="s">
        <v>31</v>
      </c>
      <c r="C24" s="48" t="s">
        <v>32</v>
      </c>
      <c r="D24" s="5" t="s">
        <v>25</v>
      </c>
      <c r="E24" s="48" t="s">
        <v>26</v>
      </c>
      <c r="F24" s="48" t="s">
        <v>123</v>
      </c>
      <c r="G24" s="48" t="s">
        <v>33</v>
      </c>
      <c r="H24" s="51">
        <f>I24+K24+L24+M24</f>
        <v>5039.41</v>
      </c>
      <c r="I24" s="51">
        <f>0</f>
        <v>0</v>
      </c>
      <c r="J24" s="17" t="s">
        <v>18</v>
      </c>
      <c r="K24" s="1">
        <f>K25</f>
        <v>5039.41</v>
      </c>
      <c r="L24" s="1">
        <f t="shared" ref="L24:M24" si="4">L25</f>
        <v>0</v>
      </c>
      <c r="M24" s="1">
        <f t="shared" si="4"/>
        <v>0</v>
      </c>
    </row>
    <row r="25" spans="1:16" s="10" customFormat="1" ht="15.6" x14ac:dyDescent="0.3">
      <c r="A25" s="49"/>
      <c r="B25" s="56"/>
      <c r="C25" s="49"/>
      <c r="D25" s="48" t="s">
        <v>29</v>
      </c>
      <c r="E25" s="49"/>
      <c r="F25" s="50"/>
      <c r="G25" s="49"/>
      <c r="H25" s="53"/>
      <c r="I25" s="53"/>
      <c r="J25" s="17" t="s">
        <v>20</v>
      </c>
      <c r="K25" s="1">
        <v>5039.41</v>
      </c>
      <c r="L25" s="1">
        <v>0</v>
      </c>
      <c r="M25" s="1">
        <v>0</v>
      </c>
    </row>
    <row r="26" spans="1:16" s="10" customFormat="1" ht="15.75" customHeight="1" x14ac:dyDescent="0.3">
      <c r="A26" s="49"/>
      <c r="B26" s="56"/>
      <c r="C26" s="49"/>
      <c r="D26" s="49"/>
      <c r="E26" s="49"/>
      <c r="F26" s="48" t="s">
        <v>27</v>
      </c>
      <c r="G26" s="49"/>
      <c r="H26" s="51">
        <f>I26+K26+L26+M26</f>
        <v>3279815.62</v>
      </c>
      <c r="I26" s="51">
        <v>589129.62</v>
      </c>
      <c r="J26" s="6" t="s">
        <v>18</v>
      </c>
      <c r="K26" s="1">
        <f>K27+K28</f>
        <v>0</v>
      </c>
      <c r="L26" s="1">
        <f>L27+L28</f>
        <v>1100000</v>
      </c>
      <c r="M26" s="1">
        <f>M27+M28</f>
        <v>1590686</v>
      </c>
    </row>
    <row r="27" spans="1:16" s="10" customFormat="1" ht="15.6" x14ac:dyDescent="0.3">
      <c r="A27" s="49"/>
      <c r="B27" s="56"/>
      <c r="C27" s="49"/>
      <c r="D27" s="49"/>
      <c r="E27" s="49"/>
      <c r="F27" s="49"/>
      <c r="G27" s="49"/>
      <c r="H27" s="52"/>
      <c r="I27" s="52"/>
      <c r="J27" s="2" t="s">
        <v>19</v>
      </c>
      <c r="K27" s="7">
        <v>0</v>
      </c>
      <c r="L27" s="7">
        <v>561000</v>
      </c>
      <c r="M27" s="7">
        <v>811249.86</v>
      </c>
    </row>
    <row r="28" spans="1:16" s="10" customFormat="1" ht="19.8" customHeight="1" x14ac:dyDescent="0.3">
      <c r="A28" s="50"/>
      <c r="B28" s="57"/>
      <c r="C28" s="50"/>
      <c r="D28" s="50"/>
      <c r="E28" s="50"/>
      <c r="F28" s="50"/>
      <c r="G28" s="50"/>
      <c r="H28" s="53"/>
      <c r="I28" s="53"/>
      <c r="J28" s="2" t="s">
        <v>20</v>
      </c>
      <c r="K28" s="7">
        <v>0</v>
      </c>
      <c r="L28" s="7">
        <v>539000</v>
      </c>
      <c r="M28" s="7">
        <v>779436.14</v>
      </c>
    </row>
    <row r="29" spans="1:16" s="10" customFormat="1" ht="15.75" customHeight="1" x14ac:dyDescent="0.3">
      <c r="A29" s="45" t="s">
        <v>34</v>
      </c>
      <c r="B29" s="46" t="s">
        <v>35</v>
      </c>
      <c r="C29" s="45" t="s">
        <v>440</v>
      </c>
      <c r="D29" s="5" t="s">
        <v>25</v>
      </c>
      <c r="E29" s="45" t="s">
        <v>26</v>
      </c>
      <c r="F29" s="45" t="s">
        <v>27</v>
      </c>
      <c r="G29" s="45" t="s">
        <v>136</v>
      </c>
      <c r="H29" s="54">
        <f>I29+K29+L29+M29</f>
        <v>51648.83</v>
      </c>
      <c r="I29" s="54">
        <v>25248.07</v>
      </c>
      <c r="J29" s="18" t="s">
        <v>18</v>
      </c>
      <c r="K29" s="7">
        <f>K30+K31</f>
        <v>3002.4599999999991</v>
      </c>
      <c r="L29" s="7">
        <f>L30+L31</f>
        <v>23398.3</v>
      </c>
      <c r="M29" s="7">
        <f>M30+M31</f>
        <v>0</v>
      </c>
    </row>
    <row r="30" spans="1:16" s="10" customFormat="1" ht="15.6" x14ac:dyDescent="0.3">
      <c r="A30" s="45"/>
      <c r="B30" s="46"/>
      <c r="C30" s="45"/>
      <c r="D30" s="45" t="s">
        <v>29</v>
      </c>
      <c r="E30" s="45"/>
      <c r="F30" s="45"/>
      <c r="G30" s="45"/>
      <c r="H30" s="54"/>
      <c r="I30" s="54"/>
      <c r="J30" s="2" t="s">
        <v>19</v>
      </c>
      <c r="K30" s="7">
        <v>0</v>
      </c>
      <c r="L30" s="7">
        <v>0</v>
      </c>
      <c r="M30" s="7">
        <v>0</v>
      </c>
    </row>
    <row r="31" spans="1:16" s="10" customFormat="1" ht="26.25" customHeight="1" x14ac:dyDescent="0.3">
      <c r="A31" s="45"/>
      <c r="B31" s="46"/>
      <c r="C31" s="45"/>
      <c r="D31" s="45"/>
      <c r="E31" s="45"/>
      <c r="F31" s="45"/>
      <c r="G31" s="45"/>
      <c r="H31" s="54"/>
      <c r="I31" s="54"/>
      <c r="J31" s="2" t="s">
        <v>20</v>
      </c>
      <c r="K31" s="7">
        <f>26481.71-18439.84-5039.41</f>
        <v>3002.4599999999991</v>
      </c>
      <c r="L31" s="7">
        <v>23398.3</v>
      </c>
      <c r="M31" s="7">
        <v>0</v>
      </c>
    </row>
    <row r="32" spans="1:16" s="10" customFormat="1" ht="15.75" customHeight="1" x14ac:dyDescent="0.3">
      <c r="A32" s="45" t="s">
        <v>38</v>
      </c>
      <c r="B32" s="46" t="s">
        <v>39</v>
      </c>
      <c r="C32" s="45" t="s">
        <v>40</v>
      </c>
      <c r="D32" s="5" t="s">
        <v>25</v>
      </c>
      <c r="E32" s="45" t="s">
        <v>26</v>
      </c>
      <c r="F32" s="45" t="s">
        <v>27</v>
      </c>
      <c r="G32" s="45" t="s">
        <v>41</v>
      </c>
      <c r="H32" s="54">
        <f>I32+K32+L32+M32</f>
        <v>26505.409999999996</v>
      </c>
      <c r="I32" s="54">
        <f>12900+17.84</f>
        <v>12917.84</v>
      </c>
      <c r="J32" s="18" t="s">
        <v>18</v>
      </c>
      <c r="K32" s="7">
        <f>K33+K34</f>
        <v>3942.08</v>
      </c>
      <c r="L32" s="7">
        <f>L33+L34</f>
        <v>0</v>
      </c>
      <c r="M32" s="7">
        <f>M33+M34</f>
        <v>9645.49</v>
      </c>
    </row>
    <row r="33" spans="1:13" s="10" customFormat="1" ht="15.75" customHeight="1" x14ac:dyDescent="0.3">
      <c r="A33" s="45"/>
      <c r="B33" s="46"/>
      <c r="C33" s="45"/>
      <c r="D33" s="45" t="s">
        <v>29</v>
      </c>
      <c r="E33" s="45"/>
      <c r="F33" s="45"/>
      <c r="G33" s="45"/>
      <c r="H33" s="54"/>
      <c r="I33" s="54"/>
      <c r="J33" s="2" t="s">
        <v>19</v>
      </c>
      <c r="K33" s="7">
        <v>0</v>
      </c>
      <c r="L33" s="7">
        <v>0</v>
      </c>
      <c r="M33" s="7">
        <v>0</v>
      </c>
    </row>
    <row r="34" spans="1:13" s="10" customFormat="1" ht="19.2" customHeight="1" x14ac:dyDescent="0.3">
      <c r="A34" s="45"/>
      <c r="B34" s="46"/>
      <c r="C34" s="45"/>
      <c r="D34" s="45"/>
      <c r="E34" s="45"/>
      <c r="F34" s="45"/>
      <c r="G34" s="45"/>
      <c r="H34" s="54"/>
      <c r="I34" s="54"/>
      <c r="J34" s="2" t="s">
        <v>20</v>
      </c>
      <c r="K34" s="7">
        <v>3942.08</v>
      </c>
      <c r="L34" s="7">
        <v>0</v>
      </c>
      <c r="M34" s="7">
        <v>9645.49</v>
      </c>
    </row>
    <row r="35" spans="1:13" s="10" customFormat="1" ht="15.75" customHeight="1" x14ac:dyDescent="0.3">
      <c r="A35" s="48" t="s">
        <v>42</v>
      </c>
      <c r="B35" s="55" t="s">
        <v>43</v>
      </c>
      <c r="C35" s="48" t="s">
        <v>44</v>
      </c>
      <c r="D35" s="3" t="s">
        <v>25</v>
      </c>
      <c r="E35" s="48" t="s">
        <v>26</v>
      </c>
      <c r="F35" s="48" t="s">
        <v>27</v>
      </c>
      <c r="G35" s="48" t="s">
        <v>41</v>
      </c>
      <c r="H35" s="51">
        <f>I35+K35+L35+M35</f>
        <v>19311.68</v>
      </c>
      <c r="I35" s="51">
        <f>12150+1162.19</f>
        <v>13312.19</v>
      </c>
      <c r="J35" s="6" t="s">
        <v>18</v>
      </c>
      <c r="K35" s="1">
        <f>K36+K37</f>
        <v>0</v>
      </c>
      <c r="L35" s="1">
        <f>L36+L37</f>
        <v>0</v>
      </c>
      <c r="M35" s="1">
        <f>M36+M37</f>
        <v>5999.49</v>
      </c>
    </row>
    <row r="36" spans="1:13" s="10" customFormat="1" ht="15.75" customHeight="1" x14ac:dyDescent="0.3">
      <c r="A36" s="49"/>
      <c r="B36" s="56"/>
      <c r="C36" s="49"/>
      <c r="D36" s="45" t="s">
        <v>29</v>
      </c>
      <c r="E36" s="49"/>
      <c r="F36" s="49"/>
      <c r="G36" s="49"/>
      <c r="H36" s="52"/>
      <c r="I36" s="52"/>
      <c r="J36" s="2" t="s">
        <v>19</v>
      </c>
      <c r="K36" s="7">
        <v>0</v>
      </c>
      <c r="L36" s="7">
        <v>0</v>
      </c>
      <c r="M36" s="7">
        <v>0</v>
      </c>
    </row>
    <row r="37" spans="1:13" s="10" customFormat="1" ht="22.2" customHeight="1" x14ac:dyDescent="0.3">
      <c r="A37" s="50"/>
      <c r="B37" s="57"/>
      <c r="C37" s="50"/>
      <c r="D37" s="45"/>
      <c r="E37" s="50"/>
      <c r="F37" s="50"/>
      <c r="G37" s="50"/>
      <c r="H37" s="53"/>
      <c r="I37" s="53"/>
      <c r="J37" s="2" t="s">
        <v>20</v>
      </c>
      <c r="K37" s="7">
        <v>0</v>
      </c>
      <c r="L37" s="7">
        <v>0</v>
      </c>
      <c r="M37" s="7">
        <v>5999.49</v>
      </c>
    </row>
    <row r="38" spans="1:13" s="10" customFormat="1" ht="15.75" customHeight="1" x14ac:dyDescent="0.3">
      <c r="A38" s="45" t="s">
        <v>45</v>
      </c>
      <c r="B38" s="46" t="s">
        <v>46</v>
      </c>
      <c r="C38" s="45" t="s">
        <v>47</v>
      </c>
      <c r="D38" s="5" t="s">
        <v>25</v>
      </c>
      <c r="E38" s="45" t="s">
        <v>26</v>
      </c>
      <c r="F38" s="45" t="s">
        <v>27</v>
      </c>
      <c r="G38" s="45" t="s">
        <v>41</v>
      </c>
      <c r="H38" s="54">
        <f>I38+K38+L38+M38</f>
        <v>34477.93</v>
      </c>
      <c r="I38" s="54">
        <f>16786.19</f>
        <v>16786.189999999999</v>
      </c>
      <c r="J38" s="18" t="s">
        <v>18</v>
      </c>
      <c r="K38" s="7">
        <f>K39+K40</f>
        <v>0</v>
      </c>
      <c r="L38" s="7">
        <f>L39+L40</f>
        <v>0</v>
      </c>
      <c r="M38" s="7">
        <f>M39+M40</f>
        <v>17691.740000000002</v>
      </c>
    </row>
    <row r="39" spans="1:13" s="10" customFormat="1" ht="15.75" customHeight="1" x14ac:dyDescent="0.3">
      <c r="A39" s="45"/>
      <c r="B39" s="46"/>
      <c r="C39" s="45"/>
      <c r="D39" s="45" t="s">
        <v>29</v>
      </c>
      <c r="E39" s="45"/>
      <c r="F39" s="45"/>
      <c r="G39" s="45"/>
      <c r="H39" s="54"/>
      <c r="I39" s="54"/>
      <c r="J39" s="2" t="s">
        <v>19</v>
      </c>
      <c r="K39" s="7">
        <v>0</v>
      </c>
      <c r="L39" s="7">
        <v>0</v>
      </c>
      <c r="M39" s="7">
        <v>0</v>
      </c>
    </row>
    <row r="40" spans="1:13" s="10" customFormat="1" ht="22.8" customHeight="1" x14ac:dyDescent="0.3">
      <c r="A40" s="45"/>
      <c r="B40" s="46"/>
      <c r="C40" s="45"/>
      <c r="D40" s="45"/>
      <c r="E40" s="45"/>
      <c r="F40" s="45"/>
      <c r="G40" s="45"/>
      <c r="H40" s="54"/>
      <c r="I40" s="54"/>
      <c r="J40" s="2" t="s">
        <v>20</v>
      </c>
      <c r="K40" s="7">
        <v>0</v>
      </c>
      <c r="L40" s="7">
        <v>0</v>
      </c>
      <c r="M40" s="7">
        <v>17691.740000000002</v>
      </c>
    </row>
    <row r="41" spans="1:13" s="10" customFormat="1" ht="15.75" customHeight="1" x14ac:dyDescent="0.3">
      <c r="A41" s="45" t="s">
        <v>48</v>
      </c>
      <c r="B41" s="46" t="s">
        <v>49</v>
      </c>
      <c r="C41" s="45" t="s">
        <v>50</v>
      </c>
      <c r="D41" s="5" t="s">
        <v>25</v>
      </c>
      <c r="E41" s="45" t="s">
        <v>26</v>
      </c>
      <c r="F41" s="45" t="s">
        <v>51</v>
      </c>
      <c r="G41" s="48" t="s">
        <v>52</v>
      </c>
      <c r="H41" s="54">
        <f>I41+K41+L41+M41</f>
        <v>23593.759999999998</v>
      </c>
      <c r="I41" s="54">
        <v>0</v>
      </c>
      <c r="J41" s="18" t="s">
        <v>18</v>
      </c>
      <c r="K41" s="7">
        <f>K42</f>
        <v>0</v>
      </c>
      <c r="L41" s="7">
        <f t="shared" ref="L41:M41" si="5">L42</f>
        <v>0</v>
      </c>
      <c r="M41" s="7">
        <f t="shared" si="5"/>
        <v>23593.759999999998</v>
      </c>
    </row>
    <row r="42" spans="1:13" s="10" customFormat="1" ht="35.25" customHeight="1" x14ac:dyDescent="0.3">
      <c r="A42" s="45"/>
      <c r="B42" s="46"/>
      <c r="C42" s="45"/>
      <c r="D42" s="48" t="s">
        <v>29</v>
      </c>
      <c r="E42" s="45"/>
      <c r="F42" s="45"/>
      <c r="G42" s="49"/>
      <c r="H42" s="45"/>
      <c r="I42" s="54"/>
      <c r="J42" s="2" t="s">
        <v>20</v>
      </c>
      <c r="K42" s="7">
        <v>0</v>
      </c>
      <c r="L42" s="7">
        <v>0</v>
      </c>
      <c r="M42" s="7">
        <v>23593.759999999998</v>
      </c>
    </row>
    <row r="43" spans="1:13" s="10" customFormat="1" ht="15.75" hidden="1" customHeight="1" x14ac:dyDescent="0.3">
      <c r="A43" s="45"/>
      <c r="B43" s="46"/>
      <c r="C43" s="45"/>
      <c r="D43" s="49"/>
      <c r="E43" s="45"/>
      <c r="F43" s="45" t="s">
        <v>27</v>
      </c>
      <c r="G43" s="49"/>
      <c r="H43" s="54">
        <f>I43+K43+L43+M43</f>
        <v>0</v>
      </c>
      <c r="I43" s="54">
        <v>0</v>
      </c>
      <c r="J43" s="2" t="s">
        <v>18</v>
      </c>
      <c r="K43" s="7">
        <f>K44+K45</f>
        <v>0</v>
      </c>
      <c r="L43" s="7">
        <f t="shared" ref="L43:M43" si="6">L44+L45</f>
        <v>0</v>
      </c>
      <c r="M43" s="7">
        <f t="shared" si="6"/>
        <v>0</v>
      </c>
    </row>
    <row r="44" spans="1:13" s="10" customFormat="1" ht="15.6" hidden="1" customHeight="1" x14ac:dyDescent="0.3">
      <c r="A44" s="45"/>
      <c r="B44" s="46"/>
      <c r="C44" s="45"/>
      <c r="D44" s="49"/>
      <c r="E44" s="45"/>
      <c r="F44" s="45"/>
      <c r="G44" s="49"/>
      <c r="H44" s="45"/>
      <c r="I44" s="54"/>
      <c r="J44" s="2" t="s">
        <v>19</v>
      </c>
      <c r="K44" s="7">
        <v>0</v>
      </c>
      <c r="L44" s="7">
        <v>0</v>
      </c>
      <c r="M44" s="7">
        <v>0</v>
      </c>
    </row>
    <row r="45" spans="1:13" s="10" customFormat="1" ht="15.6" hidden="1" customHeight="1" x14ac:dyDescent="0.3">
      <c r="A45" s="45"/>
      <c r="B45" s="46"/>
      <c r="C45" s="45"/>
      <c r="D45" s="50"/>
      <c r="E45" s="45"/>
      <c r="F45" s="45"/>
      <c r="G45" s="50"/>
      <c r="H45" s="45"/>
      <c r="I45" s="54"/>
      <c r="J45" s="2" t="s">
        <v>20</v>
      </c>
      <c r="K45" s="7">
        <v>0</v>
      </c>
      <c r="L45" s="7">
        <v>0</v>
      </c>
      <c r="M45" s="7">
        <v>0</v>
      </c>
    </row>
    <row r="46" spans="1:13" s="10" customFormat="1" ht="15.75" customHeight="1" x14ac:dyDescent="0.3">
      <c r="A46" s="45" t="s">
        <v>53</v>
      </c>
      <c r="B46" s="46" t="s">
        <v>54</v>
      </c>
      <c r="C46" s="45" t="s">
        <v>55</v>
      </c>
      <c r="D46" s="5" t="s">
        <v>25</v>
      </c>
      <c r="E46" s="45" t="s">
        <v>26</v>
      </c>
      <c r="F46" s="48" t="s">
        <v>27</v>
      </c>
      <c r="G46" s="48" t="s">
        <v>56</v>
      </c>
      <c r="H46" s="51">
        <f>I46+K46+L46+M46</f>
        <v>17967.89</v>
      </c>
      <c r="I46" s="51">
        <v>5797.96</v>
      </c>
      <c r="J46" s="17" t="s">
        <v>18</v>
      </c>
      <c r="K46" s="19">
        <f>K47</f>
        <v>12169.93</v>
      </c>
      <c r="L46" s="19">
        <f>L47</f>
        <v>0</v>
      </c>
      <c r="M46" s="19">
        <f>M47</f>
        <v>0</v>
      </c>
    </row>
    <row r="47" spans="1:13" s="10" customFormat="1" ht="57.6" customHeight="1" x14ac:dyDescent="0.3">
      <c r="A47" s="45"/>
      <c r="B47" s="46"/>
      <c r="C47" s="45"/>
      <c r="D47" s="4" t="s">
        <v>29</v>
      </c>
      <c r="E47" s="45"/>
      <c r="F47" s="50"/>
      <c r="G47" s="50"/>
      <c r="H47" s="53"/>
      <c r="I47" s="53"/>
      <c r="J47" s="2" t="s">
        <v>20</v>
      </c>
      <c r="K47" s="7">
        <v>12169.93</v>
      </c>
      <c r="L47" s="7">
        <v>0</v>
      </c>
      <c r="M47" s="7">
        <v>0</v>
      </c>
    </row>
    <row r="48" spans="1:13" s="11" customFormat="1" ht="17.399999999999999" hidden="1" customHeight="1" x14ac:dyDescent="0.3">
      <c r="A48" s="58" t="s">
        <v>57</v>
      </c>
      <c r="B48" s="61" t="s">
        <v>58</v>
      </c>
      <c r="C48" s="58" t="s">
        <v>59</v>
      </c>
      <c r="D48" s="58" t="s">
        <v>25</v>
      </c>
      <c r="E48" s="58" t="s">
        <v>26</v>
      </c>
      <c r="F48" s="58" t="s">
        <v>60</v>
      </c>
      <c r="G48" s="58" t="s">
        <v>61</v>
      </c>
      <c r="H48" s="64">
        <f>I48+K48+L48+M48</f>
        <v>430</v>
      </c>
      <c r="I48" s="70">
        <v>430</v>
      </c>
      <c r="J48" s="20" t="s">
        <v>18</v>
      </c>
      <c r="K48" s="21">
        <f>K49</f>
        <v>0</v>
      </c>
      <c r="L48" s="21">
        <f t="shared" ref="L48:M48" si="7">L49</f>
        <v>0</v>
      </c>
      <c r="M48" s="21">
        <f t="shared" si="7"/>
        <v>0</v>
      </c>
    </row>
    <row r="49" spans="1:13" s="11" customFormat="1" ht="31.2" hidden="1" customHeight="1" x14ac:dyDescent="0.3">
      <c r="A49" s="59"/>
      <c r="B49" s="62"/>
      <c r="C49" s="59"/>
      <c r="D49" s="60"/>
      <c r="E49" s="59"/>
      <c r="F49" s="60"/>
      <c r="G49" s="59"/>
      <c r="H49" s="60"/>
      <c r="I49" s="71"/>
      <c r="J49" s="20" t="s">
        <v>20</v>
      </c>
      <c r="K49" s="21"/>
      <c r="L49" s="21">
        <v>0</v>
      </c>
      <c r="M49" s="21">
        <v>0</v>
      </c>
    </row>
    <row r="50" spans="1:13" s="11" customFormat="1" ht="15.75" hidden="1" customHeight="1" x14ac:dyDescent="0.3">
      <c r="A50" s="59"/>
      <c r="B50" s="62"/>
      <c r="C50" s="59"/>
      <c r="D50" s="59" t="s">
        <v>29</v>
      </c>
      <c r="E50" s="59"/>
      <c r="F50" s="67" t="s">
        <v>27</v>
      </c>
      <c r="G50" s="59"/>
      <c r="H50" s="72">
        <f>K50+L50+M50+I50</f>
        <v>2372397.02</v>
      </c>
      <c r="I50" s="72">
        <f>14451.32+240618.54+2117327.16</f>
        <v>2372397.02</v>
      </c>
      <c r="J50" s="20" t="s">
        <v>18</v>
      </c>
      <c r="K50" s="21">
        <f>K52+K51</f>
        <v>0</v>
      </c>
      <c r="L50" s="21">
        <f>L52+L51</f>
        <v>0</v>
      </c>
      <c r="M50" s="21">
        <f>M52+M51</f>
        <v>0</v>
      </c>
    </row>
    <row r="51" spans="1:13" s="11" customFormat="1" ht="15" hidden="1" customHeight="1" x14ac:dyDescent="0.3">
      <c r="A51" s="59"/>
      <c r="B51" s="62"/>
      <c r="C51" s="59"/>
      <c r="D51" s="59"/>
      <c r="E51" s="59"/>
      <c r="F51" s="67"/>
      <c r="G51" s="59"/>
      <c r="H51" s="72"/>
      <c r="I51" s="72"/>
      <c r="J51" s="20" t="s">
        <v>19</v>
      </c>
      <c r="K51" s="21"/>
      <c r="L51" s="21">
        <v>0</v>
      </c>
      <c r="M51" s="21">
        <v>0</v>
      </c>
    </row>
    <row r="52" spans="1:13" s="11" customFormat="1" ht="15.6" hidden="1" customHeight="1" x14ac:dyDescent="0.3">
      <c r="A52" s="60"/>
      <c r="B52" s="63"/>
      <c r="C52" s="60"/>
      <c r="D52" s="60"/>
      <c r="E52" s="60"/>
      <c r="F52" s="67"/>
      <c r="G52" s="60"/>
      <c r="H52" s="72"/>
      <c r="I52" s="72"/>
      <c r="J52" s="20" t="s">
        <v>20</v>
      </c>
      <c r="K52" s="21"/>
      <c r="L52" s="21">
        <v>0</v>
      </c>
      <c r="M52" s="21">
        <v>0</v>
      </c>
    </row>
    <row r="53" spans="1:13" s="11" customFormat="1" ht="32.25" hidden="1" customHeight="1" x14ac:dyDescent="0.3">
      <c r="A53" s="58" t="s">
        <v>53</v>
      </c>
      <c r="B53" s="61" t="s">
        <v>62</v>
      </c>
      <c r="C53" s="58" t="s">
        <v>63</v>
      </c>
      <c r="D53" s="58" t="s">
        <v>25</v>
      </c>
      <c r="E53" s="58" t="s">
        <v>26</v>
      </c>
      <c r="F53" s="58" t="s">
        <v>27</v>
      </c>
      <c r="G53" s="58" t="s">
        <v>64</v>
      </c>
      <c r="H53" s="64">
        <f>I53+K53+L53+M53</f>
        <v>1124998.95</v>
      </c>
      <c r="I53" s="64">
        <f>231.79+9524.45+132825.44+982017.27+400</f>
        <v>1124998.95</v>
      </c>
      <c r="J53" s="61" t="s">
        <v>18</v>
      </c>
      <c r="K53" s="65">
        <f>K56+K55</f>
        <v>0</v>
      </c>
      <c r="L53" s="65">
        <f>L56+L55</f>
        <v>0</v>
      </c>
      <c r="M53" s="65">
        <f>M56+M55</f>
        <v>0</v>
      </c>
    </row>
    <row r="54" spans="1:13" s="11" customFormat="1" ht="15.75" hidden="1" customHeight="1" x14ac:dyDescent="0.3">
      <c r="A54" s="59"/>
      <c r="B54" s="62"/>
      <c r="C54" s="59"/>
      <c r="D54" s="60"/>
      <c r="E54" s="59"/>
      <c r="F54" s="59"/>
      <c r="G54" s="59"/>
      <c r="H54" s="68"/>
      <c r="I54" s="68"/>
      <c r="J54" s="63"/>
      <c r="K54" s="66"/>
      <c r="L54" s="66"/>
      <c r="M54" s="66"/>
    </row>
    <row r="55" spans="1:13" s="11" customFormat="1" ht="15.75" hidden="1" customHeight="1" x14ac:dyDescent="0.3">
      <c r="A55" s="59"/>
      <c r="B55" s="62"/>
      <c r="C55" s="59"/>
      <c r="D55" s="67" t="s">
        <v>29</v>
      </c>
      <c r="E55" s="59"/>
      <c r="F55" s="59"/>
      <c r="G55" s="59"/>
      <c r="H55" s="68"/>
      <c r="I55" s="68"/>
      <c r="J55" s="20" t="s">
        <v>19</v>
      </c>
      <c r="K55" s="21"/>
      <c r="L55" s="21">
        <v>0</v>
      </c>
      <c r="M55" s="21">
        <v>0</v>
      </c>
    </row>
    <row r="56" spans="1:13" s="11" customFormat="1" ht="10.8" hidden="1" customHeight="1" x14ac:dyDescent="0.3">
      <c r="A56" s="60"/>
      <c r="B56" s="63"/>
      <c r="C56" s="60"/>
      <c r="D56" s="67"/>
      <c r="E56" s="60"/>
      <c r="F56" s="60"/>
      <c r="G56" s="60"/>
      <c r="H56" s="69"/>
      <c r="I56" s="69"/>
      <c r="J56" s="20" t="s">
        <v>20</v>
      </c>
      <c r="K56" s="21"/>
      <c r="L56" s="21">
        <v>0</v>
      </c>
      <c r="M56" s="21">
        <v>0</v>
      </c>
    </row>
    <row r="57" spans="1:13" s="10" customFormat="1" ht="15.75" customHeight="1" x14ac:dyDescent="0.3">
      <c r="A57" s="45" t="s">
        <v>65</v>
      </c>
      <c r="B57" s="46" t="s">
        <v>66</v>
      </c>
      <c r="C57" s="45" t="s">
        <v>67</v>
      </c>
      <c r="D57" s="5" t="s">
        <v>25</v>
      </c>
      <c r="E57" s="45" t="s">
        <v>26</v>
      </c>
      <c r="F57" s="45" t="s">
        <v>27</v>
      </c>
      <c r="G57" s="45" t="s">
        <v>68</v>
      </c>
      <c r="H57" s="54">
        <f>I57+K57+L57+M57</f>
        <v>27223.67</v>
      </c>
      <c r="I57" s="54">
        <f>20766.53+637.82</f>
        <v>21404.35</v>
      </c>
      <c r="J57" s="18" t="s">
        <v>18</v>
      </c>
      <c r="K57" s="7">
        <f>K58</f>
        <v>5819.32</v>
      </c>
      <c r="L57" s="7">
        <f>L58</f>
        <v>0</v>
      </c>
      <c r="M57" s="7">
        <f>M58</f>
        <v>0</v>
      </c>
    </row>
    <row r="58" spans="1:13" s="10" customFormat="1" ht="61.5" customHeight="1" x14ac:dyDescent="0.3">
      <c r="A58" s="45"/>
      <c r="B58" s="46"/>
      <c r="C58" s="45"/>
      <c r="D58" s="5" t="s">
        <v>69</v>
      </c>
      <c r="E58" s="45"/>
      <c r="F58" s="45"/>
      <c r="G58" s="45"/>
      <c r="H58" s="54"/>
      <c r="I58" s="54"/>
      <c r="J58" s="2" t="s">
        <v>20</v>
      </c>
      <c r="K58" s="7">
        <v>5819.32</v>
      </c>
      <c r="L58" s="7">
        <v>0</v>
      </c>
      <c r="M58" s="7">
        <v>0</v>
      </c>
    </row>
    <row r="59" spans="1:13" s="10" customFormat="1" ht="15.75" customHeight="1" x14ac:dyDescent="0.3">
      <c r="A59" s="48" t="s">
        <v>70</v>
      </c>
      <c r="B59" s="55" t="s">
        <v>71</v>
      </c>
      <c r="C59" s="48" t="s">
        <v>72</v>
      </c>
      <c r="D59" s="3" t="s">
        <v>25</v>
      </c>
      <c r="E59" s="48" t="s">
        <v>26</v>
      </c>
      <c r="F59" s="48" t="s">
        <v>27</v>
      </c>
      <c r="G59" s="48" t="s">
        <v>56</v>
      </c>
      <c r="H59" s="51">
        <f>I59+K59+L59+M59</f>
        <v>15037.16</v>
      </c>
      <c r="I59" s="75">
        <v>0</v>
      </c>
      <c r="J59" s="55" t="s">
        <v>18</v>
      </c>
      <c r="K59" s="73">
        <f>K61</f>
        <v>15037.16</v>
      </c>
      <c r="L59" s="73">
        <f>L61</f>
        <v>0</v>
      </c>
      <c r="M59" s="73">
        <f>M61</f>
        <v>0</v>
      </c>
    </row>
    <row r="60" spans="1:13" s="10" customFormat="1" ht="18" customHeight="1" x14ac:dyDescent="0.3">
      <c r="A60" s="49"/>
      <c r="B60" s="56"/>
      <c r="C60" s="49"/>
      <c r="D60" s="45" t="s">
        <v>29</v>
      </c>
      <c r="E60" s="49"/>
      <c r="F60" s="49"/>
      <c r="G60" s="49"/>
      <c r="H60" s="52"/>
      <c r="I60" s="76"/>
      <c r="J60" s="56"/>
      <c r="K60" s="74"/>
      <c r="L60" s="74"/>
      <c r="M60" s="74"/>
    </row>
    <row r="61" spans="1:13" s="10" customFormat="1" ht="15.6" x14ac:dyDescent="0.3">
      <c r="A61" s="50"/>
      <c r="B61" s="57"/>
      <c r="C61" s="50"/>
      <c r="D61" s="45"/>
      <c r="E61" s="50"/>
      <c r="F61" s="50"/>
      <c r="G61" s="50"/>
      <c r="H61" s="53"/>
      <c r="I61" s="77"/>
      <c r="J61" s="2" t="s">
        <v>20</v>
      </c>
      <c r="K61" s="7">
        <v>15037.16</v>
      </c>
      <c r="L61" s="7">
        <v>0</v>
      </c>
      <c r="M61" s="7">
        <v>0</v>
      </c>
    </row>
    <row r="62" spans="1:13" s="10" customFormat="1" ht="15.75" customHeight="1" x14ac:dyDescent="0.3">
      <c r="A62" s="48" t="s">
        <v>73</v>
      </c>
      <c r="B62" s="55" t="s">
        <v>74</v>
      </c>
      <c r="C62" s="48" t="s">
        <v>75</v>
      </c>
      <c r="D62" s="3" t="s">
        <v>25</v>
      </c>
      <c r="E62" s="48" t="s">
        <v>26</v>
      </c>
      <c r="F62" s="45" t="s">
        <v>51</v>
      </c>
      <c r="G62" s="48" t="s">
        <v>56</v>
      </c>
      <c r="H62" s="54">
        <f>I62+K62+L62+M62</f>
        <v>3153.55</v>
      </c>
      <c r="I62" s="79">
        <v>0</v>
      </c>
      <c r="J62" s="18" t="s">
        <v>18</v>
      </c>
      <c r="K62" s="7">
        <f>K63</f>
        <v>3153.55</v>
      </c>
      <c r="L62" s="7">
        <f>L63</f>
        <v>0</v>
      </c>
      <c r="M62" s="7">
        <f>M63</f>
        <v>0</v>
      </c>
    </row>
    <row r="63" spans="1:13" s="10" customFormat="1" ht="32.25" customHeight="1" x14ac:dyDescent="0.3">
      <c r="A63" s="49"/>
      <c r="B63" s="56"/>
      <c r="C63" s="49"/>
      <c r="D63" s="45" t="s">
        <v>29</v>
      </c>
      <c r="E63" s="49"/>
      <c r="F63" s="45"/>
      <c r="G63" s="49"/>
      <c r="H63" s="54"/>
      <c r="I63" s="79"/>
      <c r="J63" s="2" t="s">
        <v>20</v>
      </c>
      <c r="K63" s="7">
        <v>3153.55</v>
      </c>
      <c r="L63" s="7">
        <v>0</v>
      </c>
      <c r="M63" s="7">
        <v>0</v>
      </c>
    </row>
    <row r="64" spans="1:13" s="10" customFormat="1" ht="15.75" customHeight="1" x14ac:dyDescent="0.3">
      <c r="A64" s="49"/>
      <c r="B64" s="56"/>
      <c r="C64" s="49"/>
      <c r="D64" s="45"/>
      <c r="E64" s="49"/>
      <c r="F64" s="45" t="s">
        <v>76</v>
      </c>
      <c r="G64" s="49"/>
      <c r="H64" s="54">
        <f>I64+K64+L64+M64</f>
        <v>11426.150000000001</v>
      </c>
      <c r="I64" s="54">
        <v>2458.79</v>
      </c>
      <c r="J64" s="18" t="s">
        <v>18</v>
      </c>
      <c r="K64" s="7">
        <f>K66</f>
        <v>8967.36</v>
      </c>
      <c r="L64" s="7">
        <f>L66</f>
        <v>0</v>
      </c>
      <c r="M64" s="7">
        <f>M66</f>
        <v>0</v>
      </c>
    </row>
    <row r="65" spans="1:13" s="10" customFormat="1" ht="15.75" customHeight="1" x14ac:dyDescent="0.3">
      <c r="A65" s="49"/>
      <c r="B65" s="56"/>
      <c r="C65" s="49"/>
      <c r="D65" s="45"/>
      <c r="E65" s="49"/>
      <c r="F65" s="45"/>
      <c r="G65" s="49"/>
      <c r="H65" s="54"/>
      <c r="I65" s="54"/>
      <c r="J65" s="18" t="s">
        <v>19</v>
      </c>
      <c r="K65" s="7">
        <v>0</v>
      </c>
      <c r="L65" s="7">
        <v>0</v>
      </c>
      <c r="M65" s="7">
        <v>0</v>
      </c>
    </row>
    <row r="66" spans="1:13" s="10" customFormat="1" ht="15.6" x14ac:dyDescent="0.3">
      <c r="A66" s="50"/>
      <c r="B66" s="57"/>
      <c r="C66" s="50"/>
      <c r="D66" s="45"/>
      <c r="E66" s="50"/>
      <c r="F66" s="45"/>
      <c r="G66" s="50"/>
      <c r="H66" s="54"/>
      <c r="I66" s="54"/>
      <c r="J66" s="2" t="s">
        <v>20</v>
      </c>
      <c r="K66" s="7">
        <f>8967.35+0.01</f>
        <v>8967.36</v>
      </c>
      <c r="L66" s="7">
        <v>0</v>
      </c>
      <c r="M66" s="7">
        <v>0</v>
      </c>
    </row>
    <row r="67" spans="1:13" s="10" customFormat="1" ht="22.5" customHeight="1" x14ac:dyDescent="0.3">
      <c r="A67" s="48" t="s">
        <v>77</v>
      </c>
      <c r="B67" s="55" t="s">
        <v>78</v>
      </c>
      <c r="C67" s="48" t="s">
        <v>79</v>
      </c>
      <c r="D67" s="3" t="s">
        <v>25</v>
      </c>
      <c r="E67" s="48" t="s">
        <v>26</v>
      </c>
      <c r="F67" s="48" t="s">
        <v>27</v>
      </c>
      <c r="G67" s="48" t="s">
        <v>33</v>
      </c>
      <c r="H67" s="51">
        <f>I67+K67+L67+M67</f>
        <v>31421.1</v>
      </c>
      <c r="I67" s="51">
        <f>5289+2751</f>
        <v>8040</v>
      </c>
      <c r="J67" s="55" t="s">
        <v>18</v>
      </c>
      <c r="K67" s="73">
        <f>K70</f>
        <v>0</v>
      </c>
      <c r="L67" s="73">
        <f>L70</f>
        <v>0</v>
      </c>
      <c r="M67" s="73">
        <f>M70</f>
        <v>23381.1</v>
      </c>
    </row>
    <row r="68" spans="1:13" s="10" customFormat="1" ht="15" customHeight="1" x14ac:dyDescent="0.3">
      <c r="A68" s="49"/>
      <c r="B68" s="56"/>
      <c r="C68" s="49"/>
      <c r="D68" s="45" t="s">
        <v>29</v>
      </c>
      <c r="E68" s="49"/>
      <c r="F68" s="49"/>
      <c r="G68" s="49"/>
      <c r="H68" s="52"/>
      <c r="I68" s="52"/>
      <c r="J68" s="57"/>
      <c r="K68" s="78"/>
      <c r="L68" s="78"/>
      <c r="M68" s="78"/>
    </row>
    <row r="69" spans="1:13" s="10" customFormat="1" ht="15.6" x14ac:dyDescent="0.3">
      <c r="A69" s="49"/>
      <c r="B69" s="56"/>
      <c r="C69" s="49"/>
      <c r="D69" s="45"/>
      <c r="E69" s="49"/>
      <c r="F69" s="49"/>
      <c r="G69" s="49"/>
      <c r="H69" s="52"/>
      <c r="I69" s="52"/>
      <c r="J69" s="18" t="s">
        <v>19</v>
      </c>
      <c r="K69" s="7">
        <v>0</v>
      </c>
      <c r="L69" s="7">
        <v>0</v>
      </c>
      <c r="M69" s="7">
        <v>0</v>
      </c>
    </row>
    <row r="70" spans="1:13" s="10" customFormat="1" ht="21.75" customHeight="1" x14ac:dyDescent="0.3">
      <c r="A70" s="50"/>
      <c r="B70" s="57"/>
      <c r="C70" s="50"/>
      <c r="D70" s="45"/>
      <c r="E70" s="50"/>
      <c r="F70" s="50"/>
      <c r="G70" s="50"/>
      <c r="H70" s="53"/>
      <c r="I70" s="53"/>
      <c r="J70" s="2" t="s">
        <v>20</v>
      </c>
      <c r="K70" s="7">
        <v>0</v>
      </c>
      <c r="L70" s="7">
        <v>0</v>
      </c>
      <c r="M70" s="7">
        <v>23381.1</v>
      </c>
    </row>
    <row r="71" spans="1:13" s="10" customFormat="1" ht="15.75" customHeight="1" x14ac:dyDescent="0.3">
      <c r="A71" s="48" t="s">
        <v>438</v>
      </c>
      <c r="B71" s="55" t="s">
        <v>95</v>
      </c>
      <c r="C71" s="48" t="s">
        <v>96</v>
      </c>
      <c r="D71" s="3" t="s">
        <v>25</v>
      </c>
      <c r="E71" s="48" t="s">
        <v>26</v>
      </c>
      <c r="F71" s="45" t="s">
        <v>51</v>
      </c>
      <c r="G71" s="48" t="s">
        <v>97</v>
      </c>
      <c r="H71" s="54">
        <f>I71+K71+L71+M71</f>
        <v>13755.82</v>
      </c>
      <c r="I71" s="79">
        <v>600</v>
      </c>
      <c r="J71" s="18" t="s">
        <v>18</v>
      </c>
      <c r="K71" s="7">
        <f>K72</f>
        <v>0</v>
      </c>
      <c r="L71" s="7">
        <f>L72</f>
        <v>13155.82</v>
      </c>
      <c r="M71" s="7">
        <f>M72</f>
        <v>0</v>
      </c>
    </row>
    <row r="72" spans="1:13" s="10" customFormat="1" ht="32.25" customHeight="1" x14ac:dyDescent="0.3">
      <c r="A72" s="49"/>
      <c r="B72" s="56"/>
      <c r="C72" s="49"/>
      <c r="D72" s="45" t="s">
        <v>29</v>
      </c>
      <c r="E72" s="49"/>
      <c r="F72" s="45"/>
      <c r="G72" s="49"/>
      <c r="H72" s="54"/>
      <c r="I72" s="79"/>
      <c r="J72" s="2" t="s">
        <v>20</v>
      </c>
      <c r="K72" s="7">
        <v>0</v>
      </c>
      <c r="L72" s="7">
        <v>13155.82</v>
      </c>
      <c r="M72" s="7">
        <v>0</v>
      </c>
    </row>
    <row r="73" spans="1:13" s="10" customFormat="1" ht="15.75" customHeight="1" x14ac:dyDescent="0.3">
      <c r="A73" s="49"/>
      <c r="B73" s="56"/>
      <c r="C73" s="49"/>
      <c r="D73" s="45"/>
      <c r="E73" s="49"/>
      <c r="F73" s="45" t="s">
        <v>27</v>
      </c>
      <c r="G73" s="49"/>
      <c r="H73" s="54">
        <f>I73+K73+L73+M73</f>
        <v>35033.08</v>
      </c>
      <c r="I73" s="79">
        <v>0</v>
      </c>
      <c r="J73" s="18" t="s">
        <v>18</v>
      </c>
      <c r="K73" s="7">
        <f>K75</f>
        <v>0</v>
      </c>
      <c r="L73" s="7">
        <f>L75</f>
        <v>25852.18</v>
      </c>
      <c r="M73" s="7">
        <f>M75</f>
        <v>9180.9</v>
      </c>
    </row>
    <row r="74" spans="1:13" s="10" customFormat="1" ht="15.75" customHeight="1" x14ac:dyDescent="0.3">
      <c r="A74" s="49"/>
      <c r="B74" s="56"/>
      <c r="C74" s="49"/>
      <c r="D74" s="45"/>
      <c r="E74" s="49"/>
      <c r="F74" s="45"/>
      <c r="G74" s="49"/>
      <c r="H74" s="54"/>
      <c r="I74" s="79"/>
      <c r="J74" s="18" t="s">
        <v>19</v>
      </c>
      <c r="K74" s="7">
        <v>0</v>
      </c>
      <c r="L74" s="7">
        <v>0</v>
      </c>
      <c r="M74" s="7">
        <v>0</v>
      </c>
    </row>
    <row r="75" spans="1:13" s="10" customFormat="1" ht="15.6" x14ac:dyDescent="0.3">
      <c r="A75" s="50"/>
      <c r="B75" s="57"/>
      <c r="C75" s="50"/>
      <c r="D75" s="45"/>
      <c r="E75" s="50"/>
      <c r="F75" s="45"/>
      <c r="G75" s="50"/>
      <c r="H75" s="54"/>
      <c r="I75" s="79"/>
      <c r="J75" s="2" t="s">
        <v>20</v>
      </c>
      <c r="K75" s="7">
        <v>0</v>
      </c>
      <c r="L75" s="7">
        <v>25852.18</v>
      </c>
      <c r="M75" s="7">
        <v>9180.9</v>
      </c>
    </row>
    <row r="76" spans="1:13" s="10" customFormat="1" ht="15.6" x14ac:dyDescent="0.3">
      <c r="A76" s="47" t="s">
        <v>80</v>
      </c>
      <c r="B76" s="47"/>
      <c r="C76" s="47"/>
      <c r="D76" s="47"/>
      <c r="E76" s="47"/>
      <c r="F76" s="47"/>
      <c r="G76" s="47"/>
      <c r="H76" s="47"/>
      <c r="I76" s="47"/>
      <c r="J76" s="2" t="s">
        <v>18</v>
      </c>
      <c r="K76" s="7">
        <f t="shared" ref="K76:L76" si="8">K77+K78</f>
        <v>310383.14</v>
      </c>
      <c r="L76" s="7">
        <f t="shared" si="8"/>
        <v>411597.58</v>
      </c>
      <c r="M76" s="7">
        <f>M77+M78</f>
        <v>52897.81</v>
      </c>
    </row>
    <row r="77" spans="1:13" s="10" customFormat="1" ht="15.6" x14ac:dyDescent="0.3">
      <c r="A77" s="47"/>
      <c r="B77" s="47"/>
      <c r="C77" s="47"/>
      <c r="D77" s="47"/>
      <c r="E77" s="47"/>
      <c r="F77" s="47"/>
      <c r="G77" s="47"/>
      <c r="H77" s="47"/>
      <c r="I77" s="47"/>
      <c r="J77" s="2" t="s">
        <v>19</v>
      </c>
      <c r="K77" s="7">
        <f>K80+K83</f>
        <v>176851.55</v>
      </c>
      <c r="L77" s="7">
        <f t="shared" ref="L77:M77" si="9">L80+L83</f>
        <v>225075.76</v>
      </c>
      <c r="M77" s="7">
        <f t="shared" si="9"/>
        <v>31738.69</v>
      </c>
    </row>
    <row r="78" spans="1:13" s="10" customFormat="1" ht="15.6" x14ac:dyDescent="0.3">
      <c r="A78" s="47"/>
      <c r="B78" s="47"/>
      <c r="C78" s="47"/>
      <c r="D78" s="47"/>
      <c r="E78" s="47"/>
      <c r="F78" s="47"/>
      <c r="G78" s="47"/>
      <c r="H78" s="47"/>
      <c r="I78" s="47"/>
      <c r="J78" s="2" t="s">
        <v>20</v>
      </c>
      <c r="K78" s="7">
        <f>K81+K84+K86+K88</f>
        <v>133531.59</v>
      </c>
      <c r="L78" s="7">
        <f t="shared" ref="L78:M78" si="10">L81+L84+L86+L88</f>
        <v>186521.82</v>
      </c>
      <c r="M78" s="7">
        <f t="shared" si="10"/>
        <v>21159.119999999999</v>
      </c>
    </row>
    <row r="79" spans="1:13" s="10" customFormat="1" ht="15.75" customHeight="1" x14ac:dyDescent="0.3">
      <c r="A79" s="45" t="s">
        <v>86</v>
      </c>
      <c r="B79" s="55" t="s">
        <v>81</v>
      </c>
      <c r="C79" s="48" t="s">
        <v>82</v>
      </c>
      <c r="D79" s="3" t="s">
        <v>83</v>
      </c>
      <c r="E79" s="45" t="s">
        <v>26</v>
      </c>
      <c r="F79" s="45" t="s">
        <v>76</v>
      </c>
      <c r="G79" s="45" t="s">
        <v>84</v>
      </c>
      <c r="H79" s="54">
        <f>I79+K79+L79+M79</f>
        <v>246579.91</v>
      </c>
      <c r="I79" s="79">
        <v>0</v>
      </c>
      <c r="J79" s="2" t="s">
        <v>18</v>
      </c>
      <c r="K79" s="7">
        <f>K80+K81</f>
        <v>106669.31</v>
      </c>
      <c r="L79" s="7">
        <f t="shared" ref="L79:M79" si="11">L80+L81</f>
        <v>139910.6</v>
      </c>
      <c r="M79" s="7">
        <f t="shared" si="11"/>
        <v>0</v>
      </c>
    </row>
    <row r="80" spans="1:13" s="10" customFormat="1" ht="15.6" x14ac:dyDescent="0.3">
      <c r="A80" s="45"/>
      <c r="B80" s="56"/>
      <c r="C80" s="49"/>
      <c r="D80" s="48" t="s">
        <v>85</v>
      </c>
      <c r="E80" s="45"/>
      <c r="F80" s="45"/>
      <c r="G80" s="45"/>
      <c r="H80" s="54"/>
      <c r="I80" s="79"/>
      <c r="J80" s="2" t="s">
        <v>19</v>
      </c>
      <c r="K80" s="7">
        <v>64001.59</v>
      </c>
      <c r="L80" s="7">
        <v>83946.36</v>
      </c>
      <c r="M80" s="7">
        <v>0</v>
      </c>
    </row>
    <row r="81" spans="1:13" s="10" customFormat="1" ht="30.75" customHeight="1" x14ac:dyDescent="0.3">
      <c r="A81" s="45"/>
      <c r="B81" s="57"/>
      <c r="C81" s="50"/>
      <c r="D81" s="50"/>
      <c r="E81" s="45"/>
      <c r="F81" s="45"/>
      <c r="G81" s="45"/>
      <c r="H81" s="54"/>
      <c r="I81" s="79"/>
      <c r="J81" s="2" t="s">
        <v>20</v>
      </c>
      <c r="K81" s="7">
        <v>42667.72</v>
      </c>
      <c r="L81" s="7">
        <f>53506.24+2458</f>
        <v>55964.24</v>
      </c>
      <c r="M81" s="7">
        <v>0</v>
      </c>
    </row>
    <row r="82" spans="1:13" s="10" customFormat="1" ht="15.6" x14ac:dyDescent="0.3">
      <c r="A82" s="45" t="s">
        <v>90</v>
      </c>
      <c r="B82" s="46" t="s">
        <v>87</v>
      </c>
      <c r="C82" s="45" t="s">
        <v>88</v>
      </c>
      <c r="D82" s="5" t="s">
        <v>83</v>
      </c>
      <c r="E82" s="45" t="s">
        <v>26</v>
      </c>
      <c r="F82" s="45" t="s">
        <v>76</v>
      </c>
      <c r="G82" s="45" t="s">
        <v>89</v>
      </c>
      <c r="H82" s="54">
        <f>I82+K82+L82+M82</f>
        <v>480566.13</v>
      </c>
      <c r="I82" s="54">
        <v>4369.3900000000003</v>
      </c>
      <c r="J82" s="2" t="s">
        <v>18</v>
      </c>
      <c r="K82" s="7">
        <f>K83+K84</f>
        <v>188083.27000000002</v>
      </c>
      <c r="L82" s="7">
        <f>L83+L84</f>
        <v>235215.65999999997</v>
      </c>
      <c r="M82" s="7">
        <f>M83+M84</f>
        <v>52897.81</v>
      </c>
    </row>
    <row r="83" spans="1:13" s="10" customFormat="1" ht="15.6" x14ac:dyDescent="0.3">
      <c r="A83" s="45"/>
      <c r="B83" s="46"/>
      <c r="C83" s="45"/>
      <c r="D83" s="48" t="s">
        <v>85</v>
      </c>
      <c r="E83" s="45"/>
      <c r="F83" s="45"/>
      <c r="G83" s="45"/>
      <c r="H83" s="45"/>
      <c r="I83" s="54"/>
      <c r="J83" s="2" t="s">
        <v>19</v>
      </c>
      <c r="K83" s="7">
        <v>112849.96</v>
      </c>
      <c r="L83" s="7">
        <v>141129.4</v>
      </c>
      <c r="M83" s="7">
        <v>31738.69</v>
      </c>
    </row>
    <row r="84" spans="1:13" s="10" customFormat="1" ht="37.5" customHeight="1" x14ac:dyDescent="0.3">
      <c r="A84" s="45"/>
      <c r="B84" s="46"/>
      <c r="C84" s="45"/>
      <c r="D84" s="50"/>
      <c r="E84" s="45"/>
      <c r="F84" s="45"/>
      <c r="G84" s="45"/>
      <c r="H84" s="45"/>
      <c r="I84" s="54"/>
      <c r="J84" s="2" t="s">
        <v>20</v>
      </c>
      <c r="K84" s="7">
        <v>75233.31</v>
      </c>
      <c r="L84" s="7">
        <v>94086.26</v>
      </c>
      <c r="M84" s="7">
        <v>21159.119999999999</v>
      </c>
    </row>
    <row r="85" spans="1:13" s="10" customFormat="1" ht="15.6" hidden="1" x14ac:dyDescent="0.3">
      <c r="A85" s="48" t="s">
        <v>439</v>
      </c>
      <c r="B85" s="55" t="s">
        <v>91</v>
      </c>
      <c r="C85" s="48" t="s">
        <v>92</v>
      </c>
      <c r="D85" s="48" t="s">
        <v>83</v>
      </c>
      <c r="E85" s="48" t="s">
        <v>26</v>
      </c>
      <c r="F85" s="45" t="s">
        <v>93</v>
      </c>
      <c r="G85" s="48" t="s">
        <v>94</v>
      </c>
      <c r="H85" s="54">
        <f>I85+K85+L85+M85</f>
        <v>3833.66</v>
      </c>
      <c r="I85" s="54">
        <v>3833.66</v>
      </c>
      <c r="J85" s="2" t="s">
        <v>18</v>
      </c>
      <c r="K85" s="7">
        <f>K86</f>
        <v>0</v>
      </c>
      <c r="L85" s="7">
        <f t="shared" ref="L85:M85" si="12">L86</f>
        <v>0</v>
      </c>
      <c r="M85" s="7">
        <f t="shared" si="12"/>
        <v>0</v>
      </c>
    </row>
    <row r="86" spans="1:13" s="10" customFormat="1" ht="30" hidden="1" customHeight="1" x14ac:dyDescent="0.3">
      <c r="A86" s="49"/>
      <c r="B86" s="56"/>
      <c r="C86" s="49"/>
      <c r="D86" s="49"/>
      <c r="E86" s="49"/>
      <c r="F86" s="45"/>
      <c r="G86" s="49"/>
      <c r="H86" s="45"/>
      <c r="I86" s="54"/>
      <c r="J86" s="2" t="s">
        <v>20</v>
      </c>
      <c r="K86" s="7">
        <v>0</v>
      </c>
      <c r="L86" s="7">
        <v>0</v>
      </c>
      <c r="M86" s="7">
        <v>0</v>
      </c>
    </row>
    <row r="87" spans="1:13" s="10" customFormat="1" ht="15.6" customHeight="1" x14ac:dyDescent="0.3">
      <c r="A87" s="49"/>
      <c r="B87" s="56"/>
      <c r="C87" s="49"/>
      <c r="D87" s="50"/>
      <c r="E87" s="49"/>
      <c r="F87" s="45" t="s">
        <v>76</v>
      </c>
      <c r="G87" s="49"/>
      <c r="H87" s="54">
        <f>I87+K87+L87+M87</f>
        <v>52101.88</v>
      </c>
      <c r="I87" s="54">
        <v>0</v>
      </c>
      <c r="J87" s="2" t="s">
        <v>18</v>
      </c>
      <c r="K87" s="7">
        <f>K88</f>
        <v>15630.56</v>
      </c>
      <c r="L87" s="7">
        <f t="shared" ref="L87:M87" si="13">L88</f>
        <v>36471.32</v>
      </c>
      <c r="M87" s="7">
        <f t="shared" si="13"/>
        <v>0</v>
      </c>
    </row>
    <row r="88" spans="1:13" s="10" customFormat="1" ht="49.2" customHeight="1" x14ac:dyDescent="0.3">
      <c r="A88" s="50"/>
      <c r="B88" s="57"/>
      <c r="C88" s="50"/>
      <c r="D88" s="5" t="s">
        <v>85</v>
      </c>
      <c r="E88" s="50"/>
      <c r="F88" s="45"/>
      <c r="G88" s="50"/>
      <c r="H88" s="45"/>
      <c r="I88" s="54"/>
      <c r="J88" s="2" t="s">
        <v>20</v>
      </c>
      <c r="K88" s="7">
        <v>15630.56</v>
      </c>
      <c r="L88" s="7">
        <v>36471.32</v>
      </c>
      <c r="M88" s="7">
        <v>0</v>
      </c>
    </row>
    <row r="89" spans="1:13" s="10" customFormat="1" ht="13.5" customHeight="1" x14ac:dyDescent="0.3">
      <c r="A89" s="47" t="s">
        <v>98</v>
      </c>
      <c r="B89" s="47"/>
      <c r="C89" s="47"/>
      <c r="D89" s="47"/>
      <c r="E89" s="47"/>
      <c r="F89" s="47"/>
      <c r="G89" s="47"/>
      <c r="H89" s="47"/>
      <c r="I89" s="47"/>
      <c r="J89" s="2" t="s">
        <v>18</v>
      </c>
      <c r="K89" s="7">
        <f t="shared" ref="K89:M89" si="14">K90+K91</f>
        <v>5468.32</v>
      </c>
      <c r="L89" s="7">
        <f t="shared" si="14"/>
        <v>68115.02</v>
      </c>
      <c r="M89" s="7">
        <f t="shared" si="14"/>
        <v>60979.92</v>
      </c>
    </row>
    <row r="90" spans="1:13" s="10" customFormat="1" ht="14.25" customHeight="1" x14ac:dyDescent="0.3">
      <c r="A90" s="47"/>
      <c r="B90" s="47"/>
      <c r="C90" s="47"/>
      <c r="D90" s="47"/>
      <c r="E90" s="47"/>
      <c r="F90" s="47"/>
      <c r="G90" s="47"/>
      <c r="H90" s="47"/>
      <c r="I90" s="47"/>
      <c r="J90" s="2" t="s">
        <v>19</v>
      </c>
      <c r="K90" s="7">
        <f>K95+K98+K103</f>
        <v>0</v>
      </c>
      <c r="L90" s="7">
        <f t="shared" ref="L90:M90" si="15">L95+L98+L103</f>
        <v>0</v>
      </c>
      <c r="M90" s="7">
        <f t="shared" si="15"/>
        <v>0</v>
      </c>
    </row>
    <row r="91" spans="1:13" s="10" customFormat="1" ht="15.6" x14ac:dyDescent="0.3">
      <c r="A91" s="47"/>
      <c r="B91" s="47"/>
      <c r="C91" s="47"/>
      <c r="D91" s="47"/>
      <c r="E91" s="47"/>
      <c r="F91" s="47"/>
      <c r="G91" s="47"/>
      <c r="H91" s="47"/>
      <c r="I91" s="47"/>
      <c r="J91" s="2" t="s">
        <v>20</v>
      </c>
      <c r="K91" s="7">
        <f>K96+K99+K101+K104+K106+K108+K110+K112</f>
        <v>5468.32</v>
      </c>
      <c r="L91" s="7">
        <f>L96+L99+L101+L104+L106+L108+L110+L112</f>
        <v>68115.02</v>
      </c>
      <c r="M91" s="7">
        <f>M96+M99+M101+M104+M106+M108+M110+M112</f>
        <v>60979.92</v>
      </c>
    </row>
    <row r="92" spans="1:13" s="10" customFormat="1" ht="31.5" hidden="1" customHeight="1" outlineLevel="1" x14ac:dyDescent="0.3">
      <c r="A92" s="48" t="s">
        <v>99</v>
      </c>
      <c r="B92" s="55" t="s">
        <v>100</v>
      </c>
      <c r="C92" s="48" t="s">
        <v>101</v>
      </c>
      <c r="D92" s="48" t="s">
        <v>83</v>
      </c>
      <c r="E92" s="48" t="s">
        <v>26</v>
      </c>
      <c r="F92" s="45" t="s">
        <v>51</v>
      </c>
      <c r="G92" s="48" t="s">
        <v>102</v>
      </c>
      <c r="H92" s="51">
        <f>I92+K92+L92+M92</f>
        <v>10016.57</v>
      </c>
      <c r="I92" s="51">
        <v>10016.57</v>
      </c>
      <c r="J92" s="17" t="s">
        <v>18</v>
      </c>
      <c r="K92" s="1">
        <f>K93</f>
        <v>0</v>
      </c>
      <c r="L92" s="1">
        <f t="shared" ref="L92:M92" si="16">L93</f>
        <v>0</v>
      </c>
      <c r="M92" s="1">
        <f t="shared" si="16"/>
        <v>0</v>
      </c>
    </row>
    <row r="93" spans="1:13" s="10" customFormat="1" ht="15.6" hidden="1" outlineLevel="1" x14ac:dyDescent="0.3">
      <c r="A93" s="49"/>
      <c r="B93" s="56"/>
      <c r="C93" s="49"/>
      <c r="D93" s="49"/>
      <c r="E93" s="49"/>
      <c r="F93" s="45"/>
      <c r="G93" s="50"/>
      <c r="H93" s="50"/>
      <c r="I93" s="53"/>
      <c r="J93" s="17" t="s">
        <v>20</v>
      </c>
      <c r="K93" s="1">
        <v>0</v>
      </c>
      <c r="L93" s="1">
        <v>0</v>
      </c>
      <c r="M93" s="1">
        <v>0</v>
      </c>
    </row>
    <row r="94" spans="1:13" s="10" customFormat="1" ht="18.75" customHeight="1" collapsed="1" x14ac:dyDescent="0.3">
      <c r="A94" s="49"/>
      <c r="B94" s="56"/>
      <c r="C94" s="49"/>
      <c r="D94" s="50"/>
      <c r="E94" s="49"/>
      <c r="F94" s="48" t="s">
        <v>27</v>
      </c>
      <c r="G94" s="48" t="s">
        <v>36</v>
      </c>
      <c r="H94" s="51">
        <f>I94+K94+L94+M94</f>
        <v>16913.12</v>
      </c>
      <c r="I94" s="51">
        <v>11444.8</v>
      </c>
      <c r="J94" s="6" t="s">
        <v>18</v>
      </c>
      <c r="K94" s="1">
        <f>K96</f>
        <v>5468.32</v>
      </c>
      <c r="L94" s="1">
        <f>L96</f>
        <v>0</v>
      </c>
      <c r="M94" s="1">
        <f>M96</f>
        <v>0</v>
      </c>
    </row>
    <row r="95" spans="1:13" s="10" customFormat="1" ht="15" customHeight="1" x14ac:dyDescent="0.3">
      <c r="A95" s="49"/>
      <c r="B95" s="56"/>
      <c r="C95" s="49"/>
      <c r="D95" s="48" t="s">
        <v>103</v>
      </c>
      <c r="E95" s="49"/>
      <c r="F95" s="49"/>
      <c r="G95" s="49"/>
      <c r="H95" s="52"/>
      <c r="I95" s="52"/>
      <c r="J95" s="2" t="s">
        <v>19</v>
      </c>
      <c r="K95" s="22">
        <v>0</v>
      </c>
      <c r="L95" s="22">
        <v>0</v>
      </c>
      <c r="M95" s="22">
        <v>0</v>
      </c>
    </row>
    <row r="96" spans="1:13" s="10" customFormat="1" ht="34.5" customHeight="1" x14ac:dyDescent="0.3">
      <c r="A96" s="50"/>
      <c r="B96" s="57"/>
      <c r="C96" s="50"/>
      <c r="D96" s="50"/>
      <c r="E96" s="50"/>
      <c r="F96" s="50"/>
      <c r="G96" s="50"/>
      <c r="H96" s="53"/>
      <c r="I96" s="53"/>
      <c r="J96" s="2" t="s">
        <v>20</v>
      </c>
      <c r="K96" s="7">
        <v>5468.32</v>
      </c>
      <c r="L96" s="7">
        <v>0</v>
      </c>
      <c r="M96" s="7">
        <v>0</v>
      </c>
    </row>
    <row r="97" spans="1:13" s="10" customFormat="1" ht="15.75" hidden="1" customHeight="1" x14ac:dyDescent="0.3">
      <c r="A97" s="45"/>
      <c r="B97" s="46" t="s">
        <v>104</v>
      </c>
      <c r="C97" s="45" t="s">
        <v>105</v>
      </c>
      <c r="D97" s="5" t="s">
        <v>25</v>
      </c>
      <c r="E97" s="45" t="s">
        <v>26</v>
      </c>
      <c r="F97" s="48" t="s">
        <v>27</v>
      </c>
      <c r="G97" s="48" t="s">
        <v>37</v>
      </c>
      <c r="H97" s="51">
        <f>I97+K97+L97+M97</f>
        <v>40764.990000000005</v>
      </c>
      <c r="I97" s="51">
        <f>9069.24+10457.7+21238.05</f>
        <v>40764.990000000005</v>
      </c>
      <c r="J97" s="6" t="s">
        <v>18</v>
      </c>
      <c r="K97" s="1">
        <f>K99</f>
        <v>0</v>
      </c>
      <c r="L97" s="1">
        <f>L99</f>
        <v>0</v>
      </c>
      <c r="M97" s="1">
        <f>M99</f>
        <v>0</v>
      </c>
    </row>
    <row r="98" spans="1:13" s="10" customFormat="1" ht="15.6" hidden="1" x14ac:dyDescent="0.3">
      <c r="A98" s="45"/>
      <c r="B98" s="46"/>
      <c r="C98" s="45"/>
      <c r="D98" s="45" t="s">
        <v>29</v>
      </c>
      <c r="E98" s="45"/>
      <c r="F98" s="49"/>
      <c r="G98" s="49"/>
      <c r="H98" s="52"/>
      <c r="I98" s="52"/>
      <c r="J98" s="18" t="s">
        <v>19</v>
      </c>
      <c r="K98" s="7">
        <v>0</v>
      </c>
      <c r="L98" s="7">
        <v>0</v>
      </c>
      <c r="M98" s="7">
        <v>0</v>
      </c>
    </row>
    <row r="99" spans="1:13" s="10" customFormat="1" ht="15.6" hidden="1" x14ac:dyDescent="0.3">
      <c r="A99" s="45"/>
      <c r="B99" s="46"/>
      <c r="C99" s="45"/>
      <c r="D99" s="45"/>
      <c r="E99" s="45"/>
      <c r="F99" s="50"/>
      <c r="G99" s="50"/>
      <c r="H99" s="53"/>
      <c r="I99" s="53"/>
      <c r="J99" s="2" t="s">
        <v>20</v>
      </c>
      <c r="K99" s="7">
        <v>0</v>
      </c>
      <c r="L99" s="7">
        <v>0</v>
      </c>
      <c r="M99" s="7">
        <v>0</v>
      </c>
    </row>
    <row r="100" spans="1:13" s="10" customFormat="1" ht="15.75" customHeight="1" x14ac:dyDescent="0.3">
      <c r="A100" s="45" t="s">
        <v>106</v>
      </c>
      <c r="B100" s="46" t="s">
        <v>107</v>
      </c>
      <c r="C100" s="45" t="s">
        <v>437</v>
      </c>
      <c r="D100" s="5" t="s">
        <v>25</v>
      </c>
      <c r="E100" s="45" t="s">
        <v>26</v>
      </c>
      <c r="F100" s="45" t="s">
        <v>51</v>
      </c>
      <c r="G100" s="48" t="s">
        <v>52</v>
      </c>
      <c r="H100" s="54">
        <f>I100+K100+L100+M100</f>
        <v>18077.759999999998</v>
      </c>
      <c r="I100" s="54">
        <v>0</v>
      </c>
      <c r="J100" s="18" t="s">
        <v>18</v>
      </c>
      <c r="K100" s="7">
        <f>K101</f>
        <v>0</v>
      </c>
      <c r="L100" s="7">
        <f t="shared" ref="L100:M100" si="17">L101</f>
        <v>0</v>
      </c>
      <c r="M100" s="7">
        <f t="shared" si="17"/>
        <v>18077.759999999998</v>
      </c>
    </row>
    <row r="101" spans="1:13" s="10" customFormat="1" ht="37.5" customHeight="1" x14ac:dyDescent="0.3">
      <c r="A101" s="45"/>
      <c r="B101" s="46"/>
      <c r="C101" s="45"/>
      <c r="D101" s="48" t="s">
        <v>29</v>
      </c>
      <c r="E101" s="45"/>
      <c r="F101" s="45"/>
      <c r="G101" s="49"/>
      <c r="H101" s="45"/>
      <c r="I101" s="54"/>
      <c r="J101" s="2" t="s">
        <v>20</v>
      </c>
      <c r="K101" s="7">
        <v>0</v>
      </c>
      <c r="L101" s="7">
        <v>0</v>
      </c>
      <c r="M101" s="7">
        <v>18077.759999999998</v>
      </c>
    </row>
    <row r="102" spans="1:13" s="10" customFormat="1" ht="15.75" customHeight="1" x14ac:dyDescent="0.3">
      <c r="A102" s="45"/>
      <c r="B102" s="46"/>
      <c r="C102" s="45"/>
      <c r="D102" s="49"/>
      <c r="E102" s="45"/>
      <c r="F102" s="45" t="s">
        <v>27</v>
      </c>
      <c r="G102" s="49"/>
      <c r="H102" s="54">
        <f>I102+K102+L102+M102</f>
        <v>20978.94</v>
      </c>
      <c r="I102" s="54">
        <v>0</v>
      </c>
      <c r="J102" s="18" t="s">
        <v>18</v>
      </c>
      <c r="K102" s="7">
        <f>K104</f>
        <v>0</v>
      </c>
      <c r="L102" s="7">
        <f>L104</f>
        <v>0</v>
      </c>
      <c r="M102" s="7">
        <f>M104</f>
        <v>20978.94</v>
      </c>
    </row>
    <row r="103" spans="1:13" s="10" customFormat="1" ht="15.6" x14ac:dyDescent="0.3">
      <c r="A103" s="45"/>
      <c r="B103" s="46"/>
      <c r="C103" s="45"/>
      <c r="D103" s="49"/>
      <c r="E103" s="45"/>
      <c r="F103" s="45"/>
      <c r="G103" s="49"/>
      <c r="H103" s="54"/>
      <c r="I103" s="54"/>
      <c r="J103" s="18" t="s">
        <v>19</v>
      </c>
      <c r="K103" s="7">
        <v>0</v>
      </c>
      <c r="L103" s="7">
        <v>0</v>
      </c>
      <c r="M103" s="7">
        <v>0</v>
      </c>
    </row>
    <row r="104" spans="1:13" s="10" customFormat="1" ht="15.6" x14ac:dyDescent="0.3">
      <c r="A104" s="45"/>
      <c r="B104" s="46"/>
      <c r="C104" s="45"/>
      <c r="D104" s="50"/>
      <c r="E104" s="45"/>
      <c r="F104" s="45"/>
      <c r="G104" s="50"/>
      <c r="H104" s="54"/>
      <c r="I104" s="54"/>
      <c r="J104" s="2" t="s">
        <v>20</v>
      </c>
      <c r="K104" s="7">
        <v>0</v>
      </c>
      <c r="L104" s="7">
        <v>0</v>
      </c>
      <c r="M104" s="7">
        <v>20978.94</v>
      </c>
    </row>
    <row r="105" spans="1:13" s="10" customFormat="1" ht="20.399999999999999" customHeight="1" x14ac:dyDescent="0.3">
      <c r="A105" s="45" t="s">
        <v>108</v>
      </c>
      <c r="B105" s="46" t="s">
        <v>109</v>
      </c>
      <c r="C105" s="45" t="s">
        <v>110</v>
      </c>
      <c r="D105" s="5" t="s">
        <v>25</v>
      </c>
      <c r="E105" s="45" t="s">
        <v>26</v>
      </c>
      <c r="F105" s="45" t="s">
        <v>51</v>
      </c>
      <c r="G105" s="48" t="s">
        <v>111</v>
      </c>
      <c r="H105" s="54">
        <f>I105+K105+L105+M105</f>
        <v>5803.5</v>
      </c>
      <c r="I105" s="54">
        <v>0</v>
      </c>
      <c r="J105" s="18" t="s">
        <v>18</v>
      </c>
      <c r="K105" s="7">
        <f>K106</f>
        <v>0</v>
      </c>
      <c r="L105" s="7">
        <f t="shared" ref="L105" si="18">L106</f>
        <v>0</v>
      </c>
      <c r="M105" s="7">
        <f>M106</f>
        <v>5803.5</v>
      </c>
    </row>
    <row r="106" spans="1:13" s="10" customFormat="1" ht="24" customHeight="1" x14ac:dyDescent="0.3">
      <c r="A106" s="45"/>
      <c r="B106" s="46"/>
      <c r="C106" s="45"/>
      <c r="D106" s="48" t="s">
        <v>29</v>
      </c>
      <c r="E106" s="45"/>
      <c r="F106" s="45"/>
      <c r="G106" s="49"/>
      <c r="H106" s="45"/>
      <c r="I106" s="54"/>
      <c r="J106" s="2" t="s">
        <v>20</v>
      </c>
      <c r="K106" s="7">
        <v>0</v>
      </c>
      <c r="L106" s="7">
        <v>0</v>
      </c>
      <c r="M106" s="7">
        <v>5803.5</v>
      </c>
    </row>
    <row r="107" spans="1:13" s="10" customFormat="1" ht="15.75" customHeight="1" x14ac:dyDescent="0.3">
      <c r="A107" s="45"/>
      <c r="B107" s="46"/>
      <c r="C107" s="45"/>
      <c r="D107" s="49"/>
      <c r="E107" s="45"/>
      <c r="F107" s="45" t="s">
        <v>27</v>
      </c>
      <c r="G107" s="49"/>
      <c r="H107" s="54">
        <f>I107+K107+L107+M107</f>
        <v>4357.58</v>
      </c>
      <c r="I107" s="54">
        <v>0</v>
      </c>
      <c r="J107" s="2" t="s">
        <v>18</v>
      </c>
      <c r="K107" s="22">
        <f>K108</f>
        <v>0</v>
      </c>
      <c r="L107" s="22">
        <f>L108</f>
        <v>0</v>
      </c>
      <c r="M107" s="22">
        <f>M108</f>
        <v>4357.58</v>
      </c>
    </row>
    <row r="108" spans="1:13" s="10" customFormat="1" ht="15.6" x14ac:dyDescent="0.3">
      <c r="A108" s="45"/>
      <c r="B108" s="46"/>
      <c r="C108" s="45"/>
      <c r="D108" s="50"/>
      <c r="E108" s="45"/>
      <c r="F108" s="45"/>
      <c r="G108" s="50"/>
      <c r="H108" s="45"/>
      <c r="I108" s="54"/>
      <c r="J108" s="2" t="s">
        <v>20</v>
      </c>
      <c r="K108" s="7">
        <v>0</v>
      </c>
      <c r="L108" s="22">
        <v>0</v>
      </c>
      <c r="M108" s="22">
        <v>4357.58</v>
      </c>
    </row>
    <row r="109" spans="1:13" s="10" customFormat="1" ht="29.25" customHeight="1" x14ac:dyDescent="0.3">
      <c r="A109" s="45" t="s">
        <v>407</v>
      </c>
      <c r="B109" s="46" t="s">
        <v>400</v>
      </c>
      <c r="C109" s="45" t="s">
        <v>435</v>
      </c>
      <c r="D109" s="5" t="s">
        <v>25</v>
      </c>
      <c r="E109" s="45" t="s">
        <v>26</v>
      </c>
      <c r="F109" s="45" t="s">
        <v>51</v>
      </c>
      <c r="G109" s="48" t="s">
        <v>52</v>
      </c>
      <c r="H109" s="54">
        <f>I109+K109+L109+M109</f>
        <v>25218.73</v>
      </c>
      <c r="I109" s="54">
        <v>0</v>
      </c>
      <c r="J109" s="18" t="s">
        <v>18</v>
      </c>
      <c r="K109" s="7">
        <f>K110</f>
        <v>0</v>
      </c>
      <c r="L109" s="7">
        <f>L110</f>
        <v>25218.73</v>
      </c>
      <c r="M109" s="7">
        <f>M110</f>
        <v>0</v>
      </c>
    </row>
    <row r="110" spans="1:13" s="10" customFormat="1" ht="24" customHeight="1" x14ac:dyDescent="0.3">
      <c r="A110" s="45"/>
      <c r="B110" s="46"/>
      <c r="C110" s="45"/>
      <c r="D110" s="48" t="s">
        <v>29</v>
      </c>
      <c r="E110" s="45"/>
      <c r="F110" s="45"/>
      <c r="G110" s="49"/>
      <c r="H110" s="45"/>
      <c r="I110" s="54"/>
      <c r="J110" s="2" t="s">
        <v>20</v>
      </c>
      <c r="K110" s="7">
        <v>0</v>
      </c>
      <c r="L110" s="7">
        <v>25218.73</v>
      </c>
      <c r="M110" s="7">
        <v>0</v>
      </c>
    </row>
    <row r="111" spans="1:13" s="10" customFormat="1" ht="15.75" customHeight="1" x14ac:dyDescent="0.3">
      <c r="A111" s="45"/>
      <c r="B111" s="46"/>
      <c r="C111" s="45"/>
      <c r="D111" s="49"/>
      <c r="E111" s="45"/>
      <c r="F111" s="45" t="s">
        <v>27</v>
      </c>
      <c r="G111" s="49"/>
      <c r="H111" s="54">
        <f>I111+K111+L111+M111</f>
        <v>54658.43</v>
      </c>
      <c r="I111" s="54">
        <v>0</v>
      </c>
      <c r="J111" s="2" t="s">
        <v>18</v>
      </c>
      <c r="K111" s="22">
        <f>K112</f>
        <v>0</v>
      </c>
      <c r="L111" s="22">
        <f>L112</f>
        <v>42896.29</v>
      </c>
      <c r="M111" s="22">
        <f>M112</f>
        <v>11762.14</v>
      </c>
    </row>
    <row r="112" spans="1:13" s="10" customFormat="1" ht="15.6" x14ac:dyDescent="0.3">
      <c r="A112" s="45"/>
      <c r="B112" s="46"/>
      <c r="C112" s="45"/>
      <c r="D112" s="50"/>
      <c r="E112" s="45"/>
      <c r="F112" s="45"/>
      <c r="G112" s="50"/>
      <c r="H112" s="45"/>
      <c r="I112" s="54"/>
      <c r="J112" s="2" t="s">
        <v>20</v>
      </c>
      <c r="K112" s="7">
        <v>0</v>
      </c>
      <c r="L112" s="22">
        <v>42896.29</v>
      </c>
      <c r="M112" s="22">
        <v>11762.14</v>
      </c>
    </row>
    <row r="113" spans="1:13" s="10" customFormat="1" ht="15.6" x14ac:dyDescent="0.3">
      <c r="A113" s="47" t="s">
        <v>112</v>
      </c>
      <c r="B113" s="47"/>
      <c r="C113" s="47"/>
      <c r="D113" s="47"/>
      <c r="E113" s="47"/>
      <c r="F113" s="47"/>
      <c r="G113" s="47"/>
      <c r="H113" s="47"/>
      <c r="I113" s="47"/>
      <c r="J113" s="2" t="s">
        <v>18</v>
      </c>
      <c r="K113" s="7">
        <f>K114+K115</f>
        <v>2144316.7600000002</v>
      </c>
      <c r="L113" s="7">
        <f t="shared" ref="L113" si="19">L114+L115</f>
        <v>2094019.53</v>
      </c>
      <c r="M113" s="7">
        <f>M114+M115</f>
        <v>5878217.1099999994</v>
      </c>
    </row>
    <row r="114" spans="1:13" s="10" customFormat="1" ht="15.6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2" t="s">
        <v>19</v>
      </c>
      <c r="K114" s="7">
        <f>K117+K120+K125+K128+K133+K138+K150+K154+K171+K176+K179+K183+K194</f>
        <v>1706651.06</v>
      </c>
      <c r="L114" s="7">
        <f>L117+L120+L125+L128+L133+L138+L150+L154+L171+L176+L179+L183+L194</f>
        <v>1792535.78</v>
      </c>
      <c r="M114" s="7">
        <f>M117+M120+M125+M128+M133+M138+M150+M154+M171+M176+M179+M183+M194</f>
        <v>5265070.51</v>
      </c>
    </row>
    <row r="115" spans="1:13" s="10" customFormat="1" ht="15.6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2" t="s">
        <v>20</v>
      </c>
      <c r="K115" s="7">
        <f>K118+K121+K139+K146+K126+K129+K134+K151+K155+K174+K177+K184+K186+K188+K190+K195+K200+K206+K212+K217+K219+K222+K225+K230+K232+K172+K214+K235+K238+K241+K123+K131+K180+K136</f>
        <v>437665.70000000007</v>
      </c>
      <c r="L115" s="7">
        <f>L118+L121+L139+L146+L126+L129+L134+L151+L155+L174+L177+L184+L186+L188+L190+L195+L200+L206+L212+L217+L219+L222+L225+L230+L232+L172+L214+L235+L238+L241+L123+L131+L180+L136</f>
        <v>301483.75</v>
      </c>
      <c r="M115" s="7">
        <f>M118+M121+M139+M146+M126+M129+M134+M151+M155+M174+M177+M184+M186+M188+M190+M195+M200+M206+M212+M217+M219+M222+M225+M230+M232+M172+M214+M235+M238+M241+M123+M131+M180+M136</f>
        <v>613146.60000000009</v>
      </c>
    </row>
    <row r="116" spans="1:13" s="10" customFormat="1" ht="24.6" customHeight="1" x14ac:dyDescent="0.3">
      <c r="A116" s="45" t="s">
        <v>118</v>
      </c>
      <c r="B116" s="46" t="s">
        <v>113</v>
      </c>
      <c r="C116" s="45" t="s">
        <v>441</v>
      </c>
      <c r="D116" s="5" t="s">
        <v>114</v>
      </c>
      <c r="E116" s="45" t="s">
        <v>115</v>
      </c>
      <c r="F116" s="45" t="s">
        <v>27</v>
      </c>
      <c r="G116" s="45" t="s">
        <v>116</v>
      </c>
      <c r="H116" s="54">
        <f>I116+K116+L116+M116</f>
        <v>258794.89</v>
      </c>
      <c r="I116" s="54">
        <f>166.25+139937.17</f>
        <v>140103.42000000001</v>
      </c>
      <c r="J116" s="2" t="s">
        <v>18</v>
      </c>
      <c r="K116" s="7">
        <f>K117+K118</f>
        <v>118691.47</v>
      </c>
      <c r="L116" s="7">
        <f t="shared" ref="L116:M116" si="20">L117+L118</f>
        <v>0</v>
      </c>
      <c r="M116" s="7">
        <f t="shared" si="20"/>
        <v>0</v>
      </c>
    </row>
    <row r="117" spans="1:13" s="10" customFormat="1" ht="15.6" x14ac:dyDescent="0.3">
      <c r="A117" s="45"/>
      <c r="B117" s="46"/>
      <c r="C117" s="45"/>
      <c r="D117" s="45" t="s">
        <v>445</v>
      </c>
      <c r="E117" s="45"/>
      <c r="F117" s="45"/>
      <c r="G117" s="45"/>
      <c r="H117" s="45"/>
      <c r="I117" s="54"/>
      <c r="J117" s="2" t="s">
        <v>19</v>
      </c>
      <c r="K117" s="7">
        <v>117504.16</v>
      </c>
      <c r="L117" s="7">
        <v>0</v>
      </c>
      <c r="M117" s="7">
        <v>0</v>
      </c>
    </row>
    <row r="118" spans="1:13" s="10" customFormat="1" ht="48.6" customHeight="1" x14ac:dyDescent="0.3">
      <c r="A118" s="45"/>
      <c r="B118" s="46"/>
      <c r="C118" s="45"/>
      <c r="D118" s="45"/>
      <c r="E118" s="45"/>
      <c r="F118" s="45"/>
      <c r="G118" s="45"/>
      <c r="H118" s="45"/>
      <c r="I118" s="54"/>
      <c r="J118" s="2" t="s">
        <v>20</v>
      </c>
      <c r="K118" s="7">
        <v>1187.31</v>
      </c>
      <c r="L118" s="7">
        <v>0</v>
      </c>
      <c r="M118" s="7">
        <v>0</v>
      </c>
    </row>
    <row r="119" spans="1:13" s="10" customFormat="1" ht="15.6" x14ac:dyDescent="0.3">
      <c r="A119" s="45" t="s">
        <v>121</v>
      </c>
      <c r="B119" s="46" t="s">
        <v>119</v>
      </c>
      <c r="C119" s="45" t="s">
        <v>120</v>
      </c>
      <c r="D119" s="5" t="s">
        <v>114</v>
      </c>
      <c r="E119" s="45" t="s">
        <v>115</v>
      </c>
      <c r="F119" s="45" t="s">
        <v>76</v>
      </c>
      <c r="G119" s="45" t="s">
        <v>116</v>
      </c>
      <c r="H119" s="54">
        <f>I119+K119+L119+M119</f>
        <v>82878.48</v>
      </c>
      <c r="I119" s="54">
        <v>58255.59</v>
      </c>
      <c r="J119" s="2" t="s">
        <v>18</v>
      </c>
      <c r="K119" s="7">
        <f>K120+K121</f>
        <v>24622.89</v>
      </c>
      <c r="L119" s="7">
        <f>L120+L121</f>
        <v>0</v>
      </c>
      <c r="M119" s="7">
        <f t="shared" ref="M119" si="21">M120+M121</f>
        <v>0</v>
      </c>
    </row>
    <row r="120" spans="1:13" s="10" customFormat="1" ht="15.6" customHeight="1" x14ac:dyDescent="0.3">
      <c r="A120" s="45"/>
      <c r="B120" s="46"/>
      <c r="C120" s="45"/>
      <c r="D120" s="45" t="s">
        <v>445</v>
      </c>
      <c r="E120" s="45"/>
      <c r="F120" s="45"/>
      <c r="G120" s="45"/>
      <c r="H120" s="45"/>
      <c r="I120" s="54"/>
      <c r="J120" s="2" t="s">
        <v>19</v>
      </c>
      <c r="K120" s="7">
        <v>24385.27</v>
      </c>
      <c r="L120" s="7">
        <v>0</v>
      </c>
      <c r="M120" s="7">
        <v>0</v>
      </c>
    </row>
    <row r="121" spans="1:13" s="10" customFormat="1" ht="51.6" customHeight="1" x14ac:dyDescent="0.3">
      <c r="A121" s="45"/>
      <c r="B121" s="46"/>
      <c r="C121" s="45"/>
      <c r="D121" s="45"/>
      <c r="E121" s="45"/>
      <c r="F121" s="45"/>
      <c r="G121" s="45"/>
      <c r="H121" s="45"/>
      <c r="I121" s="54"/>
      <c r="J121" s="2" t="s">
        <v>20</v>
      </c>
      <c r="K121" s="7">
        <v>237.62</v>
      </c>
      <c r="L121" s="7">
        <v>0</v>
      </c>
      <c r="M121" s="7">
        <v>0</v>
      </c>
    </row>
    <row r="122" spans="1:13" s="10" customFormat="1" ht="22.5" customHeight="1" x14ac:dyDescent="0.3">
      <c r="A122" s="48" t="s">
        <v>126</v>
      </c>
      <c r="B122" s="55" t="s">
        <v>122</v>
      </c>
      <c r="C122" s="45" t="s">
        <v>399</v>
      </c>
      <c r="D122" s="3" t="s">
        <v>114</v>
      </c>
      <c r="E122" s="48" t="s">
        <v>115</v>
      </c>
      <c r="F122" s="48" t="s">
        <v>123</v>
      </c>
      <c r="G122" s="48" t="s">
        <v>124</v>
      </c>
      <c r="H122" s="54">
        <f>I122+K122+L122+M122</f>
        <v>23448.39</v>
      </c>
      <c r="I122" s="51">
        <f>3475.93+19972.46-9821.01</f>
        <v>13627.38</v>
      </c>
      <c r="J122" s="2" t="s">
        <v>18</v>
      </c>
      <c r="K122" s="1">
        <f>K123</f>
        <v>9821.01</v>
      </c>
      <c r="L122" s="1">
        <f t="shared" ref="L122:M122" si="22">L123</f>
        <v>0</v>
      </c>
      <c r="M122" s="1">
        <f t="shared" si="22"/>
        <v>0</v>
      </c>
    </row>
    <row r="123" spans="1:13" s="10" customFormat="1" ht="22.5" customHeight="1" x14ac:dyDescent="0.3">
      <c r="A123" s="49"/>
      <c r="B123" s="57"/>
      <c r="C123" s="45"/>
      <c r="D123" s="45" t="s">
        <v>445</v>
      </c>
      <c r="E123" s="49"/>
      <c r="F123" s="50"/>
      <c r="G123" s="49"/>
      <c r="H123" s="45"/>
      <c r="I123" s="53"/>
      <c r="J123" s="2" t="s">
        <v>20</v>
      </c>
      <c r="K123" s="1">
        <v>9821.01</v>
      </c>
      <c r="L123" s="1">
        <v>0</v>
      </c>
      <c r="M123" s="1">
        <v>0</v>
      </c>
    </row>
    <row r="124" spans="1:13" s="10" customFormat="1" ht="15" customHeight="1" x14ac:dyDescent="0.3">
      <c r="A124" s="49"/>
      <c r="B124" s="55" t="s">
        <v>125</v>
      </c>
      <c r="C124" s="45"/>
      <c r="D124" s="45"/>
      <c r="E124" s="49"/>
      <c r="F124" s="48" t="s">
        <v>27</v>
      </c>
      <c r="G124" s="49"/>
      <c r="H124" s="51">
        <f>I124+K124+L124+M124</f>
        <v>226038.95</v>
      </c>
      <c r="I124" s="51">
        <v>159748.46</v>
      </c>
      <c r="J124" s="6" t="s">
        <v>18</v>
      </c>
      <c r="K124" s="1">
        <f>K126+K125</f>
        <v>66290.490000000005</v>
      </c>
      <c r="L124" s="1">
        <f t="shared" ref="L124:M124" si="23">L126+L125</f>
        <v>0</v>
      </c>
      <c r="M124" s="1">
        <f t="shared" si="23"/>
        <v>0</v>
      </c>
    </row>
    <row r="125" spans="1:13" s="10" customFormat="1" ht="15" customHeight="1" x14ac:dyDescent="0.3">
      <c r="A125" s="49"/>
      <c r="B125" s="56"/>
      <c r="C125" s="45"/>
      <c r="D125" s="45"/>
      <c r="E125" s="49"/>
      <c r="F125" s="49"/>
      <c r="G125" s="49"/>
      <c r="H125" s="52"/>
      <c r="I125" s="52"/>
      <c r="J125" s="2" t="s">
        <v>19</v>
      </c>
      <c r="K125" s="7">
        <v>46355.29</v>
      </c>
      <c r="L125" s="7">
        <v>0</v>
      </c>
      <c r="M125" s="7">
        <v>0</v>
      </c>
    </row>
    <row r="126" spans="1:13" s="10" customFormat="1" ht="21.6" customHeight="1" x14ac:dyDescent="0.3">
      <c r="A126" s="50"/>
      <c r="B126" s="57"/>
      <c r="C126" s="45"/>
      <c r="D126" s="45"/>
      <c r="E126" s="50"/>
      <c r="F126" s="50"/>
      <c r="G126" s="50"/>
      <c r="H126" s="53"/>
      <c r="I126" s="53"/>
      <c r="J126" s="2" t="s">
        <v>20</v>
      </c>
      <c r="K126" s="7">
        <v>19935.2</v>
      </c>
      <c r="L126" s="7">
        <v>0</v>
      </c>
      <c r="M126" s="7">
        <v>0</v>
      </c>
    </row>
    <row r="127" spans="1:13" s="10" customFormat="1" ht="15" customHeight="1" x14ac:dyDescent="0.3">
      <c r="A127" s="45" t="s">
        <v>130</v>
      </c>
      <c r="B127" s="46" t="s">
        <v>127</v>
      </c>
      <c r="C127" s="45" t="s">
        <v>128</v>
      </c>
      <c r="D127" s="5" t="s">
        <v>114</v>
      </c>
      <c r="E127" s="45" t="s">
        <v>115</v>
      </c>
      <c r="F127" s="45" t="s">
        <v>27</v>
      </c>
      <c r="G127" s="45" t="s">
        <v>129</v>
      </c>
      <c r="H127" s="54">
        <f>I127+K127+L127+M127</f>
        <v>669804.69999999995</v>
      </c>
      <c r="I127" s="54">
        <v>236334.13</v>
      </c>
      <c r="J127" s="2" t="s">
        <v>18</v>
      </c>
      <c r="K127" s="7">
        <f>K129+K128</f>
        <v>0</v>
      </c>
      <c r="L127" s="7">
        <f>L129+L128</f>
        <v>0</v>
      </c>
      <c r="M127" s="7">
        <f>M129+M128</f>
        <v>433470.56999999995</v>
      </c>
    </row>
    <row r="128" spans="1:13" s="10" customFormat="1" ht="15" customHeight="1" x14ac:dyDescent="0.3">
      <c r="A128" s="45"/>
      <c r="B128" s="46"/>
      <c r="C128" s="45"/>
      <c r="D128" s="45" t="s">
        <v>445</v>
      </c>
      <c r="E128" s="45"/>
      <c r="F128" s="45"/>
      <c r="G128" s="45"/>
      <c r="H128" s="54"/>
      <c r="I128" s="54"/>
      <c r="J128" s="2" t="s">
        <v>19</v>
      </c>
      <c r="K128" s="7">
        <v>0</v>
      </c>
      <c r="L128" s="7">
        <v>0</v>
      </c>
      <c r="M128" s="7">
        <v>221069.99</v>
      </c>
    </row>
    <row r="129" spans="1:13" s="10" customFormat="1" ht="49.2" customHeight="1" x14ac:dyDescent="0.3">
      <c r="A129" s="45"/>
      <c r="B129" s="46"/>
      <c r="C129" s="45"/>
      <c r="D129" s="45"/>
      <c r="E129" s="45"/>
      <c r="F129" s="45"/>
      <c r="G129" s="45"/>
      <c r="H129" s="45"/>
      <c r="I129" s="54"/>
      <c r="J129" s="2" t="s">
        <v>20</v>
      </c>
      <c r="K129" s="7">
        <v>0</v>
      </c>
      <c r="L129" s="7">
        <v>0</v>
      </c>
      <c r="M129" s="36">
        <v>212400.58</v>
      </c>
    </row>
    <row r="130" spans="1:13" s="10" customFormat="1" ht="16.8" customHeight="1" x14ac:dyDescent="0.3">
      <c r="A130" s="48" t="s">
        <v>408</v>
      </c>
      <c r="B130" s="48" t="s">
        <v>131</v>
      </c>
      <c r="C130" s="48" t="s">
        <v>132</v>
      </c>
      <c r="D130" s="5" t="s">
        <v>114</v>
      </c>
      <c r="E130" s="48" t="s">
        <v>115</v>
      </c>
      <c r="F130" s="48" t="s">
        <v>123</v>
      </c>
      <c r="G130" s="48" t="s">
        <v>133</v>
      </c>
      <c r="H130" s="51">
        <f>I130+K130+L130+M130</f>
        <v>13932.29</v>
      </c>
      <c r="I130" s="51">
        <v>13920.76</v>
      </c>
      <c r="J130" s="2" t="s">
        <v>18</v>
      </c>
      <c r="K130" s="7">
        <f>K131</f>
        <v>11.53</v>
      </c>
      <c r="L130" s="7">
        <f t="shared" ref="L130:M130" si="24">L131</f>
        <v>0</v>
      </c>
      <c r="M130" s="7">
        <f t="shared" si="24"/>
        <v>0</v>
      </c>
    </row>
    <row r="131" spans="1:13" s="10" customFormat="1" ht="30.6" customHeight="1" x14ac:dyDescent="0.3">
      <c r="A131" s="49"/>
      <c r="B131" s="49"/>
      <c r="C131" s="49"/>
      <c r="D131" s="45" t="s">
        <v>445</v>
      </c>
      <c r="E131" s="49"/>
      <c r="F131" s="50"/>
      <c r="G131" s="49"/>
      <c r="H131" s="50"/>
      <c r="I131" s="53"/>
      <c r="J131" s="2" t="s">
        <v>20</v>
      </c>
      <c r="K131" s="7">
        <v>11.53</v>
      </c>
      <c r="L131" s="7">
        <v>0</v>
      </c>
      <c r="M131" s="7">
        <v>0</v>
      </c>
    </row>
    <row r="132" spans="1:13" s="10" customFormat="1" ht="18" customHeight="1" x14ac:dyDescent="0.3">
      <c r="A132" s="49"/>
      <c r="B132" s="49"/>
      <c r="C132" s="49"/>
      <c r="D132" s="45"/>
      <c r="E132" s="49"/>
      <c r="F132" s="48" t="s">
        <v>27</v>
      </c>
      <c r="G132" s="49"/>
      <c r="H132" s="51">
        <f>I132+K132+L132+M132</f>
        <v>873835.9</v>
      </c>
      <c r="I132" s="75">
        <v>541.24</v>
      </c>
      <c r="J132" s="22" t="s">
        <v>18</v>
      </c>
      <c r="K132" s="22">
        <f>K134+K133</f>
        <v>523295.76</v>
      </c>
      <c r="L132" s="22">
        <f>L134+L133</f>
        <v>349998.9</v>
      </c>
      <c r="M132" s="22">
        <f>M134+M133</f>
        <v>0</v>
      </c>
    </row>
    <row r="133" spans="1:13" s="10" customFormat="1" ht="17.399999999999999" customHeight="1" x14ac:dyDescent="0.3">
      <c r="A133" s="49"/>
      <c r="B133" s="49"/>
      <c r="C133" s="49"/>
      <c r="D133" s="45"/>
      <c r="E133" s="49"/>
      <c r="F133" s="49"/>
      <c r="G133" s="49"/>
      <c r="H133" s="52"/>
      <c r="I133" s="76"/>
      <c r="J133" s="23" t="s">
        <v>19</v>
      </c>
      <c r="K133" s="7">
        <v>470966.18</v>
      </c>
      <c r="L133" s="7">
        <v>314999.01</v>
      </c>
      <c r="M133" s="7">
        <v>0</v>
      </c>
    </row>
    <row r="134" spans="1:13" s="10" customFormat="1" ht="18.600000000000001" customHeight="1" x14ac:dyDescent="0.3">
      <c r="A134" s="50"/>
      <c r="B134" s="50"/>
      <c r="C134" s="50"/>
      <c r="D134" s="48"/>
      <c r="E134" s="50"/>
      <c r="F134" s="50"/>
      <c r="G134" s="50"/>
      <c r="H134" s="53"/>
      <c r="I134" s="77"/>
      <c r="J134" s="18" t="s">
        <v>20</v>
      </c>
      <c r="K134" s="7">
        <v>52329.58</v>
      </c>
      <c r="L134" s="7">
        <v>34999.89</v>
      </c>
      <c r="M134" s="7">
        <v>0</v>
      </c>
    </row>
    <row r="135" spans="1:13" s="10" customFormat="1" ht="20.399999999999999" customHeight="1" x14ac:dyDescent="0.3">
      <c r="A135" s="48" t="s">
        <v>409</v>
      </c>
      <c r="B135" s="55" t="s">
        <v>134</v>
      </c>
      <c r="C135" s="80" t="s">
        <v>135</v>
      </c>
      <c r="D135" s="5" t="s">
        <v>114</v>
      </c>
      <c r="E135" s="82" t="s">
        <v>115</v>
      </c>
      <c r="F135" s="48" t="s">
        <v>123</v>
      </c>
      <c r="G135" s="48" t="s">
        <v>136</v>
      </c>
      <c r="H135" s="51">
        <f>I135+K135+L135+M135</f>
        <v>450</v>
      </c>
      <c r="I135" s="75">
        <v>0</v>
      </c>
      <c r="J135" s="18" t="s">
        <v>18</v>
      </c>
      <c r="K135" s="7">
        <f>K136</f>
        <v>450</v>
      </c>
      <c r="L135" s="7">
        <f t="shared" ref="L135:M135" si="25">L136</f>
        <v>0</v>
      </c>
      <c r="M135" s="7">
        <f t="shared" si="25"/>
        <v>0</v>
      </c>
    </row>
    <row r="136" spans="1:13" s="10" customFormat="1" ht="29.4" customHeight="1" x14ac:dyDescent="0.3">
      <c r="A136" s="49"/>
      <c r="B136" s="56"/>
      <c r="C136" s="81"/>
      <c r="D136" s="45" t="s">
        <v>445</v>
      </c>
      <c r="E136" s="83"/>
      <c r="F136" s="50"/>
      <c r="G136" s="49"/>
      <c r="H136" s="53"/>
      <c r="I136" s="77"/>
      <c r="J136" s="18" t="s">
        <v>20</v>
      </c>
      <c r="K136" s="7">
        <v>450</v>
      </c>
      <c r="L136" s="7">
        <v>0</v>
      </c>
      <c r="M136" s="7">
        <v>0</v>
      </c>
    </row>
    <row r="137" spans="1:13" s="10" customFormat="1" ht="15.75" customHeight="1" x14ac:dyDescent="0.3">
      <c r="A137" s="49"/>
      <c r="B137" s="56"/>
      <c r="C137" s="81"/>
      <c r="D137" s="45"/>
      <c r="E137" s="83"/>
      <c r="F137" s="48" t="s">
        <v>76</v>
      </c>
      <c r="G137" s="49"/>
      <c r="H137" s="54">
        <f>I137+K137+L137+M137</f>
        <v>19705.03</v>
      </c>
      <c r="I137" s="54">
        <f>44.5+45.53</f>
        <v>90.03</v>
      </c>
      <c r="J137" s="18" t="s">
        <v>18</v>
      </c>
      <c r="K137" s="7">
        <f>K138+K139</f>
        <v>0</v>
      </c>
      <c r="L137" s="7">
        <f>L138+L139</f>
        <v>11326.97</v>
      </c>
      <c r="M137" s="7">
        <f>M138+M139</f>
        <v>8288.0300000000007</v>
      </c>
    </row>
    <row r="138" spans="1:13" s="10" customFormat="1" ht="15.6" customHeight="1" x14ac:dyDescent="0.3">
      <c r="A138" s="49"/>
      <c r="B138" s="56"/>
      <c r="C138" s="81"/>
      <c r="D138" s="45"/>
      <c r="E138" s="83"/>
      <c r="F138" s="49"/>
      <c r="G138" s="49"/>
      <c r="H138" s="54"/>
      <c r="I138" s="54"/>
      <c r="J138" s="18" t="s">
        <v>19</v>
      </c>
      <c r="K138" s="7">
        <v>0</v>
      </c>
      <c r="L138" s="7">
        <v>0</v>
      </c>
      <c r="M138" s="7">
        <v>0</v>
      </c>
    </row>
    <row r="139" spans="1:13" s="10" customFormat="1" ht="17.399999999999999" customHeight="1" x14ac:dyDescent="0.3">
      <c r="A139" s="49"/>
      <c r="B139" s="56"/>
      <c r="C139" s="81"/>
      <c r="D139" s="45"/>
      <c r="E139" s="83"/>
      <c r="F139" s="50"/>
      <c r="G139" s="50"/>
      <c r="H139" s="54"/>
      <c r="I139" s="54"/>
      <c r="J139" s="2" t="s">
        <v>20</v>
      </c>
      <c r="K139" s="7">
        <v>0</v>
      </c>
      <c r="L139" s="7">
        <v>11326.97</v>
      </c>
      <c r="M139" s="7">
        <v>8288.0300000000007</v>
      </c>
    </row>
    <row r="140" spans="1:13" s="10" customFormat="1" ht="24" hidden="1" customHeight="1" x14ac:dyDescent="0.3">
      <c r="A140" s="49"/>
      <c r="B140" s="56"/>
      <c r="C140" s="49"/>
      <c r="D140" s="49" t="s">
        <v>137</v>
      </c>
      <c r="E140" s="49"/>
      <c r="F140" s="48" t="s">
        <v>138</v>
      </c>
      <c r="G140" s="48">
        <v>2025</v>
      </c>
      <c r="H140" s="51">
        <f>I140+K140+L140+M140</f>
        <v>6873.37</v>
      </c>
      <c r="I140" s="51">
        <v>6873.37</v>
      </c>
      <c r="J140" s="2" t="s">
        <v>18</v>
      </c>
      <c r="K140" s="7">
        <f>K141</f>
        <v>0</v>
      </c>
      <c r="L140" s="7">
        <f t="shared" ref="L140:M140" si="26">L141</f>
        <v>0</v>
      </c>
      <c r="M140" s="7">
        <f t="shared" si="26"/>
        <v>0</v>
      </c>
    </row>
    <row r="141" spans="1:13" s="10" customFormat="1" ht="38.4" hidden="1" customHeight="1" x14ac:dyDescent="0.3">
      <c r="A141" s="50"/>
      <c r="B141" s="57"/>
      <c r="C141" s="50"/>
      <c r="D141" s="50"/>
      <c r="E141" s="50"/>
      <c r="F141" s="50"/>
      <c r="G141" s="50"/>
      <c r="H141" s="53"/>
      <c r="I141" s="53"/>
      <c r="J141" s="2" t="s">
        <v>20</v>
      </c>
      <c r="K141" s="7">
        <v>0</v>
      </c>
      <c r="L141" s="7">
        <v>0</v>
      </c>
      <c r="M141" s="7">
        <v>0</v>
      </c>
    </row>
    <row r="142" spans="1:13" s="11" customFormat="1" ht="15.75" hidden="1" customHeight="1" x14ac:dyDescent="0.3">
      <c r="A142" s="67"/>
      <c r="B142" s="61" t="s">
        <v>139</v>
      </c>
      <c r="C142" s="58" t="s">
        <v>140</v>
      </c>
      <c r="D142" s="24" t="s">
        <v>114</v>
      </c>
      <c r="E142" s="58" t="s">
        <v>115</v>
      </c>
      <c r="F142" s="67" t="s">
        <v>27</v>
      </c>
      <c r="G142" s="67" t="s">
        <v>37</v>
      </c>
      <c r="H142" s="72">
        <f>I142+K142+L142+M142</f>
        <v>86291.55</v>
      </c>
      <c r="I142" s="72">
        <f>0.55+86291</f>
        <v>86291.55</v>
      </c>
      <c r="J142" s="25" t="s">
        <v>18</v>
      </c>
      <c r="K142" s="21">
        <f>K143+K144</f>
        <v>0</v>
      </c>
      <c r="L142" s="21">
        <f>L143+L144</f>
        <v>0</v>
      </c>
      <c r="M142" s="21">
        <f>M143+M144</f>
        <v>0</v>
      </c>
    </row>
    <row r="143" spans="1:13" s="11" customFormat="1" ht="15.6" hidden="1" customHeight="1" x14ac:dyDescent="0.3">
      <c r="A143" s="67"/>
      <c r="B143" s="62"/>
      <c r="C143" s="59"/>
      <c r="D143" s="67" t="s">
        <v>141</v>
      </c>
      <c r="E143" s="59"/>
      <c r="F143" s="67"/>
      <c r="G143" s="67"/>
      <c r="H143" s="72"/>
      <c r="I143" s="72"/>
      <c r="J143" s="20" t="s">
        <v>19</v>
      </c>
      <c r="K143" s="21"/>
      <c r="L143" s="21">
        <v>0</v>
      </c>
      <c r="M143" s="21">
        <v>0</v>
      </c>
    </row>
    <row r="144" spans="1:13" s="11" customFormat="1" ht="15.6" hidden="1" customHeight="1" x14ac:dyDescent="0.3">
      <c r="A144" s="67"/>
      <c r="B144" s="63"/>
      <c r="C144" s="60"/>
      <c r="D144" s="67"/>
      <c r="E144" s="60"/>
      <c r="F144" s="67"/>
      <c r="G144" s="67"/>
      <c r="H144" s="72"/>
      <c r="I144" s="72"/>
      <c r="J144" s="20" t="s">
        <v>20</v>
      </c>
      <c r="K144" s="21"/>
      <c r="L144" s="21">
        <v>0</v>
      </c>
      <c r="M144" s="21">
        <v>0</v>
      </c>
    </row>
    <row r="145" spans="1:13" s="10" customFormat="1" ht="15" customHeight="1" x14ac:dyDescent="0.3">
      <c r="A145" s="48" t="s">
        <v>410</v>
      </c>
      <c r="B145" s="55" t="s">
        <v>142</v>
      </c>
      <c r="C145" s="48" t="s">
        <v>143</v>
      </c>
      <c r="D145" s="5" t="s">
        <v>114</v>
      </c>
      <c r="E145" s="48" t="s">
        <v>115</v>
      </c>
      <c r="F145" s="48" t="s">
        <v>123</v>
      </c>
      <c r="G145" s="48" t="s">
        <v>144</v>
      </c>
      <c r="H145" s="51">
        <f>I145+K145+L145+M145</f>
        <v>7862.44</v>
      </c>
      <c r="I145" s="51">
        <v>0</v>
      </c>
      <c r="J145" s="2" t="s">
        <v>18</v>
      </c>
      <c r="K145" s="7">
        <f t="shared" ref="K145:M145" si="27">K146</f>
        <v>0</v>
      </c>
      <c r="L145" s="7">
        <f t="shared" si="27"/>
        <v>0</v>
      </c>
      <c r="M145" s="7">
        <f t="shared" si="27"/>
        <v>7862.44</v>
      </c>
    </row>
    <row r="146" spans="1:13" s="10" customFormat="1" ht="25.8" customHeight="1" x14ac:dyDescent="0.3">
      <c r="A146" s="49"/>
      <c r="B146" s="56"/>
      <c r="C146" s="49"/>
      <c r="D146" s="45" t="s">
        <v>445</v>
      </c>
      <c r="E146" s="49"/>
      <c r="F146" s="49"/>
      <c r="G146" s="49"/>
      <c r="H146" s="52"/>
      <c r="I146" s="52"/>
      <c r="J146" s="55" t="s">
        <v>20</v>
      </c>
      <c r="K146" s="73">
        <v>0</v>
      </c>
      <c r="L146" s="73">
        <v>0</v>
      </c>
      <c r="M146" s="73">
        <v>7862.44</v>
      </c>
    </row>
    <row r="147" spans="1:13" s="10" customFormat="1" ht="15" customHeight="1" x14ac:dyDescent="0.3">
      <c r="A147" s="49"/>
      <c r="B147" s="56"/>
      <c r="C147" s="49"/>
      <c r="D147" s="45"/>
      <c r="E147" s="49"/>
      <c r="F147" s="49"/>
      <c r="G147" s="49"/>
      <c r="H147" s="52"/>
      <c r="I147" s="52"/>
      <c r="J147" s="56"/>
      <c r="K147" s="74"/>
      <c r="L147" s="74"/>
      <c r="M147" s="74"/>
    </row>
    <row r="148" spans="1:13" s="10" customFormat="1" ht="17.399999999999999" customHeight="1" x14ac:dyDescent="0.3">
      <c r="A148" s="50"/>
      <c r="B148" s="57"/>
      <c r="C148" s="50"/>
      <c r="D148" s="45"/>
      <c r="E148" s="50"/>
      <c r="F148" s="50"/>
      <c r="G148" s="50"/>
      <c r="H148" s="53"/>
      <c r="I148" s="53"/>
      <c r="J148" s="57"/>
      <c r="K148" s="78"/>
      <c r="L148" s="78"/>
      <c r="M148" s="78"/>
    </row>
    <row r="149" spans="1:13" s="10" customFormat="1" ht="15" customHeight="1" x14ac:dyDescent="0.3">
      <c r="A149" s="48" t="s">
        <v>411</v>
      </c>
      <c r="B149" s="55" t="s">
        <v>145</v>
      </c>
      <c r="C149" s="48" t="s">
        <v>146</v>
      </c>
      <c r="D149" s="5" t="s">
        <v>114</v>
      </c>
      <c r="E149" s="48" t="s">
        <v>115</v>
      </c>
      <c r="F149" s="48" t="s">
        <v>123</v>
      </c>
      <c r="G149" s="48" t="s">
        <v>147</v>
      </c>
      <c r="H149" s="51">
        <f>I149+K149+L149+M149</f>
        <v>509.71</v>
      </c>
      <c r="I149" s="51">
        <v>0</v>
      </c>
      <c r="J149" s="23" t="s">
        <v>18</v>
      </c>
      <c r="K149" s="7">
        <f>K151</f>
        <v>0</v>
      </c>
      <c r="L149" s="7">
        <f>L151</f>
        <v>0</v>
      </c>
      <c r="M149" s="7">
        <f>M151</f>
        <v>509.71</v>
      </c>
    </row>
    <row r="150" spans="1:13" s="10" customFormat="1" ht="15" customHeight="1" x14ac:dyDescent="0.3">
      <c r="A150" s="49"/>
      <c r="B150" s="56"/>
      <c r="C150" s="49"/>
      <c r="D150" s="48" t="s">
        <v>445</v>
      </c>
      <c r="E150" s="49"/>
      <c r="F150" s="49"/>
      <c r="G150" s="49"/>
      <c r="H150" s="52"/>
      <c r="I150" s="52"/>
      <c r="J150" s="23" t="s">
        <v>19</v>
      </c>
      <c r="K150" s="7">
        <v>0</v>
      </c>
      <c r="L150" s="7">
        <v>0</v>
      </c>
      <c r="M150" s="7">
        <v>0</v>
      </c>
    </row>
    <row r="151" spans="1:13" s="10" customFormat="1" ht="21.75" customHeight="1" x14ac:dyDescent="0.3">
      <c r="A151" s="49"/>
      <c r="B151" s="56"/>
      <c r="C151" s="49"/>
      <c r="D151" s="49"/>
      <c r="E151" s="49"/>
      <c r="F151" s="49"/>
      <c r="G151" s="49"/>
      <c r="H151" s="52"/>
      <c r="I151" s="52"/>
      <c r="J151" s="55" t="s">
        <v>20</v>
      </c>
      <c r="K151" s="73">
        <v>0</v>
      </c>
      <c r="L151" s="73">
        <v>0</v>
      </c>
      <c r="M151" s="73">
        <v>509.71</v>
      </c>
    </row>
    <row r="152" spans="1:13" s="10" customFormat="1" ht="27.6" customHeight="1" x14ac:dyDescent="0.3">
      <c r="A152" s="49"/>
      <c r="B152" s="56"/>
      <c r="C152" s="49"/>
      <c r="D152" s="49"/>
      <c r="E152" s="49"/>
      <c r="F152" s="49"/>
      <c r="G152" s="49"/>
      <c r="H152" s="52"/>
      <c r="I152" s="52"/>
      <c r="J152" s="56"/>
      <c r="K152" s="74"/>
      <c r="L152" s="74"/>
      <c r="M152" s="74"/>
    </row>
    <row r="153" spans="1:13" s="10" customFormat="1" ht="15.75" customHeight="1" x14ac:dyDescent="0.3">
      <c r="A153" s="48" t="s">
        <v>412</v>
      </c>
      <c r="B153" s="46" t="s">
        <v>148</v>
      </c>
      <c r="C153" s="45" t="s">
        <v>149</v>
      </c>
      <c r="D153" s="5" t="s">
        <v>114</v>
      </c>
      <c r="E153" s="45" t="s">
        <v>115</v>
      </c>
      <c r="F153" s="45" t="s">
        <v>27</v>
      </c>
      <c r="G153" s="45" t="s">
        <v>84</v>
      </c>
      <c r="H153" s="54">
        <f>I153+K153+L153+M153</f>
        <v>113907.34</v>
      </c>
      <c r="I153" s="54">
        <v>77050.429999999993</v>
      </c>
      <c r="J153" s="2" t="s">
        <v>18</v>
      </c>
      <c r="K153" s="7">
        <f>K154+K155</f>
        <v>36856.910000000003</v>
      </c>
      <c r="L153" s="7">
        <f t="shared" ref="L153:M153" si="28">L154+L155</f>
        <v>0</v>
      </c>
      <c r="M153" s="7">
        <f t="shared" si="28"/>
        <v>0</v>
      </c>
    </row>
    <row r="154" spans="1:13" s="10" customFormat="1" ht="15.6" customHeight="1" x14ac:dyDescent="0.3">
      <c r="A154" s="49"/>
      <c r="B154" s="46"/>
      <c r="C154" s="49"/>
      <c r="D154" s="45" t="s">
        <v>445</v>
      </c>
      <c r="E154" s="45"/>
      <c r="F154" s="45"/>
      <c r="G154" s="45"/>
      <c r="H154" s="45"/>
      <c r="I154" s="54"/>
      <c r="J154" s="2" t="s">
        <v>19</v>
      </c>
      <c r="K154" s="7">
        <v>0</v>
      </c>
      <c r="L154" s="7">
        <v>0</v>
      </c>
      <c r="M154" s="7">
        <v>0</v>
      </c>
    </row>
    <row r="155" spans="1:13" s="10" customFormat="1" ht="52.2" customHeight="1" x14ac:dyDescent="0.3">
      <c r="A155" s="49"/>
      <c r="B155" s="46"/>
      <c r="C155" s="50"/>
      <c r="D155" s="45"/>
      <c r="E155" s="45"/>
      <c r="F155" s="45"/>
      <c r="G155" s="45"/>
      <c r="H155" s="45"/>
      <c r="I155" s="54"/>
      <c r="J155" s="2" t="s">
        <v>20</v>
      </c>
      <c r="K155" s="7">
        <f>37331.61-11.53-13.17-450</f>
        <v>36856.910000000003</v>
      </c>
      <c r="L155" s="7">
        <v>0</v>
      </c>
      <c r="M155" s="7">
        <v>0</v>
      </c>
    </row>
    <row r="156" spans="1:13" s="10" customFormat="1" ht="15.75" hidden="1" customHeight="1" x14ac:dyDescent="0.3">
      <c r="A156" s="48"/>
      <c r="B156" s="46" t="s">
        <v>150</v>
      </c>
      <c r="C156" s="45" t="s">
        <v>151</v>
      </c>
      <c r="D156" s="45" t="s">
        <v>114</v>
      </c>
      <c r="E156" s="45" t="s">
        <v>115</v>
      </c>
      <c r="F156" s="45" t="s">
        <v>27</v>
      </c>
      <c r="G156" s="45" t="s">
        <v>56</v>
      </c>
      <c r="H156" s="54">
        <f>I156+K156+L156+M156</f>
        <v>57443.360000000001</v>
      </c>
      <c r="I156" s="54">
        <v>57443.360000000001</v>
      </c>
      <c r="J156" s="2" t="s">
        <v>18</v>
      </c>
      <c r="K156" s="7">
        <f t="shared" ref="K156:M156" si="29">K157+K158</f>
        <v>0</v>
      </c>
      <c r="L156" s="7">
        <f t="shared" si="29"/>
        <v>0</v>
      </c>
      <c r="M156" s="7">
        <f t="shared" si="29"/>
        <v>0</v>
      </c>
    </row>
    <row r="157" spans="1:13" s="10" customFormat="1" ht="15.6" hidden="1" customHeight="1" x14ac:dyDescent="0.3">
      <c r="A157" s="49"/>
      <c r="B157" s="46"/>
      <c r="C157" s="45"/>
      <c r="D157" s="45"/>
      <c r="E157" s="45"/>
      <c r="F157" s="45"/>
      <c r="G157" s="45"/>
      <c r="H157" s="45"/>
      <c r="I157" s="54"/>
      <c r="J157" s="2" t="s">
        <v>19</v>
      </c>
      <c r="K157" s="7">
        <v>0</v>
      </c>
      <c r="L157" s="7">
        <v>0</v>
      </c>
      <c r="M157" s="7">
        <v>0</v>
      </c>
    </row>
    <row r="158" spans="1:13" s="10" customFormat="1" ht="63.6" hidden="1" customHeight="1" x14ac:dyDescent="0.3">
      <c r="A158" s="50"/>
      <c r="B158" s="46"/>
      <c r="C158" s="45"/>
      <c r="D158" s="5" t="s">
        <v>117</v>
      </c>
      <c r="E158" s="45"/>
      <c r="F158" s="45"/>
      <c r="G158" s="45"/>
      <c r="H158" s="45"/>
      <c r="I158" s="54"/>
      <c r="J158" s="2" t="s">
        <v>20</v>
      </c>
      <c r="K158" s="7">
        <v>0</v>
      </c>
      <c r="L158" s="7">
        <v>0</v>
      </c>
      <c r="M158" s="7">
        <v>0</v>
      </c>
    </row>
    <row r="159" spans="1:13" s="11" customFormat="1" ht="15.75" hidden="1" customHeight="1" x14ac:dyDescent="0.3">
      <c r="A159" s="59"/>
      <c r="B159" s="62" t="s">
        <v>152</v>
      </c>
      <c r="C159" s="59" t="s">
        <v>153</v>
      </c>
      <c r="D159" s="26" t="s">
        <v>114</v>
      </c>
      <c r="E159" s="59" t="s">
        <v>115</v>
      </c>
      <c r="F159" s="60" t="s">
        <v>27</v>
      </c>
      <c r="G159" s="60" t="s">
        <v>61</v>
      </c>
      <c r="H159" s="69">
        <f>I159+K159+L159+M159</f>
        <v>121797.92000000001</v>
      </c>
      <c r="I159" s="69">
        <f>66157.85+55640.07</f>
        <v>121797.92000000001</v>
      </c>
      <c r="J159" s="27" t="s">
        <v>18</v>
      </c>
      <c r="K159" s="28">
        <f>K160+K161</f>
        <v>0</v>
      </c>
      <c r="L159" s="28">
        <f>L160+L161</f>
        <v>0</v>
      </c>
      <c r="M159" s="28">
        <f>M160+M161</f>
        <v>0</v>
      </c>
    </row>
    <row r="160" spans="1:13" s="11" customFormat="1" ht="15.6" hidden="1" customHeight="1" x14ac:dyDescent="0.3">
      <c r="A160" s="59"/>
      <c r="B160" s="62"/>
      <c r="C160" s="59"/>
      <c r="D160" s="58" t="s">
        <v>141</v>
      </c>
      <c r="E160" s="59"/>
      <c r="F160" s="67"/>
      <c r="G160" s="67"/>
      <c r="H160" s="72"/>
      <c r="I160" s="72"/>
      <c r="J160" s="20" t="s">
        <v>19</v>
      </c>
      <c r="K160" s="21"/>
      <c r="L160" s="21">
        <v>0</v>
      </c>
      <c r="M160" s="21">
        <v>0</v>
      </c>
    </row>
    <row r="161" spans="1:13" s="11" customFormat="1" ht="15.6" hidden="1" customHeight="1" x14ac:dyDescent="0.3">
      <c r="A161" s="60"/>
      <c r="B161" s="63"/>
      <c r="C161" s="60"/>
      <c r="D161" s="60"/>
      <c r="E161" s="60"/>
      <c r="F161" s="67"/>
      <c r="G161" s="67"/>
      <c r="H161" s="72"/>
      <c r="I161" s="72"/>
      <c r="J161" s="20" t="s">
        <v>20</v>
      </c>
      <c r="K161" s="21"/>
      <c r="L161" s="21">
        <v>0</v>
      </c>
      <c r="M161" s="21">
        <v>0</v>
      </c>
    </row>
    <row r="162" spans="1:13" s="11" customFormat="1" ht="21" hidden="1" customHeight="1" x14ac:dyDescent="0.3">
      <c r="A162" s="58"/>
      <c r="B162" s="61" t="s">
        <v>154</v>
      </c>
      <c r="C162" s="58" t="s">
        <v>155</v>
      </c>
      <c r="D162" s="58" t="s">
        <v>114</v>
      </c>
      <c r="E162" s="58" t="s">
        <v>115</v>
      </c>
      <c r="F162" s="58" t="s">
        <v>123</v>
      </c>
      <c r="G162" s="58" t="s">
        <v>84</v>
      </c>
      <c r="H162" s="64">
        <f>I162+K162+L162+M162</f>
        <v>8246.5499999999993</v>
      </c>
      <c r="I162" s="64">
        <f>37.8+8208.75</f>
        <v>8246.5499999999993</v>
      </c>
      <c r="J162" s="20" t="s">
        <v>18</v>
      </c>
      <c r="K162" s="21">
        <f>K164+K163</f>
        <v>0</v>
      </c>
      <c r="L162" s="21">
        <f t="shared" ref="L162:M162" si="30">L164</f>
        <v>0</v>
      </c>
      <c r="M162" s="21">
        <f t="shared" si="30"/>
        <v>0</v>
      </c>
    </row>
    <row r="163" spans="1:13" s="11" customFormat="1" ht="18.600000000000001" hidden="1" customHeight="1" x14ac:dyDescent="0.3">
      <c r="A163" s="59"/>
      <c r="B163" s="62"/>
      <c r="C163" s="59"/>
      <c r="D163" s="59"/>
      <c r="E163" s="59"/>
      <c r="F163" s="59"/>
      <c r="G163" s="59"/>
      <c r="H163" s="68"/>
      <c r="I163" s="68"/>
      <c r="J163" s="20" t="s">
        <v>19</v>
      </c>
      <c r="K163" s="21"/>
      <c r="L163" s="21">
        <v>0</v>
      </c>
      <c r="M163" s="21">
        <v>0</v>
      </c>
    </row>
    <row r="164" spans="1:13" s="11" customFormat="1" ht="15.6" hidden="1" customHeight="1" x14ac:dyDescent="0.3">
      <c r="A164" s="59"/>
      <c r="B164" s="62"/>
      <c r="C164" s="59"/>
      <c r="D164" s="59"/>
      <c r="E164" s="59"/>
      <c r="F164" s="60"/>
      <c r="G164" s="59"/>
      <c r="H164" s="69"/>
      <c r="I164" s="69"/>
      <c r="J164" s="20" t="s">
        <v>20</v>
      </c>
      <c r="K164" s="21"/>
      <c r="L164" s="21">
        <v>0</v>
      </c>
      <c r="M164" s="21">
        <v>0</v>
      </c>
    </row>
    <row r="165" spans="1:13" s="11" customFormat="1" ht="15.75" hidden="1" customHeight="1" x14ac:dyDescent="0.3">
      <c r="A165" s="59"/>
      <c r="B165" s="62"/>
      <c r="C165" s="59"/>
      <c r="D165" s="60"/>
      <c r="E165" s="59"/>
      <c r="F165" s="58" t="s">
        <v>27</v>
      </c>
      <c r="G165" s="59"/>
      <c r="H165" s="64">
        <f>I165+K165+L165+M165</f>
        <v>0</v>
      </c>
      <c r="I165" s="70">
        <v>0</v>
      </c>
      <c r="J165" s="29" t="s">
        <v>18</v>
      </c>
      <c r="K165" s="29">
        <f>K167</f>
        <v>0</v>
      </c>
      <c r="L165" s="29">
        <f>L167</f>
        <v>0</v>
      </c>
      <c r="M165" s="29">
        <f>M167</f>
        <v>0</v>
      </c>
    </row>
    <row r="166" spans="1:13" s="11" customFormat="1" ht="17.25" hidden="1" customHeight="1" x14ac:dyDescent="0.3">
      <c r="A166" s="59"/>
      <c r="B166" s="62"/>
      <c r="C166" s="59"/>
      <c r="D166" s="59" t="s">
        <v>141</v>
      </c>
      <c r="E166" s="59"/>
      <c r="F166" s="59"/>
      <c r="G166" s="59"/>
      <c r="H166" s="68"/>
      <c r="I166" s="84"/>
      <c r="J166" s="29" t="s">
        <v>19</v>
      </c>
      <c r="K166" s="29">
        <v>0</v>
      </c>
      <c r="L166" s="29">
        <v>0</v>
      </c>
      <c r="M166" s="29">
        <v>0</v>
      </c>
    </row>
    <row r="167" spans="1:13" s="11" customFormat="1" ht="16.5" hidden="1" customHeight="1" x14ac:dyDescent="0.3">
      <c r="A167" s="60"/>
      <c r="B167" s="63"/>
      <c r="C167" s="60"/>
      <c r="D167" s="60"/>
      <c r="E167" s="60"/>
      <c r="F167" s="60"/>
      <c r="G167" s="60"/>
      <c r="H167" s="69"/>
      <c r="I167" s="71"/>
      <c r="J167" s="25" t="s">
        <v>20</v>
      </c>
      <c r="K167" s="21">
        <v>0</v>
      </c>
      <c r="L167" s="21">
        <v>0</v>
      </c>
      <c r="M167" s="21">
        <v>0</v>
      </c>
    </row>
    <row r="168" spans="1:13" s="11" customFormat="1" ht="15.75" hidden="1" customHeight="1" x14ac:dyDescent="0.3">
      <c r="A168" s="58"/>
      <c r="B168" s="61" t="s">
        <v>156</v>
      </c>
      <c r="C168" s="58" t="s">
        <v>157</v>
      </c>
      <c r="D168" s="30" t="s">
        <v>114</v>
      </c>
      <c r="E168" s="58" t="s">
        <v>115</v>
      </c>
      <c r="F168" s="67" t="s">
        <v>27</v>
      </c>
      <c r="G168" s="67" t="s">
        <v>61</v>
      </c>
      <c r="H168" s="72">
        <f>I168+K168+L168+M168</f>
        <v>169397.72</v>
      </c>
      <c r="I168" s="72">
        <f>169375.32+22.4</f>
        <v>169397.72</v>
      </c>
      <c r="J168" s="25" t="s">
        <v>18</v>
      </c>
      <c r="K168" s="21">
        <f>K169</f>
        <v>0</v>
      </c>
      <c r="L168" s="21">
        <f>L169</f>
        <v>0</v>
      </c>
      <c r="M168" s="21">
        <f>M169</f>
        <v>0</v>
      </c>
    </row>
    <row r="169" spans="1:13" s="11" customFormat="1" ht="30.75" hidden="1" customHeight="1" x14ac:dyDescent="0.3">
      <c r="A169" s="60"/>
      <c r="B169" s="63"/>
      <c r="C169" s="60"/>
      <c r="D169" s="30" t="s">
        <v>141</v>
      </c>
      <c r="E169" s="60"/>
      <c r="F169" s="67"/>
      <c r="G169" s="67"/>
      <c r="H169" s="72"/>
      <c r="I169" s="72"/>
      <c r="J169" s="20" t="s">
        <v>20</v>
      </c>
      <c r="K169" s="21">
        <v>0</v>
      </c>
      <c r="L169" s="21">
        <v>0</v>
      </c>
      <c r="M169" s="21">
        <v>0</v>
      </c>
    </row>
    <row r="170" spans="1:13" s="10" customFormat="1" ht="21" customHeight="1" x14ac:dyDescent="0.3">
      <c r="A170" s="45" t="s">
        <v>413</v>
      </c>
      <c r="B170" s="46" t="s">
        <v>154</v>
      </c>
      <c r="C170" s="45" t="s">
        <v>155</v>
      </c>
      <c r="D170" s="5" t="s">
        <v>114</v>
      </c>
      <c r="E170" s="45" t="s">
        <v>115</v>
      </c>
      <c r="F170" s="45" t="s">
        <v>123</v>
      </c>
      <c r="G170" s="45" t="s">
        <v>84</v>
      </c>
      <c r="H170" s="54">
        <f>I170+K170+L170+M170</f>
        <v>8246.5499999999993</v>
      </c>
      <c r="I170" s="54">
        <v>37.799999999999997</v>
      </c>
      <c r="J170" s="2" t="s">
        <v>18</v>
      </c>
      <c r="K170" s="7">
        <f>K172+K171</f>
        <v>8208.75</v>
      </c>
      <c r="L170" s="7">
        <f t="shared" ref="L170:M170" si="31">L172</f>
        <v>0</v>
      </c>
      <c r="M170" s="7">
        <f t="shared" si="31"/>
        <v>0</v>
      </c>
    </row>
    <row r="171" spans="1:13" s="10" customFormat="1" ht="18.600000000000001" customHeight="1" x14ac:dyDescent="0.3">
      <c r="A171" s="45"/>
      <c r="B171" s="46"/>
      <c r="C171" s="45"/>
      <c r="D171" s="45" t="s">
        <v>445</v>
      </c>
      <c r="E171" s="45"/>
      <c r="F171" s="45"/>
      <c r="G171" s="45"/>
      <c r="H171" s="54"/>
      <c r="I171" s="54"/>
      <c r="J171" s="2" t="s">
        <v>19</v>
      </c>
      <c r="K171" s="7">
        <v>8126.66</v>
      </c>
      <c r="L171" s="7">
        <v>0</v>
      </c>
      <c r="M171" s="7">
        <v>0</v>
      </c>
    </row>
    <row r="172" spans="1:13" s="10" customFormat="1" ht="50.4" customHeight="1" x14ac:dyDescent="0.3">
      <c r="A172" s="45"/>
      <c r="B172" s="46"/>
      <c r="C172" s="45"/>
      <c r="D172" s="45"/>
      <c r="E172" s="45"/>
      <c r="F172" s="45"/>
      <c r="G172" s="45"/>
      <c r="H172" s="54"/>
      <c r="I172" s="54"/>
      <c r="J172" s="2" t="s">
        <v>20</v>
      </c>
      <c r="K172" s="7">
        <v>82.09</v>
      </c>
      <c r="L172" s="7">
        <v>0</v>
      </c>
      <c r="M172" s="7">
        <v>0</v>
      </c>
    </row>
    <row r="173" spans="1:13" s="10" customFormat="1" ht="15.75" customHeight="1" x14ac:dyDescent="0.3">
      <c r="A173" s="48" t="s">
        <v>414</v>
      </c>
      <c r="B173" s="55" t="s">
        <v>158</v>
      </c>
      <c r="C173" s="48" t="s">
        <v>159</v>
      </c>
      <c r="D173" s="5" t="s">
        <v>114</v>
      </c>
      <c r="E173" s="48" t="s">
        <v>115</v>
      </c>
      <c r="F173" s="45" t="s">
        <v>123</v>
      </c>
      <c r="G173" s="48" t="s">
        <v>160</v>
      </c>
      <c r="H173" s="54">
        <f>I173+K173+L173+M173</f>
        <v>19859.400000000001</v>
      </c>
      <c r="I173" s="54">
        <v>0</v>
      </c>
      <c r="J173" s="2" t="s">
        <v>18</v>
      </c>
      <c r="K173" s="7">
        <f t="shared" ref="K173:M173" si="32">K174</f>
        <v>0</v>
      </c>
      <c r="L173" s="7">
        <f t="shared" si="32"/>
        <v>0</v>
      </c>
      <c r="M173" s="7">
        <f t="shared" si="32"/>
        <v>19859.400000000001</v>
      </c>
    </row>
    <row r="174" spans="1:13" s="10" customFormat="1" ht="31.2" customHeight="1" x14ac:dyDescent="0.3">
      <c r="A174" s="49"/>
      <c r="B174" s="56"/>
      <c r="C174" s="49"/>
      <c r="D174" s="48" t="s">
        <v>445</v>
      </c>
      <c r="E174" s="49"/>
      <c r="F174" s="45"/>
      <c r="G174" s="49"/>
      <c r="H174" s="45"/>
      <c r="I174" s="54"/>
      <c r="J174" s="2" t="s">
        <v>20</v>
      </c>
      <c r="K174" s="7">
        <v>0</v>
      </c>
      <c r="L174" s="7">
        <v>0</v>
      </c>
      <c r="M174" s="7">
        <v>19859.400000000001</v>
      </c>
    </row>
    <row r="175" spans="1:13" s="10" customFormat="1" ht="15.75" customHeight="1" x14ac:dyDescent="0.3">
      <c r="A175" s="49"/>
      <c r="B175" s="56"/>
      <c r="C175" s="49"/>
      <c r="D175" s="49"/>
      <c r="E175" s="49"/>
      <c r="F175" s="45" t="s">
        <v>27</v>
      </c>
      <c r="G175" s="49"/>
      <c r="H175" s="54">
        <f>I175+K175+L175+M175</f>
        <v>3468.33</v>
      </c>
      <c r="I175" s="54">
        <v>0</v>
      </c>
      <c r="J175" s="2" t="s">
        <v>18</v>
      </c>
      <c r="K175" s="7">
        <f>K177</f>
        <v>0</v>
      </c>
      <c r="L175" s="7">
        <f>L177</f>
        <v>0</v>
      </c>
      <c r="M175" s="7">
        <f>M177</f>
        <v>3468.33</v>
      </c>
    </row>
    <row r="176" spans="1:13" s="10" customFormat="1" ht="15.75" customHeight="1" x14ac:dyDescent="0.3">
      <c r="A176" s="49"/>
      <c r="B176" s="56"/>
      <c r="C176" s="49"/>
      <c r="D176" s="49"/>
      <c r="E176" s="49"/>
      <c r="F176" s="45"/>
      <c r="G176" s="49"/>
      <c r="H176" s="54"/>
      <c r="I176" s="54"/>
      <c r="J176" s="2" t="s">
        <v>19</v>
      </c>
      <c r="K176" s="7">
        <v>0</v>
      </c>
      <c r="L176" s="7">
        <v>0</v>
      </c>
      <c r="M176" s="7">
        <v>0</v>
      </c>
    </row>
    <row r="177" spans="1:13" s="10" customFormat="1" ht="16.2" customHeight="1" x14ac:dyDescent="0.3">
      <c r="A177" s="50"/>
      <c r="B177" s="57"/>
      <c r="C177" s="50"/>
      <c r="D177" s="50"/>
      <c r="E177" s="50"/>
      <c r="F177" s="45"/>
      <c r="G177" s="50"/>
      <c r="H177" s="45"/>
      <c r="I177" s="54"/>
      <c r="J177" s="2" t="s">
        <v>20</v>
      </c>
      <c r="K177" s="7">
        <v>0</v>
      </c>
      <c r="L177" s="7">
        <v>0</v>
      </c>
      <c r="M177" s="7">
        <v>3468.33</v>
      </c>
    </row>
    <row r="178" spans="1:13" s="11" customFormat="1" ht="19.8" customHeight="1" x14ac:dyDescent="0.3">
      <c r="A178" s="48" t="s">
        <v>167</v>
      </c>
      <c r="B178" s="55" t="s">
        <v>161</v>
      </c>
      <c r="C178" s="48" t="s">
        <v>162</v>
      </c>
      <c r="D178" s="48" t="s">
        <v>137</v>
      </c>
      <c r="E178" s="48" t="s">
        <v>115</v>
      </c>
      <c r="F178" s="48" t="s">
        <v>138</v>
      </c>
      <c r="G178" s="48" t="s">
        <v>163</v>
      </c>
      <c r="H178" s="51">
        <f>I178+K178+M178+L178</f>
        <v>728329.19</v>
      </c>
      <c r="I178" s="51">
        <v>724759.19</v>
      </c>
      <c r="J178" s="2" t="s">
        <v>18</v>
      </c>
      <c r="K178" s="7">
        <f>K180+K179</f>
        <v>3570</v>
      </c>
      <c r="L178" s="7">
        <f>L180</f>
        <v>0</v>
      </c>
      <c r="M178" s="7">
        <f>M180</f>
        <v>0</v>
      </c>
    </row>
    <row r="179" spans="1:13" s="11" customFormat="1" ht="19.8" customHeight="1" x14ac:dyDescent="0.3">
      <c r="A179" s="49"/>
      <c r="B179" s="56"/>
      <c r="C179" s="49"/>
      <c r="D179" s="49"/>
      <c r="E179" s="49"/>
      <c r="F179" s="49"/>
      <c r="G179" s="49"/>
      <c r="H179" s="52"/>
      <c r="I179" s="52"/>
      <c r="J179" s="2" t="s">
        <v>19</v>
      </c>
      <c r="K179" s="7">
        <v>3569.64</v>
      </c>
      <c r="L179" s="7">
        <v>0</v>
      </c>
      <c r="M179" s="7">
        <v>0</v>
      </c>
    </row>
    <row r="180" spans="1:13" s="11" customFormat="1" ht="22.8" customHeight="1" x14ac:dyDescent="0.3">
      <c r="A180" s="49"/>
      <c r="B180" s="56"/>
      <c r="C180" s="49"/>
      <c r="D180" s="50"/>
      <c r="E180" s="49"/>
      <c r="F180" s="50"/>
      <c r="G180" s="49"/>
      <c r="H180" s="53"/>
      <c r="I180" s="53"/>
      <c r="J180" s="2" t="s">
        <v>20</v>
      </c>
      <c r="K180" s="7">
        <v>0.36</v>
      </c>
      <c r="L180" s="7">
        <v>0</v>
      </c>
      <c r="M180" s="7">
        <v>0</v>
      </c>
    </row>
    <row r="181" spans="1:13" s="10" customFormat="1" ht="18" customHeight="1" x14ac:dyDescent="0.3">
      <c r="A181" s="49"/>
      <c r="B181" s="56"/>
      <c r="C181" s="49"/>
      <c r="D181" s="5" t="s">
        <v>114</v>
      </c>
      <c r="E181" s="49"/>
      <c r="F181" s="48" t="s">
        <v>76</v>
      </c>
      <c r="G181" s="49"/>
      <c r="H181" s="51">
        <f>I181+K181+L181+M181</f>
        <v>16901855.399999999</v>
      </c>
      <c r="I181" s="51">
        <f>8152543.01+1191274.9</f>
        <v>9343817.9100000001</v>
      </c>
      <c r="J181" s="46" t="s">
        <v>18</v>
      </c>
      <c r="K181" s="85">
        <f>K183+K184</f>
        <v>1035847.53</v>
      </c>
      <c r="L181" s="85">
        <f t="shared" ref="L181:M181" si="33">L183+L184</f>
        <v>1477684.54</v>
      </c>
      <c r="M181" s="85">
        <f t="shared" si="33"/>
        <v>5044505.42</v>
      </c>
    </row>
    <row r="182" spans="1:13" s="10" customFormat="1" ht="18" customHeight="1" x14ac:dyDescent="0.3">
      <c r="A182" s="49"/>
      <c r="B182" s="56"/>
      <c r="C182" s="49"/>
      <c r="D182" s="48" t="s">
        <v>445</v>
      </c>
      <c r="E182" s="49"/>
      <c r="F182" s="49"/>
      <c r="G182" s="49"/>
      <c r="H182" s="52"/>
      <c r="I182" s="52"/>
      <c r="J182" s="46"/>
      <c r="K182" s="85"/>
      <c r="L182" s="85"/>
      <c r="M182" s="85"/>
    </row>
    <row r="183" spans="1:13" s="10" customFormat="1" ht="15.6" customHeight="1" x14ac:dyDescent="0.3">
      <c r="A183" s="49"/>
      <c r="B183" s="56"/>
      <c r="C183" s="49"/>
      <c r="D183" s="49"/>
      <c r="E183" s="49"/>
      <c r="F183" s="49"/>
      <c r="G183" s="49"/>
      <c r="H183" s="52"/>
      <c r="I183" s="52"/>
      <c r="J183" s="2" t="s">
        <v>19</v>
      </c>
      <c r="K183" s="7">
        <v>1035743.86</v>
      </c>
      <c r="L183" s="7">
        <v>1477536.77</v>
      </c>
      <c r="M183" s="7">
        <v>5044000.5199999996</v>
      </c>
    </row>
    <row r="184" spans="1:13" s="10" customFormat="1" ht="36" customHeight="1" x14ac:dyDescent="0.3">
      <c r="A184" s="50"/>
      <c r="B184" s="57"/>
      <c r="C184" s="50"/>
      <c r="D184" s="50"/>
      <c r="E184" s="50"/>
      <c r="F184" s="50"/>
      <c r="G184" s="50"/>
      <c r="H184" s="53"/>
      <c r="I184" s="53"/>
      <c r="J184" s="2" t="s">
        <v>20</v>
      </c>
      <c r="K184" s="7">
        <v>103.67</v>
      </c>
      <c r="L184" s="7">
        <v>147.77000000000001</v>
      </c>
      <c r="M184" s="7">
        <v>504.9</v>
      </c>
    </row>
    <row r="185" spans="1:13" s="10" customFormat="1" ht="15.75" customHeight="1" x14ac:dyDescent="0.3">
      <c r="A185" s="48" t="s">
        <v>415</v>
      </c>
      <c r="B185" s="55" t="s">
        <v>164</v>
      </c>
      <c r="C185" s="48" t="s">
        <v>165</v>
      </c>
      <c r="D185" s="5" t="s">
        <v>114</v>
      </c>
      <c r="E185" s="48" t="s">
        <v>115</v>
      </c>
      <c r="F185" s="45" t="s">
        <v>123</v>
      </c>
      <c r="G185" s="48" t="s">
        <v>166</v>
      </c>
      <c r="H185" s="54">
        <f>I185+K185+L185+M185</f>
        <v>24834.77</v>
      </c>
      <c r="I185" s="54">
        <v>0</v>
      </c>
      <c r="J185" s="2" t="s">
        <v>18</v>
      </c>
      <c r="K185" s="7">
        <f t="shared" ref="K185:M187" si="34">K186</f>
        <v>0</v>
      </c>
      <c r="L185" s="7">
        <f t="shared" si="34"/>
        <v>0</v>
      </c>
      <c r="M185" s="7">
        <f t="shared" si="34"/>
        <v>24834.77</v>
      </c>
    </row>
    <row r="186" spans="1:13" s="10" customFormat="1" ht="32.25" customHeight="1" x14ac:dyDescent="0.3">
      <c r="A186" s="49"/>
      <c r="B186" s="56"/>
      <c r="C186" s="49"/>
      <c r="D186" s="48" t="s">
        <v>445</v>
      </c>
      <c r="E186" s="49"/>
      <c r="F186" s="45"/>
      <c r="G186" s="49"/>
      <c r="H186" s="45"/>
      <c r="I186" s="54"/>
      <c r="J186" s="2" t="s">
        <v>20</v>
      </c>
      <c r="K186" s="7">
        <v>0</v>
      </c>
      <c r="L186" s="7">
        <v>0</v>
      </c>
      <c r="M186" s="7">
        <v>24834.77</v>
      </c>
    </row>
    <row r="187" spans="1:13" s="10" customFormat="1" ht="15.75" customHeight="1" x14ac:dyDescent="0.3">
      <c r="A187" s="49"/>
      <c r="B187" s="56"/>
      <c r="C187" s="49"/>
      <c r="D187" s="49"/>
      <c r="E187" s="49"/>
      <c r="F187" s="45" t="s">
        <v>27</v>
      </c>
      <c r="G187" s="49"/>
      <c r="H187" s="54">
        <f>I187+K187+L187+M187</f>
        <v>1332.3</v>
      </c>
      <c r="I187" s="54">
        <v>0</v>
      </c>
      <c r="J187" s="2" t="s">
        <v>18</v>
      </c>
      <c r="K187" s="7">
        <f t="shared" si="34"/>
        <v>0</v>
      </c>
      <c r="L187" s="7">
        <f t="shared" si="34"/>
        <v>0</v>
      </c>
      <c r="M187" s="7">
        <f t="shared" si="34"/>
        <v>1332.3</v>
      </c>
    </row>
    <row r="188" spans="1:13" s="10" customFormat="1" ht="23.4" customHeight="1" x14ac:dyDescent="0.3">
      <c r="A188" s="50"/>
      <c r="B188" s="57"/>
      <c r="C188" s="50"/>
      <c r="D188" s="50"/>
      <c r="E188" s="50"/>
      <c r="F188" s="45"/>
      <c r="G188" s="50"/>
      <c r="H188" s="45"/>
      <c r="I188" s="54"/>
      <c r="J188" s="2" t="s">
        <v>20</v>
      </c>
      <c r="K188" s="7">
        <v>0</v>
      </c>
      <c r="L188" s="7">
        <v>0</v>
      </c>
      <c r="M188" s="7">
        <v>1332.3</v>
      </c>
    </row>
    <row r="189" spans="1:13" s="10" customFormat="1" ht="14.25" customHeight="1" x14ac:dyDescent="0.3">
      <c r="A189" s="45" t="s">
        <v>416</v>
      </c>
      <c r="B189" s="46" t="s">
        <v>168</v>
      </c>
      <c r="C189" s="45" t="s">
        <v>169</v>
      </c>
      <c r="D189" s="5" t="s">
        <v>114</v>
      </c>
      <c r="E189" s="45" t="s">
        <v>115</v>
      </c>
      <c r="F189" s="45" t="s">
        <v>27</v>
      </c>
      <c r="G189" s="45" t="s">
        <v>170</v>
      </c>
      <c r="H189" s="54">
        <f>K189+L189+M189+I189</f>
        <v>286452.41000000003</v>
      </c>
      <c r="I189" s="54">
        <v>56452.22</v>
      </c>
      <c r="J189" s="2" t="s">
        <v>18</v>
      </c>
      <c r="K189" s="7">
        <f>K190</f>
        <v>46288.01</v>
      </c>
      <c r="L189" s="7">
        <f>L190</f>
        <v>183712.18</v>
      </c>
      <c r="M189" s="7">
        <f>M190</f>
        <v>0</v>
      </c>
    </row>
    <row r="190" spans="1:13" s="10" customFormat="1" ht="67.8" customHeight="1" x14ac:dyDescent="0.3">
      <c r="A190" s="45"/>
      <c r="B190" s="46"/>
      <c r="C190" s="45"/>
      <c r="D190" s="5" t="s">
        <v>445</v>
      </c>
      <c r="E190" s="45"/>
      <c r="F190" s="45"/>
      <c r="G190" s="45"/>
      <c r="H190" s="45"/>
      <c r="I190" s="54"/>
      <c r="J190" s="2" t="s">
        <v>20</v>
      </c>
      <c r="K190" s="7">
        <f>49000.19-2712.18</f>
        <v>46288.01</v>
      </c>
      <c r="L190" s="7">
        <f>181000+2712.18</f>
        <v>183712.18</v>
      </c>
      <c r="M190" s="7">
        <v>0</v>
      </c>
    </row>
    <row r="191" spans="1:13" s="10" customFormat="1" ht="24.75" hidden="1" customHeight="1" x14ac:dyDescent="0.3">
      <c r="A191" s="48" t="s">
        <v>174</v>
      </c>
      <c r="B191" s="55" t="s">
        <v>397</v>
      </c>
      <c r="C191" s="48" t="s">
        <v>395</v>
      </c>
      <c r="D191" s="45" t="s">
        <v>114</v>
      </c>
      <c r="E191" s="48" t="s">
        <v>115</v>
      </c>
      <c r="F191" s="48" t="s">
        <v>123</v>
      </c>
      <c r="G191" s="48" t="s">
        <v>396</v>
      </c>
      <c r="H191" s="51">
        <f>I191+K191+L191+M191</f>
        <v>18943.07</v>
      </c>
      <c r="I191" s="51">
        <v>18943.07</v>
      </c>
      <c r="J191" s="2" t="s">
        <v>18</v>
      </c>
      <c r="K191" s="7">
        <f>K192</f>
        <v>0</v>
      </c>
      <c r="L191" s="7">
        <f t="shared" ref="L191:M191" si="35">L192</f>
        <v>0</v>
      </c>
      <c r="M191" s="7">
        <f t="shared" si="35"/>
        <v>0</v>
      </c>
    </row>
    <row r="192" spans="1:13" s="10" customFormat="1" ht="26.25" hidden="1" customHeight="1" x14ac:dyDescent="0.3">
      <c r="A192" s="49"/>
      <c r="B192" s="56"/>
      <c r="C192" s="49"/>
      <c r="D192" s="45"/>
      <c r="E192" s="49"/>
      <c r="F192" s="50"/>
      <c r="G192" s="49"/>
      <c r="H192" s="53"/>
      <c r="I192" s="53"/>
      <c r="J192" s="2" t="s">
        <v>20</v>
      </c>
      <c r="K192" s="7">
        <v>0</v>
      </c>
      <c r="L192" s="7">
        <v>0</v>
      </c>
      <c r="M192" s="7">
        <v>0</v>
      </c>
    </row>
    <row r="193" spans="1:13" s="10" customFormat="1" ht="17.25" customHeight="1" x14ac:dyDescent="0.3">
      <c r="A193" s="49"/>
      <c r="B193" s="56"/>
      <c r="C193" s="49"/>
      <c r="D193" s="45"/>
      <c r="E193" s="49"/>
      <c r="F193" s="48" t="s">
        <v>76</v>
      </c>
      <c r="G193" s="49"/>
      <c r="H193" s="54">
        <f>I193+K193+L193+M193</f>
        <v>3872.68</v>
      </c>
      <c r="I193" s="75">
        <v>195.95</v>
      </c>
      <c r="J193" s="23" t="s">
        <v>18</v>
      </c>
      <c r="K193" s="7">
        <f t="shared" ref="K193" si="36">K195</f>
        <v>26.13</v>
      </c>
      <c r="L193" s="7">
        <f>L195</f>
        <v>1782.52</v>
      </c>
      <c r="M193" s="7">
        <f>M195</f>
        <v>1868.08</v>
      </c>
    </row>
    <row r="194" spans="1:13" s="10" customFormat="1" ht="17.25" customHeight="1" x14ac:dyDescent="0.3">
      <c r="A194" s="49"/>
      <c r="B194" s="56"/>
      <c r="C194" s="49"/>
      <c r="D194" s="45" t="s">
        <v>445</v>
      </c>
      <c r="E194" s="49"/>
      <c r="F194" s="49"/>
      <c r="G194" s="49"/>
      <c r="H194" s="54"/>
      <c r="I194" s="76"/>
      <c r="J194" s="23" t="s">
        <v>19</v>
      </c>
      <c r="K194" s="7">
        <v>0</v>
      </c>
      <c r="L194" s="7">
        <v>0</v>
      </c>
      <c r="M194" s="7">
        <v>0</v>
      </c>
    </row>
    <row r="195" spans="1:13" s="10" customFormat="1" ht="45.6" customHeight="1" x14ac:dyDescent="0.3">
      <c r="A195" s="50"/>
      <c r="B195" s="57"/>
      <c r="C195" s="50"/>
      <c r="D195" s="45"/>
      <c r="E195" s="50"/>
      <c r="F195" s="50"/>
      <c r="G195" s="50"/>
      <c r="H195" s="45"/>
      <c r="I195" s="77"/>
      <c r="J195" s="18" t="s">
        <v>20</v>
      </c>
      <c r="K195" s="7">
        <v>26.13</v>
      </c>
      <c r="L195" s="7">
        <v>1782.52</v>
      </c>
      <c r="M195" s="7">
        <v>1868.08</v>
      </c>
    </row>
    <row r="196" spans="1:13" s="10" customFormat="1" ht="16.5" hidden="1" customHeight="1" x14ac:dyDescent="0.3">
      <c r="A196" s="48" t="s">
        <v>177</v>
      </c>
      <c r="B196" s="55" t="s">
        <v>398</v>
      </c>
      <c r="C196" s="48" t="s">
        <v>395</v>
      </c>
      <c r="D196" s="48" t="s">
        <v>114</v>
      </c>
      <c r="E196" s="48" t="s">
        <v>115</v>
      </c>
      <c r="F196" s="48" t="s">
        <v>123</v>
      </c>
      <c r="G196" s="48" t="s">
        <v>186</v>
      </c>
      <c r="H196" s="54">
        <f>I196+K196+L196+M196</f>
        <v>18117.71</v>
      </c>
      <c r="I196" s="51">
        <v>18117.71</v>
      </c>
      <c r="J196" s="2" t="s">
        <v>18</v>
      </c>
      <c r="K196" s="7">
        <f>K197</f>
        <v>0</v>
      </c>
      <c r="L196" s="7">
        <f t="shared" ref="L196:M196" si="37">L197</f>
        <v>0</v>
      </c>
      <c r="M196" s="7">
        <f t="shared" si="37"/>
        <v>0</v>
      </c>
    </row>
    <row r="197" spans="1:13" s="10" customFormat="1" ht="30" hidden="1" customHeight="1" x14ac:dyDescent="0.3">
      <c r="A197" s="49"/>
      <c r="B197" s="56"/>
      <c r="C197" s="49"/>
      <c r="D197" s="49"/>
      <c r="E197" s="49"/>
      <c r="F197" s="50"/>
      <c r="G197" s="49"/>
      <c r="H197" s="54"/>
      <c r="I197" s="53"/>
      <c r="J197" s="2" t="s">
        <v>20</v>
      </c>
      <c r="K197" s="7">
        <v>0</v>
      </c>
      <c r="L197" s="7">
        <v>0</v>
      </c>
      <c r="M197" s="7">
        <v>0</v>
      </c>
    </row>
    <row r="198" spans="1:13" s="10" customFormat="1" ht="21.75" customHeight="1" x14ac:dyDescent="0.3">
      <c r="A198" s="49"/>
      <c r="B198" s="56"/>
      <c r="C198" s="49"/>
      <c r="D198" s="50"/>
      <c r="E198" s="49"/>
      <c r="F198" s="48" t="s">
        <v>76</v>
      </c>
      <c r="G198" s="49"/>
      <c r="H198" s="51">
        <f>I198+K198+M198+L198</f>
        <v>4258.7800000000007</v>
      </c>
      <c r="I198" s="75">
        <v>241.65</v>
      </c>
      <c r="J198" s="23" t="s">
        <v>18</v>
      </c>
      <c r="K198" s="7">
        <f>K199+K200</f>
        <v>26.13</v>
      </c>
      <c r="L198" s="7">
        <f t="shared" ref="L198:M198" si="38">L199+L200</f>
        <v>1948.73</v>
      </c>
      <c r="M198" s="7">
        <f t="shared" si="38"/>
        <v>2042.27</v>
      </c>
    </row>
    <row r="199" spans="1:13" s="10" customFormat="1" ht="17.25" customHeight="1" x14ac:dyDescent="0.3">
      <c r="A199" s="49"/>
      <c r="B199" s="56"/>
      <c r="C199" s="49"/>
      <c r="D199" s="49" t="s">
        <v>445</v>
      </c>
      <c r="E199" s="49"/>
      <c r="F199" s="49"/>
      <c r="G199" s="49"/>
      <c r="H199" s="52"/>
      <c r="I199" s="76"/>
      <c r="J199" s="23" t="s">
        <v>19</v>
      </c>
      <c r="K199" s="7">
        <v>0</v>
      </c>
      <c r="L199" s="7">
        <v>0</v>
      </c>
      <c r="M199" s="7">
        <v>0</v>
      </c>
    </row>
    <row r="200" spans="1:13" s="10" customFormat="1" ht="48" customHeight="1" x14ac:dyDescent="0.3">
      <c r="A200" s="50"/>
      <c r="B200" s="57"/>
      <c r="C200" s="50"/>
      <c r="D200" s="50"/>
      <c r="E200" s="50"/>
      <c r="F200" s="50"/>
      <c r="G200" s="50"/>
      <c r="H200" s="53"/>
      <c r="I200" s="77"/>
      <c r="J200" s="18" t="s">
        <v>20</v>
      </c>
      <c r="K200" s="7">
        <v>26.13</v>
      </c>
      <c r="L200" s="7">
        <v>1948.73</v>
      </c>
      <c r="M200" s="7">
        <v>2042.27</v>
      </c>
    </row>
    <row r="201" spans="1:13" s="11" customFormat="1" ht="31.5" hidden="1" customHeight="1" x14ac:dyDescent="0.3">
      <c r="A201" s="67"/>
      <c r="B201" s="86" t="s">
        <v>172</v>
      </c>
      <c r="C201" s="67" t="s">
        <v>171</v>
      </c>
      <c r="D201" s="30" t="s">
        <v>114</v>
      </c>
      <c r="E201" s="67" t="s">
        <v>115</v>
      </c>
      <c r="F201" s="58" t="s">
        <v>76</v>
      </c>
      <c r="G201" s="58" t="s">
        <v>173</v>
      </c>
      <c r="H201" s="64">
        <f>I201+K201+L201+M201</f>
        <v>409266.27</v>
      </c>
      <c r="I201" s="64">
        <f>409200.27+66</f>
        <v>409266.27</v>
      </c>
      <c r="J201" s="20" t="s">
        <v>18</v>
      </c>
      <c r="K201" s="21">
        <f>K202+K203</f>
        <v>0</v>
      </c>
      <c r="L201" s="21">
        <f t="shared" ref="L201:M201" si="39">L202+L203</f>
        <v>0</v>
      </c>
      <c r="M201" s="21">
        <f t="shared" si="39"/>
        <v>0</v>
      </c>
    </row>
    <row r="202" spans="1:13" s="11" customFormat="1" ht="16.5" hidden="1" customHeight="1" x14ac:dyDescent="0.3">
      <c r="A202" s="67"/>
      <c r="B202" s="86"/>
      <c r="C202" s="67"/>
      <c r="D202" s="67" t="s">
        <v>141</v>
      </c>
      <c r="E202" s="67"/>
      <c r="F202" s="59"/>
      <c r="G202" s="59"/>
      <c r="H202" s="68"/>
      <c r="I202" s="68"/>
      <c r="J202" s="25" t="s">
        <v>19</v>
      </c>
      <c r="K202" s="21">
        <v>0</v>
      </c>
      <c r="L202" s="21">
        <v>0</v>
      </c>
      <c r="M202" s="21">
        <v>0</v>
      </c>
    </row>
    <row r="203" spans="1:13" s="11" customFormat="1" ht="15.6" hidden="1" customHeight="1" x14ac:dyDescent="0.3">
      <c r="A203" s="67"/>
      <c r="B203" s="86"/>
      <c r="C203" s="67"/>
      <c r="D203" s="67"/>
      <c r="E203" s="67"/>
      <c r="F203" s="60"/>
      <c r="G203" s="60"/>
      <c r="H203" s="69"/>
      <c r="I203" s="69"/>
      <c r="J203" s="20" t="s">
        <v>20</v>
      </c>
      <c r="K203" s="21">
        <v>0</v>
      </c>
      <c r="L203" s="21">
        <v>0</v>
      </c>
      <c r="M203" s="21">
        <v>0</v>
      </c>
    </row>
    <row r="204" spans="1:13" s="10" customFormat="1" ht="15" customHeight="1" x14ac:dyDescent="0.3">
      <c r="A204" s="48" t="s">
        <v>180</v>
      </c>
      <c r="B204" s="55" t="s">
        <v>175</v>
      </c>
      <c r="C204" s="48" t="s">
        <v>176</v>
      </c>
      <c r="D204" s="5" t="s">
        <v>114</v>
      </c>
      <c r="E204" s="48" t="s">
        <v>115</v>
      </c>
      <c r="F204" s="45" t="s">
        <v>123</v>
      </c>
      <c r="G204" s="48" t="s">
        <v>52</v>
      </c>
      <c r="H204" s="54">
        <f>I204+K204+L204+M204</f>
        <v>432.27</v>
      </c>
      <c r="I204" s="54">
        <v>0</v>
      </c>
      <c r="J204" s="23" t="s">
        <v>18</v>
      </c>
      <c r="K204" s="7">
        <f>K206</f>
        <v>0</v>
      </c>
      <c r="L204" s="7">
        <f>L206</f>
        <v>0</v>
      </c>
      <c r="M204" s="7">
        <f>M206</f>
        <v>432.27</v>
      </c>
    </row>
    <row r="205" spans="1:13" s="10" customFormat="1" ht="15" customHeight="1" x14ac:dyDescent="0.3">
      <c r="A205" s="49"/>
      <c r="B205" s="56"/>
      <c r="C205" s="49"/>
      <c r="D205" s="48" t="s">
        <v>445</v>
      </c>
      <c r="E205" s="49"/>
      <c r="F205" s="45"/>
      <c r="G205" s="49"/>
      <c r="H205" s="54"/>
      <c r="I205" s="54"/>
      <c r="J205" s="23" t="s">
        <v>19</v>
      </c>
      <c r="K205" s="7">
        <v>0</v>
      </c>
      <c r="L205" s="7">
        <v>0</v>
      </c>
      <c r="M205" s="7">
        <v>0</v>
      </c>
    </row>
    <row r="206" spans="1:13" s="10" customFormat="1" ht="55.8" customHeight="1" x14ac:dyDescent="0.3">
      <c r="A206" s="49"/>
      <c r="B206" s="56"/>
      <c r="C206" s="49"/>
      <c r="D206" s="49"/>
      <c r="E206" s="49"/>
      <c r="F206" s="45"/>
      <c r="G206" s="49"/>
      <c r="H206" s="45"/>
      <c r="I206" s="54"/>
      <c r="J206" s="18" t="s">
        <v>20</v>
      </c>
      <c r="K206" s="7">
        <v>0</v>
      </c>
      <c r="L206" s="7">
        <v>0</v>
      </c>
      <c r="M206" s="7">
        <v>432.27</v>
      </c>
    </row>
    <row r="207" spans="1:13" s="10" customFormat="1" ht="15" hidden="1" customHeight="1" x14ac:dyDescent="0.3">
      <c r="A207" s="49"/>
      <c r="B207" s="56"/>
      <c r="C207" s="49"/>
      <c r="D207" s="49"/>
      <c r="E207" s="49"/>
      <c r="F207" s="45" t="s">
        <v>27</v>
      </c>
      <c r="G207" s="49"/>
      <c r="H207" s="54">
        <f>I207+K207+L207+M207</f>
        <v>0</v>
      </c>
      <c r="I207" s="54">
        <v>0</v>
      </c>
      <c r="J207" s="23" t="s">
        <v>18</v>
      </c>
      <c r="K207" s="7">
        <f>K209</f>
        <v>0</v>
      </c>
      <c r="L207" s="7">
        <f>L209</f>
        <v>0</v>
      </c>
      <c r="M207" s="7">
        <f>M209</f>
        <v>0</v>
      </c>
    </row>
    <row r="208" spans="1:13" s="10" customFormat="1" ht="15" hidden="1" customHeight="1" x14ac:dyDescent="0.3">
      <c r="A208" s="49"/>
      <c r="B208" s="56"/>
      <c r="C208" s="49"/>
      <c r="D208" s="49"/>
      <c r="E208" s="49"/>
      <c r="F208" s="45"/>
      <c r="G208" s="49"/>
      <c r="H208" s="54"/>
      <c r="I208" s="54"/>
      <c r="J208" s="23" t="s">
        <v>19</v>
      </c>
      <c r="K208" s="7">
        <v>0</v>
      </c>
      <c r="L208" s="7">
        <v>0</v>
      </c>
      <c r="M208" s="7">
        <v>0</v>
      </c>
    </row>
    <row r="209" spans="1:13" s="10" customFormat="1" ht="16.5" hidden="1" customHeight="1" x14ac:dyDescent="0.3">
      <c r="A209" s="50"/>
      <c r="B209" s="57"/>
      <c r="C209" s="50"/>
      <c r="D209" s="50"/>
      <c r="E209" s="50"/>
      <c r="F209" s="45"/>
      <c r="G209" s="50"/>
      <c r="H209" s="45"/>
      <c r="I209" s="54"/>
      <c r="J209" s="18" t="s">
        <v>20</v>
      </c>
      <c r="K209" s="7">
        <v>0</v>
      </c>
      <c r="L209" s="7">
        <v>0</v>
      </c>
      <c r="M209" s="7">
        <v>0</v>
      </c>
    </row>
    <row r="210" spans="1:13" s="10" customFormat="1" ht="15" customHeight="1" x14ac:dyDescent="0.3">
      <c r="A210" s="45" t="s">
        <v>417</v>
      </c>
      <c r="B210" s="46" t="s">
        <v>178</v>
      </c>
      <c r="C210" s="45" t="s">
        <v>179</v>
      </c>
      <c r="D210" s="5" t="s">
        <v>114</v>
      </c>
      <c r="E210" s="45" t="s">
        <v>115</v>
      </c>
      <c r="F210" s="45" t="s">
        <v>123</v>
      </c>
      <c r="G210" s="45" t="s">
        <v>52</v>
      </c>
      <c r="H210" s="54">
        <f>I210+K210+L210+M210</f>
        <v>643.52</v>
      </c>
      <c r="I210" s="54">
        <v>0</v>
      </c>
      <c r="J210" s="23" t="s">
        <v>18</v>
      </c>
      <c r="K210" s="7">
        <f>K212</f>
        <v>0</v>
      </c>
      <c r="L210" s="7">
        <f>L212</f>
        <v>0</v>
      </c>
      <c r="M210" s="7">
        <f>M212</f>
        <v>643.52</v>
      </c>
    </row>
    <row r="211" spans="1:13" s="10" customFormat="1" ht="15" customHeight="1" x14ac:dyDescent="0.3">
      <c r="A211" s="45"/>
      <c r="B211" s="46"/>
      <c r="C211" s="45"/>
      <c r="D211" s="45" t="s">
        <v>445</v>
      </c>
      <c r="E211" s="45"/>
      <c r="F211" s="45"/>
      <c r="G211" s="45"/>
      <c r="H211" s="54"/>
      <c r="I211" s="54"/>
      <c r="J211" s="23" t="s">
        <v>19</v>
      </c>
      <c r="K211" s="7">
        <v>0</v>
      </c>
      <c r="L211" s="7">
        <v>0</v>
      </c>
      <c r="M211" s="7">
        <v>0</v>
      </c>
    </row>
    <row r="212" spans="1:13" s="10" customFormat="1" ht="50.4" customHeight="1" x14ac:dyDescent="0.3">
      <c r="A212" s="45"/>
      <c r="B212" s="46"/>
      <c r="C212" s="45"/>
      <c r="D212" s="45"/>
      <c r="E212" s="45"/>
      <c r="F212" s="45"/>
      <c r="G212" s="45"/>
      <c r="H212" s="45"/>
      <c r="I212" s="54"/>
      <c r="J212" s="18" t="s">
        <v>20</v>
      </c>
      <c r="K212" s="7">
        <v>0</v>
      </c>
      <c r="L212" s="7">
        <v>0</v>
      </c>
      <c r="M212" s="7">
        <v>643.52</v>
      </c>
    </row>
    <row r="213" spans="1:13" s="10" customFormat="1" ht="24" customHeight="1" x14ac:dyDescent="0.3">
      <c r="A213" s="48" t="s">
        <v>418</v>
      </c>
      <c r="B213" s="55" t="s">
        <v>181</v>
      </c>
      <c r="C213" s="48" t="s">
        <v>182</v>
      </c>
      <c r="D213" s="5" t="s">
        <v>114</v>
      </c>
      <c r="E213" s="48" t="s">
        <v>115</v>
      </c>
      <c r="F213" s="48" t="s">
        <v>123</v>
      </c>
      <c r="G213" s="48" t="s">
        <v>183</v>
      </c>
      <c r="H213" s="54">
        <f>K213+L213+M213+I213</f>
        <v>23500</v>
      </c>
      <c r="I213" s="79">
        <v>0</v>
      </c>
      <c r="J213" s="22" t="s">
        <v>18</v>
      </c>
      <c r="K213" s="22">
        <f>K214</f>
        <v>23500</v>
      </c>
      <c r="L213" s="22">
        <f t="shared" ref="L213:M213" si="40">L214</f>
        <v>0</v>
      </c>
      <c r="M213" s="22">
        <f t="shared" si="40"/>
        <v>0</v>
      </c>
    </row>
    <row r="214" spans="1:13" s="10" customFormat="1" ht="30.6" customHeight="1" x14ac:dyDescent="0.3">
      <c r="A214" s="49"/>
      <c r="B214" s="56"/>
      <c r="C214" s="49"/>
      <c r="D214" s="48" t="s">
        <v>445</v>
      </c>
      <c r="E214" s="49"/>
      <c r="F214" s="50"/>
      <c r="G214" s="49"/>
      <c r="H214" s="54"/>
      <c r="I214" s="79"/>
      <c r="J214" s="22" t="s">
        <v>20</v>
      </c>
      <c r="K214" s="22">
        <f>21000+2500</f>
        <v>23500</v>
      </c>
      <c r="L214" s="22">
        <v>0</v>
      </c>
      <c r="M214" s="22">
        <v>0</v>
      </c>
    </row>
    <row r="215" spans="1:13" s="10" customFormat="1" ht="21.6" customHeight="1" x14ac:dyDescent="0.3">
      <c r="A215" s="49"/>
      <c r="B215" s="56"/>
      <c r="C215" s="49"/>
      <c r="D215" s="49"/>
      <c r="E215" s="49"/>
      <c r="F215" s="48" t="s">
        <v>76</v>
      </c>
      <c r="G215" s="49"/>
      <c r="H215" s="54">
        <f>I215+K215+L215+M215</f>
        <v>3564.68</v>
      </c>
      <c r="I215" s="79">
        <v>64.680000000000007</v>
      </c>
      <c r="J215" s="22" t="s">
        <v>18</v>
      </c>
      <c r="K215" s="22">
        <f>K216+K217</f>
        <v>0</v>
      </c>
      <c r="L215" s="22">
        <f t="shared" ref="L215:M215" si="41">L216+L217</f>
        <v>3500</v>
      </c>
      <c r="M215" s="22">
        <f t="shared" si="41"/>
        <v>0</v>
      </c>
    </row>
    <row r="216" spans="1:13" s="10" customFormat="1" ht="17.25" customHeight="1" x14ac:dyDescent="0.3">
      <c r="A216" s="49"/>
      <c r="B216" s="56"/>
      <c r="C216" s="49"/>
      <c r="D216" s="49"/>
      <c r="E216" s="49"/>
      <c r="F216" s="49"/>
      <c r="G216" s="49"/>
      <c r="H216" s="54"/>
      <c r="I216" s="79"/>
      <c r="J216" s="23" t="s">
        <v>19</v>
      </c>
      <c r="K216" s="7">
        <v>0</v>
      </c>
      <c r="L216" s="7">
        <v>0</v>
      </c>
      <c r="M216" s="7">
        <v>0</v>
      </c>
    </row>
    <row r="217" spans="1:13" s="10" customFormat="1" ht="14.4" customHeight="1" x14ac:dyDescent="0.3">
      <c r="A217" s="50"/>
      <c r="B217" s="57"/>
      <c r="C217" s="50"/>
      <c r="D217" s="50"/>
      <c r="E217" s="50"/>
      <c r="F217" s="50"/>
      <c r="G217" s="50"/>
      <c r="H217" s="54"/>
      <c r="I217" s="79"/>
      <c r="J217" s="18" t="s">
        <v>20</v>
      </c>
      <c r="K217" s="7">
        <v>0</v>
      </c>
      <c r="L217" s="7">
        <v>3500</v>
      </c>
      <c r="M217" s="7">
        <v>0</v>
      </c>
    </row>
    <row r="218" spans="1:13" s="10" customFormat="1" ht="15" customHeight="1" x14ac:dyDescent="0.3">
      <c r="A218" s="48" t="s">
        <v>419</v>
      </c>
      <c r="B218" s="55" t="s">
        <v>184</v>
      </c>
      <c r="C218" s="48" t="s">
        <v>185</v>
      </c>
      <c r="D218" s="5" t="s">
        <v>114</v>
      </c>
      <c r="E218" s="48" t="s">
        <v>115</v>
      </c>
      <c r="F218" s="45" t="s">
        <v>123</v>
      </c>
      <c r="G218" s="48" t="s">
        <v>186</v>
      </c>
      <c r="H218" s="54">
        <f>I218+K218+L218+M218</f>
        <v>277069.58999999997</v>
      </c>
      <c r="I218" s="54">
        <f>183.42+57710.17</f>
        <v>57893.59</v>
      </c>
      <c r="J218" s="23" t="s">
        <v>18</v>
      </c>
      <c r="K218" s="7">
        <f t="shared" ref="K218" si="42">K219</f>
        <v>219176</v>
      </c>
      <c r="L218" s="7">
        <f>L219</f>
        <v>0</v>
      </c>
      <c r="M218" s="7">
        <f>M219</f>
        <v>0</v>
      </c>
    </row>
    <row r="219" spans="1:13" s="10" customFormat="1" ht="31.5" customHeight="1" x14ac:dyDescent="0.3">
      <c r="A219" s="49"/>
      <c r="B219" s="56"/>
      <c r="C219" s="49"/>
      <c r="D219" s="49" t="s">
        <v>445</v>
      </c>
      <c r="E219" s="49"/>
      <c r="F219" s="45"/>
      <c r="G219" s="49"/>
      <c r="H219" s="45"/>
      <c r="I219" s="54"/>
      <c r="J219" s="18" t="s">
        <v>20</v>
      </c>
      <c r="K219" s="7">
        <v>219176</v>
      </c>
      <c r="L219" s="7">
        <v>0</v>
      </c>
      <c r="M219" s="7">
        <v>0</v>
      </c>
    </row>
    <row r="220" spans="1:13" s="10" customFormat="1" ht="15" customHeight="1" x14ac:dyDescent="0.3">
      <c r="A220" s="49"/>
      <c r="B220" s="56"/>
      <c r="C220" s="49"/>
      <c r="D220" s="49"/>
      <c r="E220" s="49"/>
      <c r="F220" s="45" t="s">
        <v>76</v>
      </c>
      <c r="G220" s="49"/>
      <c r="H220" s="54">
        <f>I220+K220+L220+M220</f>
        <v>509.77</v>
      </c>
      <c r="I220" s="54">
        <v>62.58</v>
      </c>
      <c r="J220" s="23" t="s">
        <v>18</v>
      </c>
      <c r="K220" s="7">
        <f t="shared" ref="K220" si="43">K222</f>
        <v>0</v>
      </c>
      <c r="L220" s="7">
        <f>L222</f>
        <v>447.19</v>
      </c>
      <c r="M220" s="7">
        <f>M222</f>
        <v>0</v>
      </c>
    </row>
    <row r="221" spans="1:13" s="10" customFormat="1" ht="15" customHeight="1" x14ac:dyDescent="0.3">
      <c r="A221" s="49"/>
      <c r="B221" s="56"/>
      <c r="C221" s="49"/>
      <c r="D221" s="49"/>
      <c r="E221" s="49"/>
      <c r="F221" s="45"/>
      <c r="G221" s="49"/>
      <c r="H221" s="54"/>
      <c r="I221" s="54"/>
      <c r="J221" s="23" t="s">
        <v>19</v>
      </c>
      <c r="K221" s="7">
        <v>0</v>
      </c>
      <c r="L221" s="7">
        <v>0</v>
      </c>
      <c r="M221" s="7">
        <v>0</v>
      </c>
    </row>
    <row r="222" spans="1:13" s="10" customFormat="1" ht="15.75" customHeight="1" x14ac:dyDescent="0.3">
      <c r="A222" s="50"/>
      <c r="B222" s="57"/>
      <c r="C222" s="50"/>
      <c r="D222" s="50"/>
      <c r="E222" s="50"/>
      <c r="F222" s="45"/>
      <c r="G222" s="50"/>
      <c r="H222" s="45"/>
      <c r="I222" s="54"/>
      <c r="J222" s="18" t="s">
        <v>20</v>
      </c>
      <c r="K222" s="7">
        <v>0</v>
      </c>
      <c r="L222" s="7">
        <v>447.19</v>
      </c>
      <c r="M222" s="7">
        <v>0</v>
      </c>
    </row>
    <row r="223" spans="1:13" s="10" customFormat="1" ht="15.75" customHeight="1" x14ac:dyDescent="0.3">
      <c r="A223" s="45" t="s">
        <v>198</v>
      </c>
      <c r="B223" s="46" t="s">
        <v>187</v>
      </c>
      <c r="C223" s="45" t="s">
        <v>188</v>
      </c>
      <c r="D223" s="5" t="s">
        <v>114</v>
      </c>
      <c r="E223" s="45" t="s">
        <v>115</v>
      </c>
      <c r="F223" s="45" t="s">
        <v>123</v>
      </c>
      <c r="G223" s="45" t="s">
        <v>94</v>
      </c>
      <c r="H223" s="54">
        <f>I223+K223+L223+M223</f>
        <v>2321.9699999999998</v>
      </c>
      <c r="I223" s="54">
        <v>0</v>
      </c>
      <c r="J223" s="87" t="s">
        <v>18</v>
      </c>
      <c r="K223" s="85">
        <f t="shared" ref="K223:M223" si="44">K225</f>
        <v>2321.9699999999998</v>
      </c>
      <c r="L223" s="85">
        <f t="shared" si="44"/>
        <v>0</v>
      </c>
      <c r="M223" s="85">
        <f t="shared" si="44"/>
        <v>0</v>
      </c>
    </row>
    <row r="224" spans="1:13" s="10" customFormat="1" ht="15" customHeight="1" x14ac:dyDescent="0.3">
      <c r="A224" s="45"/>
      <c r="B224" s="46"/>
      <c r="C224" s="45"/>
      <c r="D224" s="48" t="s">
        <v>445</v>
      </c>
      <c r="E224" s="45"/>
      <c r="F224" s="45"/>
      <c r="G224" s="45"/>
      <c r="H224" s="45"/>
      <c r="I224" s="54"/>
      <c r="J224" s="87"/>
      <c r="K224" s="85"/>
      <c r="L224" s="85"/>
      <c r="M224" s="85"/>
    </row>
    <row r="225" spans="1:13" s="10" customFormat="1" ht="44.4" customHeight="1" x14ac:dyDescent="0.3">
      <c r="A225" s="45"/>
      <c r="B225" s="46"/>
      <c r="C225" s="45"/>
      <c r="D225" s="50"/>
      <c r="E225" s="45"/>
      <c r="F225" s="45"/>
      <c r="G225" s="45"/>
      <c r="H225" s="45"/>
      <c r="I225" s="54"/>
      <c r="J225" s="2" t="s">
        <v>20</v>
      </c>
      <c r="K225" s="7">
        <v>2321.9699999999998</v>
      </c>
      <c r="L225" s="7">
        <v>0</v>
      </c>
      <c r="M225" s="7">
        <v>0</v>
      </c>
    </row>
    <row r="226" spans="1:13" s="11" customFormat="1" ht="15.75" hidden="1" customHeight="1" x14ac:dyDescent="0.3">
      <c r="A226" s="67"/>
      <c r="B226" s="86" t="s">
        <v>189</v>
      </c>
      <c r="C226" s="67" t="s">
        <v>190</v>
      </c>
      <c r="D226" s="30" t="s">
        <v>25</v>
      </c>
      <c r="E226" s="67" t="s">
        <v>26</v>
      </c>
      <c r="F226" s="67" t="s">
        <v>51</v>
      </c>
      <c r="G226" s="67">
        <v>2026</v>
      </c>
      <c r="H226" s="72">
        <f>I226+K226+L226+M226</f>
        <v>0</v>
      </c>
      <c r="I226" s="72">
        <v>0</v>
      </c>
      <c r="J226" s="20" t="s">
        <v>18</v>
      </c>
      <c r="K226" s="29">
        <f>K227</f>
        <v>0</v>
      </c>
      <c r="L226" s="29">
        <f>L227</f>
        <v>0</v>
      </c>
      <c r="M226" s="29">
        <f>M227</f>
        <v>0</v>
      </c>
    </row>
    <row r="227" spans="1:13" s="11" customFormat="1" ht="38.25" hidden="1" customHeight="1" x14ac:dyDescent="0.3">
      <c r="A227" s="67"/>
      <c r="B227" s="86"/>
      <c r="C227" s="67"/>
      <c r="D227" s="30" t="s">
        <v>191</v>
      </c>
      <c r="E227" s="67"/>
      <c r="F227" s="67"/>
      <c r="G227" s="67"/>
      <c r="H227" s="67"/>
      <c r="I227" s="72"/>
      <c r="J227" s="20" t="s">
        <v>20</v>
      </c>
      <c r="K227" s="21">
        <v>0</v>
      </c>
      <c r="L227" s="21"/>
      <c r="M227" s="21">
        <v>0</v>
      </c>
    </row>
    <row r="228" spans="1:13" s="10" customFormat="1" ht="15.75" customHeight="1" x14ac:dyDescent="0.3">
      <c r="A228" s="48" t="s">
        <v>420</v>
      </c>
      <c r="B228" s="55" t="s">
        <v>192</v>
      </c>
      <c r="C228" s="48" t="s">
        <v>193</v>
      </c>
      <c r="D228" s="5" t="s">
        <v>114</v>
      </c>
      <c r="E228" s="48" t="s">
        <v>115</v>
      </c>
      <c r="F228" s="45" t="s">
        <v>123</v>
      </c>
      <c r="G228" s="48" t="s">
        <v>111</v>
      </c>
      <c r="H228" s="54">
        <f>I228+K228+L228+M228</f>
        <v>45900</v>
      </c>
      <c r="I228" s="54">
        <v>0</v>
      </c>
      <c r="J228" s="87" t="s">
        <v>18</v>
      </c>
      <c r="K228" s="85">
        <f t="shared" ref="K228:M228" si="45">K230</f>
        <v>25100</v>
      </c>
      <c r="L228" s="85">
        <f t="shared" si="45"/>
        <v>20800</v>
      </c>
      <c r="M228" s="85">
        <f t="shared" si="45"/>
        <v>0</v>
      </c>
    </row>
    <row r="229" spans="1:13" s="10" customFormat="1" ht="15" customHeight="1" x14ac:dyDescent="0.3">
      <c r="A229" s="49"/>
      <c r="B229" s="56"/>
      <c r="C229" s="49"/>
      <c r="D229" s="48" t="s">
        <v>445</v>
      </c>
      <c r="E229" s="49"/>
      <c r="F229" s="45"/>
      <c r="G229" s="49"/>
      <c r="H229" s="45"/>
      <c r="I229" s="54"/>
      <c r="J229" s="87"/>
      <c r="K229" s="85"/>
      <c r="L229" s="85"/>
      <c r="M229" s="85"/>
    </row>
    <row r="230" spans="1:13" s="10" customFormat="1" ht="21" customHeight="1" x14ac:dyDescent="0.3">
      <c r="A230" s="49"/>
      <c r="B230" s="56"/>
      <c r="C230" s="49"/>
      <c r="D230" s="49"/>
      <c r="E230" s="49"/>
      <c r="F230" s="45"/>
      <c r="G230" s="49"/>
      <c r="H230" s="45"/>
      <c r="I230" s="54"/>
      <c r="J230" s="2" t="s">
        <v>20</v>
      </c>
      <c r="K230" s="7">
        <v>25100</v>
      </c>
      <c r="L230" s="7">
        <v>20800</v>
      </c>
      <c r="M230" s="7">
        <v>0</v>
      </c>
    </row>
    <row r="231" spans="1:13" s="10" customFormat="1" ht="18.600000000000001" customHeight="1" x14ac:dyDescent="0.3">
      <c r="A231" s="49"/>
      <c r="B231" s="56"/>
      <c r="C231" s="49"/>
      <c r="D231" s="49"/>
      <c r="E231" s="49"/>
      <c r="F231" s="48" t="s">
        <v>27</v>
      </c>
      <c r="G231" s="49"/>
      <c r="H231" s="51">
        <f>I231+K231+L231+M231</f>
        <v>329100</v>
      </c>
      <c r="I231" s="51">
        <v>0</v>
      </c>
      <c r="J231" s="2" t="s">
        <v>18</v>
      </c>
      <c r="K231" s="7">
        <f>K232</f>
        <v>0</v>
      </c>
      <c r="L231" s="7">
        <f t="shared" ref="L231:M231" si="46">L232</f>
        <v>0</v>
      </c>
      <c r="M231" s="7">
        <f t="shared" si="46"/>
        <v>329100</v>
      </c>
    </row>
    <row r="232" spans="1:13" s="10" customFormat="1" ht="17.399999999999999" customHeight="1" x14ac:dyDescent="0.3">
      <c r="A232" s="50"/>
      <c r="B232" s="57"/>
      <c r="C232" s="50"/>
      <c r="D232" s="50"/>
      <c r="E232" s="50"/>
      <c r="F232" s="50"/>
      <c r="G232" s="50"/>
      <c r="H232" s="50"/>
      <c r="I232" s="53"/>
      <c r="J232" s="2" t="s">
        <v>20</v>
      </c>
      <c r="K232" s="7">
        <v>0</v>
      </c>
      <c r="L232" s="7">
        <v>0</v>
      </c>
      <c r="M232" s="7">
        <f>254100+75000</f>
        <v>329100</v>
      </c>
    </row>
    <row r="233" spans="1:13" s="10" customFormat="1" ht="15.75" customHeight="1" x14ac:dyDescent="0.3">
      <c r="A233" s="45" t="s">
        <v>204</v>
      </c>
      <c r="B233" s="46" t="s">
        <v>401</v>
      </c>
      <c r="C233" s="45" t="s">
        <v>433</v>
      </c>
      <c r="D233" s="5" t="s">
        <v>114</v>
      </c>
      <c r="E233" s="45" t="s">
        <v>115</v>
      </c>
      <c r="F233" s="45" t="s">
        <v>123</v>
      </c>
      <c r="G233" s="45" t="s">
        <v>111</v>
      </c>
      <c r="H233" s="54">
        <f>I233+K233+L233+M233</f>
        <v>212.18</v>
      </c>
      <c r="I233" s="54">
        <v>0</v>
      </c>
      <c r="J233" s="87" t="s">
        <v>18</v>
      </c>
      <c r="K233" s="85">
        <f t="shared" ref="K233:M233" si="47">K235</f>
        <v>212.18</v>
      </c>
      <c r="L233" s="85">
        <f t="shared" si="47"/>
        <v>0</v>
      </c>
      <c r="M233" s="85">
        <f t="shared" si="47"/>
        <v>0</v>
      </c>
    </row>
    <row r="234" spans="1:13" s="10" customFormat="1" ht="15" customHeight="1" x14ac:dyDescent="0.3">
      <c r="A234" s="45"/>
      <c r="B234" s="46"/>
      <c r="C234" s="45"/>
      <c r="D234" s="48" t="s">
        <v>445</v>
      </c>
      <c r="E234" s="45"/>
      <c r="F234" s="45"/>
      <c r="G234" s="45"/>
      <c r="H234" s="45"/>
      <c r="I234" s="54"/>
      <c r="J234" s="87"/>
      <c r="K234" s="85"/>
      <c r="L234" s="85"/>
      <c r="M234" s="85"/>
    </row>
    <row r="235" spans="1:13" s="10" customFormat="1" ht="44.4" customHeight="1" x14ac:dyDescent="0.3">
      <c r="A235" s="45"/>
      <c r="B235" s="46"/>
      <c r="C235" s="45"/>
      <c r="D235" s="50"/>
      <c r="E235" s="45"/>
      <c r="F235" s="45"/>
      <c r="G235" s="45"/>
      <c r="H235" s="45"/>
      <c r="I235" s="54"/>
      <c r="J235" s="2" t="s">
        <v>20</v>
      </c>
      <c r="K235" s="7">
        <v>212.18</v>
      </c>
      <c r="L235" s="7">
        <v>0</v>
      </c>
      <c r="M235" s="7">
        <v>0</v>
      </c>
    </row>
    <row r="236" spans="1:13" s="10" customFormat="1" ht="15.75" customHeight="1" x14ac:dyDescent="0.3">
      <c r="A236" s="45" t="s">
        <v>208</v>
      </c>
      <c r="B236" s="46" t="s">
        <v>404</v>
      </c>
      <c r="C236" s="45" t="s">
        <v>436</v>
      </c>
      <c r="D236" s="5" t="s">
        <v>114</v>
      </c>
      <c r="E236" s="45" t="s">
        <v>115</v>
      </c>
      <c r="F236" s="45" t="s">
        <v>123</v>
      </c>
      <c r="G236" s="45" t="s">
        <v>402</v>
      </c>
      <c r="H236" s="54">
        <f>I236+K236+L236+M236</f>
        <v>21761.58</v>
      </c>
      <c r="I236" s="54">
        <v>0</v>
      </c>
      <c r="J236" s="87" t="s">
        <v>18</v>
      </c>
      <c r="K236" s="85">
        <f t="shared" ref="K236:M236" si="48">K238</f>
        <v>0</v>
      </c>
      <c r="L236" s="85">
        <f t="shared" si="48"/>
        <v>21761.58</v>
      </c>
      <c r="M236" s="85">
        <f t="shared" si="48"/>
        <v>0</v>
      </c>
    </row>
    <row r="237" spans="1:13" s="10" customFormat="1" ht="15" customHeight="1" x14ac:dyDescent="0.3">
      <c r="A237" s="45"/>
      <c r="B237" s="46"/>
      <c r="C237" s="45"/>
      <c r="D237" s="48" t="s">
        <v>445</v>
      </c>
      <c r="E237" s="45"/>
      <c r="F237" s="45"/>
      <c r="G237" s="45"/>
      <c r="H237" s="45"/>
      <c r="I237" s="54"/>
      <c r="J237" s="87"/>
      <c r="K237" s="85"/>
      <c r="L237" s="85"/>
      <c r="M237" s="85"/>
    </row>
    <row r="238" spans="1:13" s="10" customFormat="1" ht="44.4" customHeight="1" x14ac:dyDescent="0.3">
      <c r="A238" s="45"/>
      <c r="B238" s="46"/>
      <c r="C238" s="45"/>
      <c r="D238" s="50"/>
      <c r="E238" s="45"/>
      <c r="F238" s="45"/>
      <c r="G238" s="45"/>
      <c r="H238" s="45"/>
      <c r="I238" s="54"/>
      <c r="J238" s="2" t="s">
        <v>20</v>
      </c>
      <c r="K238" s="7">
        <v>0</v>
      </c>
      <c r="L238" s="7">
        <v>21761.58</v>
      </c>
      <c r="M238" s="7">
        <v>0</v>
      </c>
    </row>
    <row r="239" spans="1:13" s="10" customFormat="1" ht="15.75" customHeight="1" x14ac:dyDescent="0.3">
      <c r="A239" s="45" t="s">
        <v>211</v>
      </c>
      <c r="B239" s="46" t="s">
        <v>403</v>
      </c>
      <c r="C239" s="45" t="s">
        <v>436</v>
      </c>
      <c r="D239" s="5" t="s">
        <v>114</v>
      </c>
      <c r="E239" s="45" t="s">
        <v>115</v>
      </c>
      <c r="F239" s="45" t="s">
        <v>123</v>
      </c>
      <c r="G239" s="45" t="s">
        <v>405</v>
      </c>
      <c r="H239" s="54">
        <f>I239+K239+L239+M239</f>
        <v>21056.92</v>
      </c>
      <c r="I239" s="54">
        <v>0</v>
      </c>
      <c r="J239" s="87" t="s">
        <v>18</v>
      </c>
      <c r="K239" s="85">
        <f t="shared" ref="K239:M239" si="49">K241</f>
        <v>0</v>
      </c>
      <c r="L239" s="85">
        <f t="shared" si="49"/>
        <v>21056.92</v>
      </c>
      <c r="M239" s="85">
        <f t="shared" si="49"/>
        <v>0</v>
      </c>
    </row>
    <row r="240" spans="1:13" s="10" customFormat="1" ht="15" customHeight="1" x14ac:dyDescent="0.3">
      <c r="A240" s="45"/>
      <c r="B240" s="46"/>
      <c r="C240" s="45"/>
      <c r="D240" s="48" t="s">
        <v>445</v>
      </c>
      <c r="E240" s="45"/>
      <c r="F240" s="45"/>
      <c r="G240" s="45"/>
      <c r="H240" s="45"/>
      <c r="I240" s="54"/>
      <c r="J240" s="87"/>
      <c r="K240" s="85"/>
      <c r="L240" s="85"/>
      <c r="M240" s="85"/>
    </row>
    <row r="241" spans="1:13" s="10" customFormat="1" ht="44.4" customHeight="1" x14ac:dyDescent="0.3">
      <c r="A241" s="45"/>
      <c r="B241" s="46"/>
      <c r="C241" s="45"/>
      <c r="D241" s="50"/>
      <c r="E241" s="45"/>
      <c r="F241" s="45"/>
      <c r="G241" s="45"/>
      <c r="H241" s="45"/>
      <c r="I241" s="54"/>
      <c r="J241" s="2" t="s">
        <v>20</v>
      </c>
      <c r="K241" s="7">
        <v>0</v>
      </c>
      <c r="L241" s="7">
        <v>21056.92</v>
      </c>
      <c r="M241" s="7">
        <v>0</v>
      </c>
    </row>
    <row r="242" spans="1:13" s="10" customFormat="1" ht="15.75" customHeight="1" x14ac:dyDescent="0.3">
      <c r="A242" s="47" t="s">
        <v>442</v>
      </c>
      <c r="B242" s="47"/>
      <c r="C242" s="47"/>
      <c r="D242" s="47"/>
      <c r="E242" s="47"/>
      <c r="F242" s="47"/>
      <c r="G242" s="47"/>
      <c r="H242" s="47"/>
      <c r="I242" s="47"/>
      <c r="J242" s="2" t="s">
        <v>20</v>
      </c>
      <c r="K242" s="7">
        <f>K243+K244</f>
        <v>1093244.9099999999</v>
      </c>
      <c r="L242" s="7">
        <f t="shared" ref="L242:M242" si="50">L243+L244</f>
        <v>419723.51</v>
      </c>
      <c r="M242" s="7">
        <f t="shared" si="50"/>
        <v>834775.29999999958</v>
      </c>
    </row>
    <row r="243" spans="1:13" s="10" customFormat="1" ht="15.6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2" t="s">
        <v>19</v>
      </c>
      <c r="K243" s="7">
        <f>K249+K252+K257+K266+K271+K306+K274+K321+K324+K329+K332+K278+K281+K287</f>
        <v>611174.99</v>
      </c>
      <c r="L243" s="7">
        <f>L249+L252+L257+L266+L271+L306+L274+L321+L324+L329+L332+L278+L281+L287</f>
        <v>181926.71000000002</v>
      </c>
      <c r="M243" s="7">
        <f>M249+M252+M257+M266+M271+M306+M274+M321+M324+M329+M332+M278+M281+M287</f>
        <v>0</v>
      </c>
    </row>
    <row r="244" spans="1:13" s="10" customFormat="1" ht="15.6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2" t="s">
        <v>20</v>
      </c>
      <c r="K244" s="7">
        <f>K250+K253+K258+K262+K264+K267+K269+K272+K279+K282+K285+K288+K276+K290+K296+K300+K307+K313+K317+K322+K325+K330+K337+K341+K344+K347+K350+K353+K356+K359+K362+K364+K366+K368+K370+K372+K374+K376+K378+K425+K427+K429+K431+K434+K437+K439+K441+K444+K446+K448+K450+K380+K382+K384+K386+K388+K390+K392+K394+K396+K398+K400+K402+K404+K406+K408+K410+K412+K414+K416+K418+K452+K456+K460+K463+K333+K420+K422+K315</f>
        <v>482069.92</v>
      </c>
      <c r="L244" s="39">
        <f t="shared" ref="L244:M244" si="51">L250+L253+L258+L262+L264+L267+L269+L272+L279+L282+L285+L288+L276+L290+L296+L300+L307+L313+L317+L322+L325+L330+L337+L341+L344+L347+L350+L353+L356+L359+L362+L364+L366+L368+L370+L372+L374+L376+L378+L425+L427+L429+L431+L434+L437+L439+L441+L444+L446+L448+L450+L380+L382+L384+L386+L388+L390+L392+L394+L396+L398+L400+L402+L404+L406+L408+L410+L412+L414+L416+L418+L452+L456+L460+L463+L333+L420+L422+L315</f>
        <v>237796.79999999996</v>
      </c>
      <c r="M244" s="39">
        <f t="shared" si="51"/>
        <v>834775.29999999958</v>
      </c>
    </row>
    <row r="245" spans="1:13" s="10" customFormat="1" ht="21.75" hidden="1" customHeight="1" x14ac:dyDescent="0.3">
      <c r="A245" s="45"/>
      <c r="B245" s="46" t="s">
        <v>194</v>
      </c>
      <c r="C245" s="45" t="s">
        <v>195</v>
      </c>
      <c r="D245" s="5" t="s">
        <v>25</v>
      </c>
      <c r="E245" s="45" t="s">
        <v>26</v>
      </c>
      <c r="F245" s="45" t="s">
        <v>27</v>
      </c>
      <c r="G245" s="45" t="s">
        <v>196</v>
      </c>
      <c r="H245" s="54">
        <f>I245+K245+L245+M245</f>
        <v>352100.29000000004</v>
      </c>
      <c r="I245" s="54">
        <f>350882.39+1217.9</f>
        <v>352100.29000000004</v>
      </c>
      <c r="J245" s="18" t="s">
        <v>18</v>
      </c>
      <c r="K245" s="7">
        <f>K246+K247</f>
        <v>0</v>
      </c>
      <c r="L245" s="7">
        <f>L246+L247</f>
        <v>0</v>
      </c>
      <c r="M245" s="7">
        <f>M246+M247</f>
        <v>0</v>
      </c>
    </row>
    <row r="246" spans="1:13" s="10" customFormat="1" ht="23.25" hidden="1" customHeight="1" x14ac:dyDescent="0.3">
      <c r="A246" s="45"/>
      <c r="B246" s="46"/>
      <c r="C246" s="45"/>
      <c r="D246" s="45" t="s">
        <v>197</v>
      </c>
      <c r="E246" s="45"/>
      <c r="F246" s="45"/>
      <c r="G246" s="45"/>
      <c r="H246" s="54"/>
      <c r="I246" s="54"/>
      <c r="J246" s="2" t="s">
        <v>19</v>
      </c>
      <c r="K246" s="7">
        <v>0</v>
      </c>
      <c r="L246" s="7">
        <v>0</v>
      </c>
      <c r="M246" s="7">
        <v>0</v>
      </c>
    </row>
    <row r="247" spans="1:13" s="10" customFormat="1" ht="22.2" hidden="1" customHeight="1" x14ac:dyDescent="0.3">
      <c r="A247" s="45"/>
      <c r="B247" s="46"/>
      <c r="C247" s="45"/>
      <c r="D247" s="45"/>
      <c r="E247" s="45"/>
      <c r="F247" s="45"/>
      <c r="G247" s="45"/>
      <c r="H247" s="54"/>
      <c r="I247" s="54"/>
      <c r="J247" s="18" t="s">
        <v>20</v>
      </c>
      <c r="K247" s="7">
        <v>0</v>
      </c>
      <c r="L247" s="7">
        <v>0</v>
      </c>
      <c r="M247" s="7">
        <v>0</v>
      </c>
    </row>
    <row r="248" spans="1:13" s="10" customFormat="1" ht="23.25" customHeight="1" x14ac:dyDescent="0.3">
      <c r="A248" s="45" t="s">
        <v>215</v>
      </c>
      <c r="B248" s="46" t="s">
        <v>199</v>
      </c>
      <c r="C248" s="45" t="s">
        <v>200</v>
      </c>
      <c r="D248" s="5" t="s">
        <v>25</v>
      </c>
      <c r="E248" s="45" t="s">
        <v>26</v>
      </c>
      <c r="F248" s="48" t="s">
        <v>76</v>
      </c>
      <c r="G248" s="48" t="s">
        <v>201</v>
      </c>
      <c r="H248" s="51">
        <f>I248+K248+L248+M248</f>
        <v>71683.72</v>
      </c>
      <c r="I248" s="51">
        <v>63221.51</v>
      </c>
      <c r="J248" s="2" t="s">
        <v>18</v>
      </c>
      <c r="K248" s="7">
        <f>K250+K249</f>
        <v>8462.2099999999991</v>
      </c>
      <c r="L248" s="7">
        <f t="shared" ref="L248:M248" si="52">L250+L249</f>
        <v>0</v>
      </c>
      <c r="M248" s="7">
        <f t="shared" si="52"/>
        <v>0</v>
      </c>
    </row>
    <row r="249" spans="1:13" s="10" customFormat="1" ht="23.25" customHeight="1" x14ac:dyDescent="0.3">
      <c r="A249" s="45"/>
      <c r="B249" s="46"/>
      <c r="C249" s="45"/>
      <c r="D249" s="45" t="s">
        <v>197</v>
      </c>
      <c r="E249" s="45"/>
      <c r="F249" s="49"/>
      <c r="G249" s="49"/>
      <c r="H249" s="52"/>
      <c r="I249" s="52"/>
      <c r="J249" s="2" t="s">
        <v>19</v>
      </c>
      <c r="K249" s="7">
        <v>4231.1000000000004</v>
      </c>
      <c r="L249" s="7">
        <v>0</v>
      </c>
      <c r="M249" s="7">
        <v>0</v>
      </c>
    </row>
    <row r="250" spans="1:13" s="10" customFormat="1" ht="23.4" customHeight="1" x14ac:dyDescent="0.3">
      <c r="A250" s="45"/>
      <c r="B250" s="46"/>
      <c r="C250" s="45"/>
      <c r="D250" s="45"/>
      <c r="E250" s="45"/>
      <c r="F250" s="50"/>
      <c r="G250" s="50"/>
      <c r="H250" s="53"/>
      <c r="I250" s="53"/>
      <c r="J250" s="2" t="s">
        <v>20</v>
      </c>
      <c r="K250" s="7">
        <v>4231.1099999999997</v>
      </c>
      <c r="L250" s="7">
        <v>0</v>
      </c>
      <c r="M250" s="7">
        <v>0</v>
      </c>
    </row>
    <row r="251" spans="1:13" s="10" customFormat="1" ht="30.75" customHeight="1" x14ac:dyDescent="0.3">
      <c r="A251" s="45" t="s">
        <v>218</v>
      </c>
      <c r="B251" s="46" t="s">
        <v>202</v>
      </c>
      <c r="C251" s="45" t="s">
        <v>203</v>
      </c>
      <c r="D251" s="5" t="s">
        <v>25</v>
      </c>
      <c r="E251" s="45" t="s">
        <v>26</v>
      </c>
      <c r="F251" s="48" t="s">
        <v>27</v>
      </c>
      <c r="G251" s="48" t="s">
        <v>201</v>
      </c>
      <c r="H251" s="51">
        <f>I251+K251+L251+M251</f>
        <v>264932.51</v>
      </c>
      <c r="I251" s="51">
        <v>35529.1</v>
      </c>
      <c r="J251" s="2" t="s">
        <v>18</v>
      </c>
      <c r="K251" s="7">
        <f>K253+K252</f>
        <v>229403.41</v>
      </c>
      <c r="L251" s="7">
        <f t="shared" ref="L251:M251" si="53">L253</f>
        <v>0</v>
      </c>
      <c r="M251" s="7">
        <f t="shared" si="53"/>
        <v>0</v>
      </c>
    </row>
    <row r="252" spans="1:13" s="10" customFormat="1" ht="15" customHeight="1" x14ac:dyDescent="0.3">
      <c r="A252" s="45"/>
      <c r="B252" s="46"/>
      <c r="C252" s="45"/>
      <c r="D252" s="48" t="s">
        <v>197</v>
      </c>
      <c r="E252" s="45"/>
      <c r="F252" s="49"/>
      <c r="G252" s="49"/>
      <c r="H252" s="52"/>
      <c r="I252" s="52"/>
      <c r="J252" s="2" t="s">
        <v>19</v>
      </c>
      <c r="K252" s="7">
        <v>227109.38</v>
      </c>
      <c r="L252" s="7">
        <v>0</v>
      </c>
      <c r="M252" s="7">
        <v>0</v>
      </c>
    </row>
    <row r="253" spans="1:13" s="10" customFormat="1" ht="28.2" customHeight="1" x14ac:dyDescent="0.3">
      <c r="A253" s="45"/>
      <c r="B253" s="46"/>
      <c r="C253" s="45"/>
      <c r="D253" s="50"/>
      <c r="E253" s="45"/>
      <c r="F253" s="50"/>
      <c r="G253" s="50"/>
      <c r="H253" s="53"/>
      <c r="I253" s="53"/>
      <c r="J253" s="2" t="s">
        <v>20</v>
      </c>
      <c r="K253" s="7">
        <v>2294.0300000000002</v>
      </c>
      <c r="L253" s="7">
        <v>0</v>
      </c>
      <c r="M253" s="7">
        <v>0</v>
      </c>
    </row>
    <row r="254" spans="1:13" s="10" customFormat="1" ht="21" customHeight="1" x14ac:dyDescent="0.3">
      <c r="A254" s="45" t="s">
        <v>221</v>
      </c>
      <c r="B254" s="46" t="s">
        <v>205</v>
      </c>
      <c r="C254" s="45" t="s">
        <v>206</v>
      </c>
      <c r="D254" s="5" t="s">
        <v>25</v>
      </c>
      <c r="E254" s="45" t="s">
        <v>26</v>
      </c>
      <c r="F254" s="48" t="s">
        <v>207</v>
      </c>
      <c r="G254" s="48" t="s">
        <v>124</v>
      </c>
      <c r="H254" s="51">
        <f>I254+K254+L254+M254</f>
        <v>50466.11</v>
      </c>
      <c r="I254" s="51">
        <f>4693.1+1173.27</f>
        <v>5866.3700000000008</v>
      </c>
      <c r="J254" s="55" t="s">
        <v>18</v>
      </c>
      <c r="K254" s="73">
        <f>K258+K257</f>
        <v>44599.74</v>
      </c>
      <c r="L254" s="73">
        <f>L258+L257</f>
        <v>0</v>
      </c>
      <c r="M254" s="73">
        <f>M258+M257</f>
        <v>0</v>
      </c>
    </row>
    <row r="255" spans="1:13" s="10" customFormat="1" ht="14.4" customHeight="1" x14ac:dyDescent="0.3">
      <c r="A255" s="45"/>
      <c r="B255" s="46"/>
      <c r="C255" s="45"/>
      <c r="D255" s="48" t="s">
        <v>197</v>
      </c>
      <c r="E255" s="45"/>
      <c r="F255" s="49"/>
      <c r="G255" s="49"/>
      <c r="H255" s="52"/>
      <c r="I255" s="52"/>
      <c r="J255" s="56"/>
      <c r="K255" s="74"/>
      <c r="L255" s="74"/>
      <c r="M255" s="74"/>
    </row>
    <row r="256" spans="1:13" s="10" customFormat="1" ht="15.75" customHeight="1" x14ac:dyDescent="0.3">
      <c r="A256" s="45"/>
      <c r="B256" s="46"/>
      <c r="C256" s="45"/>
      <c r="D256" s="49"/>
      <c r="E256" s="45"/>
      <c r="F256" s="49"/>
      <c r="G256" s="49"/>
      <c r="H256" s="52"/>
      <c r="I256" s="52"/>
      <c r="J256" s="57"/>
      <c r="K256" s="78"/>
      <c r="L256" s="78"/>
      <c r="M256" s="78"/>
    </row>
    <row r="257" spans="1:13" s="10" customFormat="1" ht="15.75" customHeight="1" x14ac:dyDescent="0.3">
      <c r="A257" s="45"/>
      <c r="B257" s="46"/>
      <c r="C257" s="45"/>
      <c r="D257" s="49"/>
      <c r="E257" s="45"/>
      <c r="F257" s="49"/>
      <c r="G257" s="49"/>
      <c r="H257" s="52"/>
      <c r="I257" s="52"/>
      <c r="J257" s="18" t="s">
        <v>19</v>
      </c>
      <c r="K257" s="7">
        <v>44153.74</v>
      </c>
      <c r="L257" s="7">
        <v>0</v>
      </c>
      <c r="M257" s="7">
        <v>0</v>
      </c>
    </row>
    <row r="258" spans="1:13" s="10" customFormat="1" ht="15" customHeight="1" x14ac:dyDescent="0.3">
      <c r="A258" s="45"/>
      <c r="B258" s="46"/>
      <c r="C258" s="45"/>
      <c r="D258" s="50"/>
      <c r="E258" s="45"/>
      <c r="F258" s="50"/>
      <c r="G258" s="50"/>
      <c r="H258" s="53"/>
      <c r="I258" s="53"/>
      <c r="J258" s="2" t="s">
        <v>20</v>
      </c>
      <c r="K258" s="7">
        <v>446</v>
      </c>
      <c r="L258" s="7">
        <v>0</v>
      </c>
      <c r="M258" s="7">
        <v>0</v>
      </c>
    </row>
    <row r="259" spans="1:13" s="10" customFormat="1" ht="21.6" customHeight="1" x14ac:dyDescent="0.3">
      <c r="A259" s="48" t="s">
        <v>224</v>
      </c>
      <c r="B259" s="55" t="s">
        <v>209</v>
      </c>
      <c r="C259" s="48" t="s">
        <v>210</v>
      </c>
      <c r="D259" s="5" t="s">
        <v>25</v>
      </c>
      <c r="E259" s="48" t="s">
        <v>26</v>
      </c>
      <c r="F259" s="48" t="s">
        <v>27</v>
      </c>
      <c r="G259" s="48" t="s">
        <v>56</v>
      </c>
      <c r="H259" s="51">
        <f>I259+K259+L259+M259</f>
        <v>26331.9</v>
      </c>
      <c r="I259" s="51">
        <v>16205.51</v>
      </c>
      <c r="J259" s="55" t="s">
        <v>18</v>
      </c>
      <c r="K259" s="73">
        <f>K262</f>
        <v>10126.39</v>
      </c>
      <c r="L259" s="73">
        <f t="shared" ref="L259:M259" si="54">L262</f>
        <v>0</v>
      </c>
      <c r="M259" s="73">
        <f t="shared" si="54"/>
        <v>0</v>
      </c>
    </row>
    <row r="260" spans="1:13" s="10" customFormat="1" ht="20.399999999999999" customHeight="1" x14ac:dyDescent="0.3">
      <c r="A260" s="49"/>
      <c r="B260" s="56"/>
      <c r="C260" s="49"/>
      <c r="D260" s="48" t="s">
        <v>197</v>
      </c>
      <c r="E260" s="49"/>
      <c r="F260" s="49"/>
      <c r="G260" s="49"/>
      <c r="H260" s="52"/>
      <c r="I260" s="52"/>
      <c r="J260" s="56"/>
      <c r="K260" s="74"/>
      <c r="L260" s="74"/>
      <c r="M260" s="74"/>
    </row>
    <row r="261" spans="1:13" s="10" customFormat="1" ht="17.399999999999999" customHeight="1" x14ac:dyDescent="0.3">
      <c r="A261" s="49"/>
      <c r="B261" s="56"/>
      <c r="C261" s="49"/>
      <c r="D261" s="49"/>
      <c r="E261" s="49"/>
      <c r="F261" s="49"/>
      <c r="G261" s="49"/>
      <c r="H261" s="52"/>
      <c r="I261" s="52"/>
      <c r="J261" s="57"/>
      <c r="K261" s="78"/>
      <c r="L261" s="78"/>
      <c r="M261" s="78"/>
    </row>
    <row r="262" spans="1:13" s="10" customFormat="1" ht="17.399999999999999" customHeight="1" x14ac:dyDescent="0.3">
      <c r="A262" s="50"/>
      <c r="B262" s="57"/>
      <c r="C262" s="50"/>
      <c r="D262" s="50"/>
      <c r="E262" s="50"/>
      <c r="F262" s="50"/>
      <c r="G262" s="50"/>
      <c r="H262" s="53"/>
      <c r="I262" s="53"/>
      <c r="J262" s="2" t="s">
        <v>20</v>
      </c>
      <c r="K262" s="7">
        <v>10126.39</v>
      </c>
      <c r="L262" s="7">
        <v>0</v>
      </c>
      <c r="M262" s="7">
        <v>0</v>
      </c>
    </row>
    <row r="263" spans="1:13" s="10" customFormat="1" ht="15.75" customHeight="1" x14ac:dyDescent="0.3">
      <c r="A263" s="48" t="s">
        <v>227</v>
      </c>
      <c r="B263" s="55" t="s">
        <v>212</v>
      </c>
      <c r="C263" s="48" t="s">
        <v>213</v>
      </c>
      <c r="D263" s="5" t="s">
        <v>25</v>
      </c>
      <c r="E263" s="48" t="s">
        <v>26</v>
      </c>
      <c r="F263" s="45" t="s">
        <v>214</v>
      </c>
      <c r="G263" s="48" t="s">
        <v>129</v>
      </c>
      <c r="H263" s="54">
        <f>I263+K263+L263+M263</f>
        <v>10208.4</v>
      </c>
      <c r="I263" s="54">
        <v>0</v>
      </c>
      <c r="J263" s="2" t="s">
        <v>18</v>
      </c>
      <c r="K263" s="7">
        <f>K264</f>
        <v>10208.4</v>
      </c>
      <c r="L263" s="7">
        <f>L264</f>
        <v>0</v>
      </c>
      <c r="M263" s="7">
        <f>M264</f>
        <v>0</v>
      </c>
    </row>
    <row r="264" spans="1:13" s="10" customFormat="1" ht="30" customHeight="1" x14ac:dyDescent="0.3">
      <c r="A264" s="49"/>
      <c r="B264" s="56"/>
      <c r="C264" s="49"/>
      <c r="D264" s="48" t="s">
        <v>197</v>
      </c>
      <c r="E264" s="49"/>
      <c r="F264" s="45"/>
      <c r="G264" s="49"/>
      <c r="H264" s="54"/>
      <c r="I264" s="54"/>
      <c r="J264" s="2" t="s">
        <v>20</v>
      </c>
      <c r="K264" s="7">
        <v>10208.4</v>
      </c>
      <c r="L264" s="7">
        <v>0</v>
      </c>
      <c r="M264" s="7">
        <v>0</v>
      </c>
    </row>
    <row r="265" spans="1:13" s="10" customFormat="1" ht="21" customHeight="1" x14ac:dyDescent="0.3">
      <c r="A265" s="49"/>
      <c r="B265" s="56"/>
      <c r="C265" s="49"/>
      <c r="D265" s="49"/>
      <c r="E265" s="49"/>
      <c r="F265" s="48" t="s">
        <v>27</v>
      </c>
      <c r="G265" s="49"/>
      <c r="H265" s="54">
        <f>I265+K265+L265+M265</f>
        <v>144026.93</v>
      </c>
      <c r="I265" s="54">
        <v>0</v>
      </c>
      <c r="J265" s="2" t="s">
        <v>18</v>
      </c>
      <c r="K265" s="7">
        <f>K267+K266</f>
        <v>35664.17</v>
      </c>
      <c r="L265" s="7">
        <f t="shared" ref="L265:M265" si="55">L267+L266</f>
        <v>108362.76000000001</v>
      </c>
      <c r="M265" s="7">
        <f t="shared" si="55"/>
        <v>0</v>
      </c>
    </row>
    <row r="266" spans="1:13" s="10" customFormat="1" ht="18" customHeight="1" x14ac:dyDescent="0.3">
      <c r="A266" s="49"/>
      <c r="B266" s="56"/>
      <c r="C266" s="49"/>
      <c r="D266" s="49"/>
      <c r="E266" s="49"/>
      <c r="F266" s="49"/>
      <c r="G266" s="49"/>
      <c r="H266" s="54"/>
      <c r="I266" s="54"/>
      <c r="J266" s="2" t="s">
        <v>19</v>
      </c>
      <c r="K266" s="7">
        <v>34949.54</v>
      </c>
      <c r="L266" s="7">
        <v>107279.13</v>
      </c>
      <c r="M266" s="7">
        <v>0</v>
      </c>
    </row>
    <row r="267" spans="1:13" s="10" customFormat="1" ht="13.2" customHeight="1" x14ac:dyDescent="0.3">
      <c r="A267" s="50"/>
      <c r="B267" s="57"/>
      <c r="C267" s="50"/>
      <c r="D267" s="50"/>
      <c r="E267" s="50"/>
      <c r="F267" s="50"/>
      <c r="G267" s="50"/>
      <c r="H267" s="54"/>
      <c r="I267" s="54"/>
      <c r="J267" s="2" t="s">
        <v>20</v>
      </c>
      <c r="K267" s="7">
        <v>714.63</v>
      </c>
      <c r="L267" s="7">
        <v>1083.6300000000001</v>
      </c>
      <c r="M267" s="7">
        <v>0</v>
      </c>
    </row>
    <row r="268" spans="1:13" s="10" customFormat="1" ht="15.75" customHeight="1" x14ac:dyDescent="0.3">
      <c r="A268" s="48" t="s">
        <v>230</v>
      </c>
      <c r="B268" s="55" t="s">
        <v>216</v>
      </c>
      <c r="C268" s="48" t="s">
        <v>217</v>
      </c>
      <c r="D268" s="5" t="s">
        <v>25</v>
      </c>
      <c r="E268" s="48" t="s">
        <v>26</v>
      </c>
      <c r="F268" s="45" t="s">
        <v>214</v>
      </c>
      <c r="G268" s="48" t="s">
        <v>129</v>
      </c>
      <c r="H268" s="54">
        <f>I268+K268+L268+M268</f>
        <v>9069.01</v>
      </c>
      <c r="I268" s="54">
        <v>0</v>
      </c>
      <c r="J268" s="2" t="s">
        <v>18</v>
      </c>
      <c r="K268" s="7">
        <f>K269</f>
        <v>9069.01</v>
      </c>
      <c r="L268" s="7">
        <f>L269</f>
        <v>0</v>
      </c>
      <c r="M268" s="7">
        <f>M269</f>
        <v>0</v>
      </c>
    </row>
    <row r="269" spans="1:13" s="10" customFormat="1" ht="36" customHeight="1" x14ac:dyDescent="0.3">
      <c r="A269" s="49"/>
      <c r="B269" s="56"/>
      <c r="C269" s="49"/>
      <c r="D269" s="48" t="s">
        <v>197</v>
      </c>
      <c r="E269" s="49"/>
      <c r="F269" s="45"/>
      <c r="G269" s="49"/>
      <c r="H269" s="54"/>
      <c r="I269" s="54"/>
      <c r="J269" s="2" t="s">
        <v>20</v>
      </c>
      <c r="K269" s="7">
        <v>9069.01</v>
      </c>
      <c r="L269" s="7">
        <v>0</v>
      </c>
      <c r="M269" s="7">
        <v>0</v>
      </c>
    </row>
    <row r="270" spans="1:13" s="10" customFormat="1" ht="18.600000000000001" customHeight="1" x14ac:dyDescent="0.3">
      <c r="A270" s="49"/>
      <c r="B270" s="56"/>
      <c r="C270" s="49"/>
      <c r="D270" s="49"/>
      <c r="E270" s="49"/>
      <c r="F270" s="48" t="s">
        <v>27</v>
      </c>
      <c r="G270" s="49"/>
      <c r="H270" s="54">
        <f>I270+K270+L270+M270</f>
        <v>111800.94</v>
      </c>
      <c r="I270" s="54">
        <v>0</v>
      </c>
      <c r="J270" s="2" t="s">
        <v>18</v>
      </c>
      <c r="K270" s="7">
        <f>K272+K271</f>
        <v>36399.340000000004</v>
      </c>
      <c r="L270" s="7">
        <f t="shared" ref="L270:M270" si="56">L272+L271</f>
        <v>75401.600000000006</v>
      </c>
      <c r="M270" s="7">
        <f t="shared" si="56"/>
        <v>0</v>
      </c>
    </row>
    <row r="271" spans="1:13" s="10" customFormat="1" ht="16.8" customHeight="1" x14ac:dyDescent="0.3">
      <c r="A271" s="49"/>
      <c r="B271" s="56"/>
      <c r="C271" s="49"/>
      <c r="D271" s="49"/>
      <c r="E271" s="49"/>
      <c r="F271" s="49"/>
      <c r="G271" s="49"/>
      <c r="H271" s="54"/>
      <c r="I271" s="54"/>
      <c r="J271" s="2" t="s">
        <v>19</v>
      </c>
      <c r="K271" s="7">
        <v>35677.97</v>
      </c>
      <c r="L271" s="7">
        <v>74647.58</v>
      </c>
      <c r="M271" s="7">
        <v>0</v>
      </c>
    </row>
    <row r="272" spans="1:13" s="10" customFormat="1" ht="16.8" customHeight="1" x14ac:dyDescent="0.3">
      <c r="A272" s="50"/>
      <c r="B272" s="57"/>
      <c r="C272" s="50"/>
      <c r="D272" s="50"/>
      <c r="E272" s="50"/>
      <c r="F272" s="50"/>
      <c r="G272" s="50"/>
      <c r="H272" s="54"/>
      <c r="I272" s="54"/>
      <c r="J272" s="2" t="s">
        <v>20</v>
      </c>
      <c r="K272" s="7">
        <v>721.37</v>
      </c>
      <c r="L272" s="7">
        <v>754.02</v>
      </c>
      <c r="M272" s="7">
        <v>0</v>
      </c>
    </row>
    <row r="273" spans="1:13" s="10" customFormat="1" ht="21" customHeight="1" x14ac:dyDescent="0.3">
      <c r="A273" s="45" t="s">
        <v>231</v>
      </c>
      <c r="B273" s="46" t="s">
        <v>219</v>
      </c>
      <c r="C273" s="45" t="s">
        <v>220</v>
      </c>
      <c r="D273" s="5" t="s">
        <v>25</v>
      </c>
      <c r="E273" s="45" t="s">
        <v>26</v>
      </c>
      <c r="F273" s="48" t="s">
        <v>207</v>
      </c>
      <c r="G273" s="48" t="s">
        <v>116</v>
      </c>
      <c r="H273" s="51">
        <f>I273+K273+L273+M273</f>
        <v>37893.69</v>
      </c>
      <c r="I273" s="51">
        <v>1133.3699999999999</v>
      </c>
      <c r="J273" s="2" t="s">
        <v>18</v>
      </c>
      <c r="K273" s="22">
        <f>K276+K274</f>
        <v>36760.32</v>
      </c>
      <c r="L273" s="22">
        <f t="shared" ref="L273:M273" si="57">L276+L274</f>
        <v>0</v>
      </c>
      <c r="M273" s="22">
        <f t="shared" si="57"/>
        <v>0</v>
      </c>
    </row>
    <row r="274" spans="1:13" s="10" customFormat="1" ht="14.4" customHeight="1" x14ac:dyDescent="0.3">
      <c r="A274" s="45"/>
      <c r="B274" s="46"/>
      <c r="C274" s="45"/>
      <c r="D274" s="48" t="s">
        <v>197</v>
      </c>
      <c r="E274" s="45"/>
      <c r="F274" s="49"/>
      <c r="G274" s="49"/>
      <c r="H274" s="52"/>
      <c r="I274" s="52"/>
      <c r="J274" s="46" t="s">
        <v>19</v>
      </c>
      <c r="K274" s="73">
        <v>22491.14</v>
      </c>
      <c r="L274" s="73">
        <v>0</v>
      </c>
      <c r="M274" s="73">
        <v>0</v>
      </c>
    </row>
    <row r="275" spans="1:13" s="10" customFormat="1" ht="15.75" customHeight="1" x14ac:dyDescent="0.3">
      <c r="A275" s="45"/>
      <c r="B275" s="46"/>
      <c r="C275" s="45"/>
      <c r="D275" s="49"/>
      <c r="E275" s="45"/>
      <c r="F275" s="49"/>
      <c r="G275" s="49"/>
      <c r="H275" s="52"/>
      <c r="I275" s="52"/>
      <c r="J275" s="46"/>
      <c r="K275" s="78"/>
      <c r="L275" s="78"/>
      <c r="M275" s="78"/>
    </row>
    <row r="276" spans="1:13" s="10" customFormat="1" ht="28.5" customHeight="1" x14ac:dyDescent="0.3">
      <c r="A276" s="45"/>
      <c r="B276" s="46"/>
      <c r="C276" s="45"/>
      <c r="D276" s="50"/>
      <c r="E276" s="45"/>
      <c r="F276" s="50"/>
      <c r="G276" s="50"/>
      <c r="H276" s="53"/>
      <c r="I276" s="53"/>
      <c r="J276" s="2" t="s">
        <v>20</v>
      </c>
      <c r="K276" s="7">
        <f>227.18+14042</f>
        <v>14269.18</v>
      </c>
      <c r="L276" s="7">
        <v>0</v>
      </c>
      <c r="M276" s="7">
        <v>0</v>
      </c>
    </row>
    <row r="277" spans="1:13" s="10" customFormat="1" ht="20.399999999999999" customHeight="1" x14ac:dyDescent="0.3">
      <c r="A277" s="45" t="s">
        <v>421</v>
      </c>
      <c r="B277" s="46" t="s">
        <v>222</v>
      </c>
      <c r="C277" s="45" t="s">
        <v>223</v>
      </c>
      <c r="D277" s="5" t="s">
        <v>25</v>
      </c>
      <c r="E277" s="45" t="s">
        <v>26</v>
      </c>
      <c r="F277" s="48" t="s">
        <v>27</v>
      </c>
      <c r="G277" s="48" t="s">
        <v>68</v>
      </c>
      <c r="H277" s="51">
        <f>I277+K277+L277+M277</f>
        <v>268760.62</v>
      </c>
      <c r="I277" s="51">
        <f>42997.52+6301+175569.7</f>
        <v>224868.22</v>
      </c>
      <c r="J277" s="18" t="s">
        <v>18</v>
      </c>
      <c r="K277" s="7">
        <f>K279+K278</f>
        <v>43892.4</v>
      </c>
      <c r="L277" s="7">
        <f t="shared" ref="L277:M277" si="58">L279+L278</f>
        <v>0</v>
      </c>
      <c r="M277" s="7">
        <f t="shared" si="58"/>
        <v>0</v>
      </c>
    </row>
    <row r="278" spans="1:13" s="10" customFormat="1" ht="16.8" customHeight="1" x14ac:dyDescent="0.3">
      <c r="A278" s="45"/>
      <c r="B278" s="46"/>
      <c r="C278" s="45"/>
      <c r="D278" s="48" t="s">
        <v>197</v>
      </c>
      <c r="E278" s="45"/>
      <c r="F278" s="49"/>
      <c r="G278" s="49"/>
      <c r="H278" s="52"/>
      <c r="I278" s="52"/>
      <c r="J278" s="18" t="s">
        <v>19</v>
      </c>
      <c r="K278" s="7">
        <v>33358.22</v>
      </c>
      <c r="L278" s="7">
        <v>0</v>
      </c>
      <c r="M278" s="7">
        <v>0</v>
      </c>
    </row>
    <row r="279" spans="1:13" s="10" customFormat="1" ht="34.200000000000003" customHeight="1" x14ac:dyDescent="0.3">
      <c r="A279" s="45"/>
      <c r="B279" s="46"/>
      <c r="C279" s="45"/>
      <c r="D279" s="50"/>
      <c r="E279" s="45"/>
      <c r="F279" s="50"/>
      <c r="G279" s="50"/>
      <c r="H279" s="53"/>
      <c r="I279" s="53"/>
      <c r="J279" s="2" t="s">
        <v>20</v>
      </c>
      <c r="K279" s="7">
        <v>10534.18</v>
      </c>
      <c r="L279" s="7">
        <v>0</v>
      </c>
      <c r="M279" s="7">
        <v>0</v>
      </c>
    </row>
    <row r="280" spans="1:13" s="10" customFormat="1" ht="21.6" customHeight="1" x14ac:dyDescent="0.3">
      <c r="A280" s="45" t="s">
        <v>422</v>
      </c>
      <c r="B280" s="46" t="s">
        <v>225</v>
      </c>
      <c r="C280" s="45" t="s">
        <v>226</v>
      </c>
      <c r="D280" s="5" t="s">
        <v>25</v>
      </c>
      <c r="E280" s="45" t="s">
        <v>26</v>
      </c>
      <c r="F280" s="48" t="s">
        <v>76</v>
      </c>
      <c r="G280" s="48" t="s">
        <v>201</v>
      </c>
      <c r="H280" s="51">
        <f>I280+K280+L280+M280</f>
        <v>33311.21</v>
      </c>
      <c r="I280" s="51">
        <v>0</v>
      </c>
      <c r="J280" s="18" t="s">
        <v>18</v>
      </c>
      <c r="K280" s="7">
        <f>K282+K281</f>
        <v>33311.21</v>
      </c>
      <c r="L280" s="7">
        <f t="shared" ref="L280:M280" si="59">L282+L281</f>
        <v>0</v>
      </c>
      <c r="M280" s="7">
        <f t="shared" si="59"/>
        <v>0</v>
      </c>
    </row>
    <row r="281" spans="1:13" s="10" customFormat="1" ht="21.6" customHeight="1" x14ac:dyDescent="0.3">
      <c r="A281" s="45"/>
      <c r="B281" s="46"/>
      <c r="C281" s="45"/>
      <c r="D281" s="48" t="s">
        <v>197</v>
      </c>
      <c r="E281" s="45"/>
      <c r="F281" s="49"/>
      <c r="G281" s="49"/>
      <c r="H281" s="52"/>
      <c r="I281" s="52"/>
      <c r="J281" s="18" t="s">
        <v>19</v>
      </c>
      <c r="K281" s="7">
        <v>25316.52</v>
      </c>
      <c r="L281" s="7">
        <v>0</v>
      </c>
      <c r="M281" s="7">
        <v>0</v>
      </c>
    </row>
    <row r="282" spans="1:13" s="10" customFormat="1" ht="31.2" customHeight="1" x14ac:dyDescent="0.3">
      <c r="A282" s="45"/>
      <c r="B282" s="46"/>
      <c r="C282" s="45"/>
      <c r="D282" s="50"/>
      <c r="E282" s="45"/>
      <c r="F282" s="50"/>
      <c r="G282" s="50"/>
      <c r="H282" s="53"/>
      <c r="I282" s="53"/>
      <c r="J282" s="2" t="s">
        <v>20</v>
      </c>
      <c r="K282" s="7">
        <v>7994.69</v>
      </c>
      <c r="L282" s="7">
        <v>0</v>
      </c>
      <c r="M282" s="7">
        <v>0</v>
      </c>
    </row>
    <row r="283" spans="1:13" s="10" customFormat="1" ht="15.75" customHeight="1" x14ac:dyDescent="0.3">
      <c r="A283" s="48" t="s">
        <v>242</v>
      </c>
      <c r="B283" s="55" t="s">
        <v>228</v>
      </c>
      <c r="C283" s="48" t="s">
        <v>229</v>
      </c>
      <c r="D283" s="5" t="s">
        <v>25</v>
      </c>
      <c r="E283" s="48" t="s">
        <v>26</v>
      </c>
      <c r="F283" s="48" t="s">
        <v>27</v>
      </c>
      <c r="G283" s="48" t="s">
        <v>124</v>
      </c>
      <c r="H283" s="51">
        <f>I283+K283+L283+M283</f>
        <v>59386.080000000002</v>
      </c>
      <c r="I283" s="51">
        <f>5000+40619.92</f>
        <v>45619.92</v>
      </c>
      <c r="J283" s="55" t="s">
        <v>18</v>
      </c>
      <c r="K283" s="73">
        <f>K285</f>
        <v>13766.16</v>
      </c>
      <c r="L283" s="73">
        <f>L285</f>
        <v>0</v>
      </c>
      <c r="M283" s="73">
        <f>M285</f>
        <v>0</v>
      </c>
    </row>
    <row r="284" spans="1:13" s="10" customFormat="1" ht="22.5" customHeight="1" x14ac:dyDescent="0.3">
      <c r="A284" s="49"/>
      <c r="B284" s="56"/>
      <c r="C284" s="49"/>
      <c r="D284" s="49" t="s">
        <v>197</v>
      </c>
      <c r="E284" s="49"/>
      <c r="F284" s="49"/>
      <c r="G284" s="49"/>
      <c r="H284" s="52"/>
      <c r="I284" s="52"/>
      <c r="J284" s="57"/>
      <c r="K284" s="78"/>
      <c r="L284" s="78"/>
      <c r="M284" s="78"/>
    </row>
    <row r="285" spans="1:13" s="10" customFormat="1" ht="58.5" customHeight="1" x14ac:dyDescent="0.3">
      <c r="A285" s="50"/>
      <c r="B285" s="57"/>
      <c r="C285" s="50"/>
      <c r="D285" s="50"/>
      <c r="E285" s="50"/>
      <c r="F285" s="50"/>
      <c r="G285" s="50"/>
      <c r="H285" s="53"/>
      <c r="I285" s="53"/>
      <c r="J285" s="2" t="s">
        <v>20</v>
      </c>
      <c r="K285" s="7">
        <v>13766.16</v>
      </c>
      <c r="L285" s="7">
        <v>0</v>
      </c>
      <c r="M285" s="7">
        <v>0</v>
      </c>
    </row>
    <row r="286" spans="1:13" s="10" customFormat="1" ht="28.5" customHeight="1" x14ac:dyDescent="0.3">
      <c r="A286" s="48" t="s">
        <v>248</v>
      </c>
      <c r="B286" s="55" t="s">
        <v>431</v>
      </c>
      <c r="C286" s="48" t="s">
        <v>432</v>
      </c>
      <c r="D286" s="5" t="s">
        <v>25</v>
      </c>
      <c r="E286" s="48" t="s">
        <v>26</v>
      </c>
      <c r="F286" s="48" t="s">
        <v>27</v>
      </c>
      <c r="G286" s="48" t="s">
        <v>94</v>
      </c>
      <c r="H286" s="51">
        <f>I286+K286+L286+M286</f>
        <v>55615.9</v>
      </c>
      <c r="I286" s="51">
        <v>0</v>
      </c>
      <c r="J286" s="2" t="s">
        <v>18</v>
      </c>
      <c r="K286" s="22">
        <f>K288+K287</f>
        <v>55615.9</v>
      </c>
      <c r="L286" s="22">
        <f t="shared" ref="L286:M286" si="60">L288+L287</f>
        <v>0</v>
      </c>
      <c r="M286" s="22">
        <f t="shared" si="60"/>
        <v>0</v>
      </c>
    </row>
    <row r="287" spans="1:13" s="10" customFormat="1" ht="22.8" customHeight="1" x14ac:dyDescent="0.3">
      <c r="A287" s="49"/>
      <c r="B287" s="56"/>
      <c r="C287" s="49"/>
      <c r="D287" s="48" t="s">
        <v>197</v>
      </c>
      <c r="E287" s="49"/>
      <c r="F287" s="49"/>
      <c r="G287" s="49"/>
      <c r="H287" s="52"/>
      <c r="I287" s="52"/>
      <c r="J287" s="2" t="s">
        <v>19</v>
      </c>
      <c r="K287" s="22">
        <v>42268.08</v>
      </c>
      <c r="L287" s="22">
        <v>0</v>
      </c>
      <c r="M287" s="22">
        <v>0</v>
      </c>
    </row>
    <row r="288" spans="1:13" s="10" customFormat="1" ht="28.8" customHeight="1" x14ac:dyDescent="0.3">
      <c r="A288" s="50"/>
      <c r="B288" s="57"/>
      <c r="C288" s="50"/>
      <c r="D288" s="50"/>
      <c r="E288" s="50"/>
      <c r="F288" s="50"/>
      <c r="G288" s="50"/>
      <c r="H288" s="53"/>
      <c r="I288" s="53"/>
      <c r="J288" s="2" t="s">
        <v>20</v>
      </c>
      <c r="K288" s="7">
        <v>13347.82</v>
      </c>
      <c r="L288" s="7">
        <v>0</v>
      </c>
      <c r="M288" s="7">
        <v>0</v>
      </c>
    </row>
    <row r="289" spans="1:13" s="10" customFormat="1" ht="26.25" customHeight="1" x14ac:dyDescent="0.3">
      <c r="A289" s="45" t="s">
        <v>250</v>
      </c>
      <c r="B289" s="46" t="s">
        <v>232</v>
      </c>
      <c r="C289" s="45" t="s">
        <v>233</v>
      </c>
      <c r="D289" s="5" t="s">
        <v>25</v>
      </c>
      <c r="E289" s="45" t="s">
        <v>26</v>
      </c>
      <c r="F289" s="48" t="s">
        <v>27</v>
      </c>
      <c r="G289" s="48" t="s">
        <v>116</v>
      </c>
      <c r="H289" s="51">
        <f>I289+K289+L289+M289</f>
        <v>38770.480000000003</v>
      </c>
      <c r="I289" s="51">
        <v>0</v>
      </c>
      <c r="J289" s="2" t="s">
        <v>18</v>
      </c>
      <c r="K289" s="7">
        <f>K290</f>
        <v>38770.480000000003</v>
      </c>
      <c r="L289" s="7">
        <f t="shared" ref="L289:M295" si="61">L290</f>
        <v>0</v>
      </c>
      <c r="M289" s="7">
        <f t="shared" si="61"/>
        <v>0</v>
      </c>
    </row>
    <row r="290" spans="1:13" s="10" customFormat="1" ht="45" customHeight="1" x14ac:dyDescent="0.3">
      <c r="A290" s="45"/>
      <c r="B290" s="46"/>
      <c r="C290" s="45"/>
      <c r="D290" s="5" t="s">
        <v>197</v>
      </c>
      <c r="E290" s="45"/>
      <c r="F290" s="50"/>
      <c r="G290" s="50"/>
      <c r="H290" s="53"/>
      <c r="I290" s="53"/>
      <c r="J290" s="2" t="s">
        <v>20</v>
      </c>
      <c r="K290" s="7">
        <v>38770.480000000003</v>
      </c>
      <c r="L290" s="7">
        <v>0</v>
      </c>
      <c r="M290" s="7">
        <v>0</v>
      </c>
    </row>
    <row r="291" spans="1:13" s="11" customFormat="1" ht="50.25" hidden="1" customHeight="1" x14ac:dyDescent="0.3">
      <c r="A291" s="67"/>
      <c r="B291" s="86" t="s">
        <v>234</v>
      </c>
      <c r="C291" s="67" t="s">
        <v>235</v>
      </c>
      <c r="D291" s="67" t="s">
        <v>25</v>
      </c>
      <c r="E291" s="67" t="s">
        <v>26</v>
      </c>
      <c r="F291" s="67" t="s">
        <v>236</v>
      </c>
      <c r="G291" s="58">
        <v>2025</v>
      </c>
      <c r="H291" s="72">
        <f>I291+K291+L291+M291</f>
        <v>1557.75</v>
      </c>
      <c r="I291" s="72">
        <v>1557.75</v>
      </c>
      <c r="J291" s="20" t="s">
        <v>18</v>
      </c>
      <c r="K291" s="21">
        <f>K292</f>
        <v>0</v>
      </c>
      <c r="L291" s="21">
        <f t="shared" ref="L291:M291" si="62">L292</f>
        <v>0</v>
      </c>
      <c r="M291" s="21">
        <f t="shared" si="62"/>
        <v>0</v>
      </c>
    </row>
    <row r="292" spans="1:13" s="11" customFormat="1" ht="15.6" hidden="1" customHeight="1" x14ac:dyDescent="0.3">
      <c r="A292" s="67"/>
      <c r="B292" s="86"/>
      <c r="C292" s="67"/>
      <c r="D292" s="67"/>
      <c r="E292" s="67"/>
      <c r="F292" s="67"/>
      <c r="G292" s="59"/>
      <c r="H292" s="72"/>
      <c r="I292" s="72"/>
      <c r="J292" s="20" t="s">
        <v>20</v>
      </c>
      <c r="K292" s="21">
        <v>0</v>
      </c>
      <c r="L292" s="21">
        <v>0</v>
      </c>
      <c r="M292" s="21">
        <v>0</v>
      </c>
    </row>
    <row r="293" spans="1:13" s="11" customFormat="1" ht="15.75" hidden="1" customHeight="1" x14ac:dyDescent="0.3">
      <c r="A293" s="67"/>
      <c r="B293" s="86"/>
      <c r="C293" s="67"/>
      <c r="D293" s="67" t="s">
        <v>197</v>
      </c>
      <c r="E293" s="67"/>
      <c r="F293" s="67" t="s">
        <v>76</v>
      </c>
      <c r="G293" s="59"/>
      <c r="H293" s="72">
        <f>I293+K293+L293+M293</f>
        <v>20348.240000000002</v>
      </c>
      <c r="I293" s="72">
        <v>20348.240000000002</v>
      </c>
      <c r="J293" s="25" t="s">
        <v>18</v>
      </c>
      <c r="K293" s="21">
        <f>K294</f>
        <v>0</v>
      </c>
      <c r="L293" s="21">
        <f>L294</f>
        <v>0</v>
      </c>
      <c r="M293" s="21">
        <f>M294</f>
        <v>0</v>
      </c>
    </row>
    <row r="294" spans="1:13" s="11" customFormat="1" ht="28.5" hidden="1" customHeight="1" x14ac:dyDescent="0.3">
      <c r="A294" s="67"/>
      <c r="B294" s="86"/>
      <c r="C294" s="67"/>
      <c r="D294" s="67"/>
      <c r="E294" s="67"/>
      <c r="F294" s="67"/>
      <c r="G294" s="60"/>
      <c r="H294" s="72"/>
      <c r="I294" s="72"/>
      <c r="J294" s="20" t="s">
        <v>20</v>
      </c>
      <c r="K294" s="21">
        <v>0</v>
      </c>
      <c r="L294" s="21">
        <v>0</v>
      </c>
      <c r="M294" s="21">
        <v>0</v>
      </c>
    </row>
    <row r="295" spans="1:13" s="10" customFormat="1" ht="17.399999999999999" customHeight="1" x14ac:dyDescent="0.3">
      <c r="A295" s="48" t="s">
        <v>423</v>
      </c>
      <c r="B295" s="55" t="s">
        <v>237</v>
      </c>
      <c r="C295" s="48" t="s">
        <v>238</v>
      </c>
      <c r="D295" s="5" t="s">
        <v>25</v>
      </c>
      <c r="E295" s="48" t="s">
        <v>26</v>
      </c>
      <c r="F295" s="48" t="s">
        <v>93</v>
      </c>
      <c r="G295" s="48" t="s">
        <v>239</v>
      </c>
      <c r="H295" s="51">
        <f>I295+K295+L295+M295</f>
        <v>17972</v>
      </c>
      <c r="I295" s="51">
        <v>0</v>
      </c>
      <c r="J295" s="2" t="s">
        <v>18</v>
      </c>
      <c r="K295" s="7">
        <f>K296</f>
        <v>0</v>
      </c>
      <c r="L295" s="7">
        <f t="shared" si="61"/>
        <v>0</v>
      </c>
      <c r="M295" s="7">
        <f t="shared" si="61"/>
        <v>17972</v>
      </c>
    </row>
    <row r="296" spans="1:13" s="10" customFormat="1" ht="18" customHeight="1" x14ac:dyDescent="0.3">
      <c r="A296" s="49"/>
      <c r="B296" s="56"/>
      <c r="C296" s="49"/>
      <c r="D296" s="48" t="s">
        <v>197</v>
      </c>
      <c r="E296" s="49"/>
      <c r="F296" s="49"/>
      <c r="G296" s="49"/>
      <c r="H296" s="52"/>
      <c r="I296" s="52"/>
      <c r="J296" s="55" t="s">
        <v>20</v>
      </c>
      <c r="K296" s="73">
        <v>0</v>
      </c>
      <c r="L296" s="73">
        <v>0</v>
      </c>
      <c r="M296" s="73">
        <v>17972</v>
      </c>
    </row>
    <row r="297" spans="1:13" s="10" customFormat="1" ht="18" customHeight="1" x14ac:dyDescent="0.3">
      <c r="A297" s="49"/>
      <c r="B297" s="56"/>
      <c r="C297" s="49"/>
      <c r="D297" s="49"/>
      <c r="E297" s="49"/>
      <c r="F297" s="49"/>
      <c r="G297" s="49"/>
      <c r="H297" s="52"/>
      <c r="I297" s="52"/>
      <c r="J297" s="56"/>
      <c r="K297" s="74"/>
      <c r="L297" s="74"/>
      <c r="M297" s="74"/>
    </row>
    <row r="298" spans="1:13" s="10" customFormat="1" ht="14.4" customHeight="1" x14ac:dyDescent="0.3">
      <c r="A298" s="49"/>
      <c r="B298" s="56"/>
      <c r="C298" s="49"/>
      <c r="D298" s="49"/>
      <c r="E298" s="49"/>
      <c r="F298" s="49"/>
      <c r="G298" s="49"/>
      <c r="H298" s="52"/>
      <c r="I298" s="52"/>
      <c r="J298" s="56"/>
      <c r="K298" s="74"/>
      <c r="L298" s="74"/>
      <c r="M298" s="74"/>
    </row>
    <row r="299" spans="1:13" s="10" customFormat="1" ht="17.399999999999999" customHeight="1" x14ac:dyDescent="0.3">
      <c r="A299" s="48" t="s">
        <v>424</v>
      </c>
      <c r="B299" s="55" t="s">
        <v>240</v>
      </c>
      <c r="C299" s="48" t="s">
        <v>241</v>
      </c>
      <c r="D299" s="5" t="s">
        <v>25</v>
      </c>
      <c r="E299" s="48" t="s">
        <v>26</v>
      </c>
      <c r="F299" s="48" t="s">
        <v>93</v>
      </c>
      <c r="G299" s="48" t="s">
        <v>239</v>
      </c>
      <c r="H299" s="51">
        <f>I299+K299+L299+M299</f>
        <v>37885.910000000003</v>
      </c>
      <c r="I299" s="51">
        <v>0</v>
      </c>
      <c r="J299" s="2" t="s">
        <v>18</v>
      </c>
      <c r="K299" s="7">
        <f>K300</f>
        <v>0</v>
      </c>
      <c r="L299" s="7">
        <f t="shared" ref="L299:M299" si="63">L300</f>
        <v>0</v>
      </c>
      <c r="M299" s="7">
        <f t="shared" si="63"/>
        <v>37885.910000000003</v>
      </c>
    </row>
    <row r="300" spans="1:13" s="10" customFormat="1" ht="18" customHeight="1" x14ac:dyDescent="0.3">
      <c r="A300" s="49"/>
      <c r="B300" s="56"/>
      <c r="C300" s="49"/>
      <c r="D300" s="45" t="s">
        <v>197</v>
      </c>
      <c r="E300" s="49"/>
      <c r="F300" s="49"/>
      <c r="G300" s="49"/>
      <c r="H300" s="52"/>
      <c r="I300" s="52"/>
      <c r="J300" s="55" t="s">
        <v>20</v>
      </c>
      <c r="K300" s="73">
        <v>0</v>
      </c>
      <c r="L300" s="73">
        <v>0</v>
      </c>
      <c r="M300" s="73">
        <v>37885.910000000003</v>
      </c>
    </row>
    <row r="301" spans="1:13" s="10" customFormat="1" ht="18" customHeight="1" x14ac:dyDescent="0.3">
      <c r="A301" s="49"/>
      <c r="B301" s="56"/>
      <c r="C301" s="49"/>
      <c r="D301" s="45"/>
      <c r="E301" s="49"/>
      <c r="F301" s="49"/>
      <c r="G301" s="49"/>
      <c r="H301" s="52"/>
      <c r="I301" s="52"/>
      <c r="J301" s="56"/>
      <c r="K301" s="74"/>
      <c r="L301" s="74"/>
      <c r="M301" s="74"/>
    </row>
    <row r="302" spans="1:13" s="10" customFormat="1" ht="14.4" customHeight="1" x14ac:dyDescent="0.3">
      <c r="A302" s="49"/>
      <c r="B302" s="56"/>
      <c r="C302" s="49"/>
      <c r="D302" s="45"/>
      <c r="E302" s="49"/>
      <c r="F302" s="49"/>
      <c r="G302" s="49"/>
      <c r="H302" s="52"/>
      <c r="I302" s="52"/>
      <c r="J302" s="56"/>
      <c r="K302" s="74"/>
      <c r="L302" s="74"/>
      <c r="M302" s="74"/>
    </row>
    <row r="303" spans="1:13" s="10" customFormat="1" ht="17.399999999999999" customHeight="1" x14ac:dyDescent="0.3">
      <c r="A303" s="48" t="s">
        <v>261</v>
      </c>
      <c r="B303" s="55" t="s">
        <v>243</v>
      </c>
      <c r="C303" s="48" t="s">
        <v>244</v>
      </c>
      <c r="D303" s="5" t="s">
        <v>25</v>
      </c>
      <c r="E303" s="48" t="s">
        <v>26</v>
      </c>
      <c r="F303" s="48" t="s">
        <v>27</v>
      </c>
      <c r="G303" s="48" t="s">
        <v>37</v>
      </c>
      <c r="H303" s="51">
        <f>I303+K303+L303+M303</f>
        <v>144083.47999999998</v>
      </c>
      <c r="I303" s="51">
        <f>32.9+21.57+105343.08+7460.29</f>
        <v>112857.84</v>
      </c>
      <c r="J303" s="55" t="s">
        <v>18</v>
      </c>
      <c r="K303" s="73">
        <f>K307+K306</f>
        <v>31225.64</v>
      </c>
      <c r="L303" s="73">
        <f>L307+L306</f>
        <v>0</v>
      </c>
      <c r="M303" s="73">
        <f>M307+M306</f>
        <v>0</v>
      </c>
    </row>
    <row r="304" spans="1:13" s="10" customFormat="1" ht="18" customHeight="1" x14ac:dyDescent="0.3">
      <c r="A304" s="49"/>
      <c r="B304" s="56"/>
      <c r="C304" s="49"/>
      <c r="D304" s="49" t="s">
        <v>29</v>
      </c>
      <c r="E304" s="49"/>
      <c r="F304" s="49"/>
      <c r="G304" s="49"/>
      <c r="H304" s="52"/>
      <c r="I304" s="52"/>
      <c r="J304" s="56"/>
      <c r="K304" s="74"/>
      <c r="L304" s="74"/>
      <c r="M304" s="74"/>
    </row>
    <row r="305" spans="1:13" s="10" customFormat="1" ht="14.4" customHeight="1" x14ac:dyDescent="0.3">
      <c r="A305" s="49"/>
      <c r="B305" s="56"/>
      <c r="C305" s="49"/>
      <c r="D305" s="49"/>
      <c r="E305" s="49"/>
      <c r="F305" s="49"/>
      <c r="G305" s="49"/>
      <c r="H305" s="52"/>
      <c r="I305" s="52"/>
      <c r="J305" s="57"/>
      <c r="K305" s="78"/>
      <c r="L305" s="78"/>
      <c r="M305" s="78"/>
    </row>
    <row r="306" spans="1:13" s="10" customFormat="1" ht="15.6" hidden="1" customHeight="1" x14ac:dyDescent="0.3">
      <c r="A306" s="49"/>
      <c r="B306" s="56"/>
      <c r="C306" s="49"/>
      <c r="D306" s="49"/>
      <c r="E306" s="49"/>
      <c r="F306" s="49"/>
      <c r="G306" s="49"/>
      <c r="H306" s="52"/>
      <c r="I306" s="52"/>
      <c r="J306" s="2" t="s">
        <v>19</v>
      </c>
      <c r="K306" s="22">
        <v>0</v>
      </c>
      <c r="L306" s="22">
        <v>0</v>
      </c>
      <c r="M306" s="22">
        <v>0</v>
      </c>
    </row>
    <row r="307" spans="1:13" s="10" customFormat="1" ht="15.6" x14ac:dyDescent="0.3">
      <c r="A307" s="50"/>
      <c r="B307" s="57"/>
      <c r="C307" s="50"/>
      <c r="D307" s="50"/>
      <c r="E307" s="50"/>
      <c r="F307" s="50"/>
      <c r="G307" s="50"/>
      <c r="H307" s="53"/>
      <c r="I307" s="53"/>
      <c r="J307" s="2" t="s">
        <v>20</v>
      </c>
      <c r="K307" s="7">
        <v>31225.64</v>
      </c>
      <c r="L307" s="7">
        <v>0</v>
      </c>
      <c r="M307" s="7">
        <v>0</v>
      </c>
    </row>
    <row r="308" spans="1:13" s="11" customFormat="1" ht="22.8" hidden="1" customHeight="1" x14ac:dyDescent="0.3">
      <c r="A308" s="58"/>
      <c r="B308" s="86" t="s">
        <v>245</v>
      </c>
      <c r="C308" s="67" t="s">
        <v>246</v>
      </c>
      <c r="D308" s="67" t="s">
        <v>25</v>
      </c>
      <c r="E308" s="67" t="s">
        <v>26</v>
      </c>
      <c r="F308" s="67" t="s">
        <v>236</v>
      </c>
      <c r="G308" s="67" t="s">
        <v>196</v>
      </c>
      <c r="H308" s="72">
        <f>I308+K308+L308+M308</f>
        <v>1000</v>
      </c>
      <c r="I308" s="72">
        <f>860+140</f>
        <v>1000</v>
      </c>
      <c r="J308" s="20" t="s">
        <v>18</v>
      </c>
      <c r="K308" s="21">
        <f>K309</f>
        <v>0</v>
      </c>
      <c r="L308" s="21">
        <f t="shared" ref="L308:M308" si="64">L309</f>
        <v>0</v>
      </c>
      <c r="M308" s="21">
        <f t="shared" si="64"/>
        <v>0</v>
      </c>
    </row>
    <row r="309" spans="1:13" s="11" customFormat="1" ht="39.6" hidden="1" customHeight="1" x14ac:dyDescent="0.3">
      <c r="A309" s="59"/>
      <c r="B309" s="86"/>
      <c r="C309" s="67"/>
      <c r="D309" s="67"/>
      <c r="E309" s="67"/>
      <c r="F309" s="67"/>
      <c r="G309" s="67"/>
      <c r="H309" s="72"/>
      <c r="I309" s="72"/>
      <c r="J309" s="20" t="s">
        <v>20</v>
      </c>
      <c r="K309" s="21"/>
      <c r="L309" s="29">
        <v>0</v>
      </c>
      <c r="M309" s="29">
        <v>0</v>
      </c>
    </row>
    <row r="310" spans="1:13" s="11" customFormat="1" ht="15.75" hidden="1" customHeight="1" x14ac:dyDescent="0.3">
      <c r="A310" s="59"/>
      <c r="B310" s="86"/>
      <c r="C310" s="67"/>
      <c r="D310" s="67" t="s">
        <v>247</v>
      </c>
      <c r="E310" s="67"/>
      <c r="F310" s="67" t="s">
        <v>207</v>
      </c>
      <c r="G310" s="67"/>
      <c r="H310" s="72">
        <f>I310+K310+L310+M310</f>
        <v>13557.829999999998</v>
      </c>
      <c r="I310" s="64">
        <f>5132.61+8425.22</f>
        <v>13557.829999999998</v>
      </c>
      <c r="J310" s="20" t="s">
        <v>18</v>
      </c>
      <c r="K310" s="29">
        <f>K311</f>
        <v>0</v>
      </c>
      <c r="L310" s="21">
        <f>L311</f>
        <v>0</v>
      </c>
      <c r="M310" s="21">
        <f>M311</f>
        <v>0</v>
      </c>
    </row>
    <row r="311" spans="1:13" s="11" customFormat="1" ht="28.8" hidden="1" customHeight="1" x14ac:dyDescent="0.3">
      <c r="A311" s="60"/>
      <c r="B311" s="86"/>
      <c r="C311" s="67"/>
      <c r="D311" s="67"/>
      <c r="E311" s="67"/>
      <c r="F311" s="67"/>
      <c r="G311" s="67"/>
      <c r="H311" s="72"/>
      <c r="I311" s="69"/>
      <c r="J311" s="20" t="s">
        <v>20</v>
      </c>
      <c r="K311" s="21"/>
      <c r="L311" s="21">
        <v>0</v>
      </c>
      <c r="M311" s="21">
        <v>0</v>
      </c>
    </row>
    <row r="312" spans="1:13" s="10" customFormat="1" ht="22.5" customHeight="1" x14ac:dyDescent="0.3">
      <c r="A312" s="48" t="s">
        <v>264</v>
      </c>
      <c r="B312" s="55" t="s">
        <v>249</v>
      </c>
      <c r="C312" s="48" t="s">
        <v>443</v>
      </c>
      <c r="D312" s="34" t="s">
        <v>25</v>
      </c>
      <c r="E312" s="48" t="s">
        <v>26</v>
      </c>
      <c r="F312" s="45" t="s">
        <v>27</v>
      </c>
      <c r="G312" s="45" t="s">
        <v>183</v>
      </c>
      <c r="H312" s="54">
        <f>I312+K312+L312+M312</f>
        <v>63076.77</v>
      </c>
      <c r="I312" s="54">
        <v>0</v>
      </c>
      <c r="J312" s="2" t="s">
        <v>18</v>
      </c>
      <c r="K312" s="7">
        <f>K313</f>
        <v>0</v>
      </c>
      <c r="L312" s="7">
        <f t="shared" ref="L312:M312" si="65">L313</f>
        <v>0</v>
      </c>
      <c r="M312" s="7">
        <f t="shared" si="65"/>
        <v>63076.77</v>
      </c>
    </row>
    <row r="313" spans="1:13" s="10" customFormat="1" ht="44.25" customHeight="1" x14ac:dyDescent="0.3">
      <c r="A313" s="50"/>
      <c r="B313" s="57"/>
      <c r="C313" s="50"/>
      <c r="D313" s="35" t="s">
        <v>29</v>
      </c>
      <c r="E313" s="50"/>
      <c r="F313" s="45"/>
      <c r="G313" s="45"/>
      <c r="H313" s="45"/>
      <c r="I313" s="54"/>
      <c r="J313" s="2" t="s">
        <v>20</v>
      </c>
      <c r="K313" s="7">
        <v>0</v>
      </c>
      <c r="L313" s="7">
        <v>0</v>
      </c>
      <c r="M313" s="7">
        <v>63076.77</v>
      </c>
    </row>
    <row r="314" spans="1:13" s="10" customFormat="1" ht="24" customHeight="1" x14ac:dyDescent="0.3">
      <c r="A314" s="48" t="s">
        <v>267</v>
      </c>
      <c r="B314" s="55" t="s">
        <v>251</v>
      </c>
      <c r="C314" s="48" t="s">
        <v>252</v>
      </c>
      <c r="D314" s="37" t="s">
        <v>25</v>
      </c>
      <c r="E314" s="48" t="s">
        <v>26</v>
      </c>
      <c r="F314" s="45" t="s">
        <v>123</v>
      </c>
      <c r="G314" s="48" t="s">
        <v>97</v>
      </c>
      <c r="H314" s="54">
        <f>I314+K314+L314+M314</f>
        <v>5435.97</v>
      </c>
      <c r="I314" s="54">
        <v>5103.62</v>
      </c>
      <c r="J314" s="41" t="s">
        <v>18</v>
      </c>
      <c r="K314" s="39">
        <f t="shared" ref="K314:M314" si="66">K315</f>
        <v>332.35</v>
      </c>
      <c r="L314" s="39">
        <f t="shared" si="66"/>
        <v>0</v>
      </c>
      <c r="M314" s="39">
        <f t="shared" si="66"/>
        <v>0</v>
      </c>
    </row>
    <row r="315" spans="1:13" s="10" customFormat="1" ht="25.2" customHeight="1" x14ac:dyDescent="0.3">
      <c r="A315" s="49"/>
      <c r="B315" s="56"/>
      <c r="C315" s="49"/>
      <c r="D315" s="45" t="s">
        <v>29</v>
      </c>
      <c r="E315" s="49"/>
      <c r="F315" s="45"/>
      <c r="G315" s="49"/>
      <c r="H315" s="45"/>
      <c r="I315" s="54"/>
      <c r="J315" s="41" t="s">
        <v>20</v>
      </c>
      <c r="K315" s="39">
        <v>332.35</v>
      </c>
      <c r="L315" s="39">
        <v>0</v>
      </c>
      <c r="M315" s="39">
        <v>0</v>
      </c>
    </row>
    <row r="316" spans="1:13" s="10" customFormat="1" ht="24.6" customHeight="1" x14ac:dyDescent="0.3">
      <c r="A316" s="49"/>
      <c r="B316" s="56"/>
      <c r="C316" s="49"/>
      <c r="D316" s="45"/>
      <c r="E316" s="49"/>
      <c r="F316" s="48" t="s">
        <v>27</v>
      </c>
      <c r="G316" s="49"/>
      <c r="H316" s="51">
        <f>I316+K316+L316+M316</f>
        <v>53482.15</v>
      </c>
      <c r="I316" s="51">
        <v>0</v>
      </c>
      <c r="J316" s="38" t="s">
        <v>18</v>
      </c>
      <c r="K316" s="40">
        <f>K317</f>
        <v>0</v>
      </c>
      <c r="L316" s="40">
        <f>L317</f>
        <v>0</v>
      </c>
      <c r="M316" s="40">
        <f>M317</f>
        <v>53482.15</v>
      </c>
    </row>
    <row r="317" spans="1:13" s="10" customFormat="1" ht="15" customHeight="1" x14ac:dyDescent="0.3">
      <c r="A317" s="50"/>
      <c r="B317" s="57"/>
      <c r="C317" s="50"/>
      <c r="D317" s="45"/>
      <c r="E317" s="50"/>
      <c r="F317" s="50"/>
      <c r="G317" s="50"/>
      <c r="H317" s="53"/>
      <c r="I317" s="53"/>
      <c r="J317" s="41" t="s">
        <v>20</v>
      </c>
      <c r="K317" s="39">
        <v>0</v>
      </c>
      <c r="L317" s="39">
        <v>0</v>
      </c>
      <c r="M317" s="39">
        <v>53482.15</v>
      </c>
    </row>
    <row r="318" spans="1:13" s="11" customFormat="1" ht="20.25" hidden="1" customHeight="1" x14ac:dyDescent="0.3">
      <c r="A318" s="58"/>
      <c r="B318" s="61" t="s">
        <v>253</v>
      </c>
      <c r="C318" s="58" t="s">
        <v>254</v>
      </c>
      <c r="D318" s="24" t="s">
        <v>25</v>
      </c>
      <c r="E318" s="58" t="s">
        <v>26</v>
      </c>
      <c r="F318" s="67" t="s">
        <v>76</v>
      </c>
      <c r="G318" s="67" t="s">
        <v>196</v>
      </c>
      <c r="H318" s="72">
        <f>I318+K318+L318+M318</f>
        <v>24299.489999999998</v>
      </c>
      <c r="I318" s="72">
        <f>253.81+277.63+23768.05</f>
        <v>24299.489999999998</v>
      </c>
      <c r="J318" s="20" t="s">
        <v>18</v>
      </c>
      <c r="K318" s="21">
        <f t="shared" ref="K318:M326" si="67">K319</f>
        <v>0</v>
      </c>
      <c r="L318" s="21">
        <f t="shared" si="67"/>
        <v>0</v>
      </c>
      <c r="M318" s="21">
        <f t="shared" si="67"/>
        <v>0</v>
      </c>
    </row>
    <row r="319" spans="1:13" s="11" customFormat="1" ht="45" hidden="1" customHeight="1" x14ac:dyDescent="0.3">
      <c r="A319" s="60"/>
      <c r="B319" s="63"/>
      <c r="C319" s="60"/>
      <c r="D319" s="30" t="s">
        <v>29</v>
      </c>
      <c r="E319" s="60"/>
      <c r="F319" s="67"/>
      <c r="G319" s="67"/>
      <c r="H319" s="67"/>
      <c r="I319" s="72"/>
      <c r="J319" s="20" t="s">
        <v>20</v>
      </c>
      <c r="K319" s="21">
        <v>0</v>
      </c>
      <c r="L319" s="21">
        <v>0</v>
      </c>
      <c r="M319" s="21">
        <v>0</v>
      </c>
    </row>
    <row r="320" spans="1:13" s="10" customFormat="1" ht="20.25" customHeight="1" x14ac:dyDescent="0.3">
      <c r="A320" s="48" t="s">
        <v>270</v>
      </c>
      <c r="B320" s="55" t="s">
        <v>255</v>
      </c>
      <c r="C320" s="48" t="s">
        <v>256</v>
      </c>
      <c r="D320" s="3" t="s">
        <v>25</v>
      </c>
      <c r="E320" s="48" t="s">
        <v>26</v>
      </c>
      <c r="F320" s="45" t="s">
        <v>76</v>
      </c>
      <c r="G320" s="45" t="s">
        <v>37</v>
      </c>
      <c r="H320" s="54">
        <f>I320+K320+L320+M320</f>
        <v>34821.090000000004</v>
      </c>
      <c r="I320" s="54">
        <f>253.81+277.63</f>
        <v>531.44000000000005</v>
      </c>
      <c r="J320" s="2" t="s">
        <v>18</v>
      </c>
      <c r="K320" s="7">
        <f>K322+K321</f>
        <v>34289.65</v>
      </c>
      <c r="L320" s="7">
        <f t="shared" ref="L320:M320" si="68">L322+L321</f>
        <v>0</v>
      </c>
      <c r="M320" s="7">
        <f t="shared" si="68"/>
        <v>0</v>
      </c>
    </row>
    <row r="321" spans="1:13" s="10" customFormat="1" ht="20.25" customHeight="1" x14ac:dyDescent="0.3">
      <c r="A321" s="49"/>
      <c r="B321" s="56"/>
      <c r="C321" s="49"/>
      <c r="D321" s="48" t="s">
        <v>29</v>
      </c>
      <c r="E321" s="49"/>
      <c r="F321" s="45"/>
      <c r="G321" s="45"/>
      <c r="H321" s="54"/>
      <c r="I321" s="54"/>
      <c r="J321" s="2" t="s">
        <v>19</v>
      </c>
      <c r="K321" s="7">
        <v>28460.41</v>
      </c>
      <c r="L321" s="7">
        <v>0</v>
      </c>
      <c r="M321" s="7">
        <v>0</v>
      </c>
    </row>
    <row r="322" spans="1:13" s="10" customFormat="1" ht="42" customHeight="1" x14ac:dyDescent="0.3">
      <c r="A322" s="50"/>
      <c r="B322" s="57"/>
      <c r="C322" s="50"/>
      <c r="D322" s="50"/>
      <c r="E322" s="50"/>
      <c r="F322" s="45"/>
      <c r="G322" s="45"/>
      <c r="H322" s="45"/>
      <c r="I322" s="54"/>
      <c r="J322" s="2" t="s">
        <v>20</v>
      </c>
      <c r="K322" s="7">
        <v>5829.24</v>
      </c>
      <c r="L322" s="7">
        <v>0</v>
      </c>
      <c r="M322" s="7">
        <v>0</v>
      </c>
    </row>
    <row r="323" spans="1:13" s="10" customFormat="1" ht="20.25" customHeight="1" x14ac:dyDescent="0.3">
      <c r="A323" s="45" t="s">
        <v>273</v>
      </c>
      <c r="B323" s="46" t="s">
        <v>257</v>
      </c>
      <c r="C323" s="45" t="s">
        <v>258</v>
      </c>
      <c r="D323" s="5" t="s">
        <v>25</v>
      </c>
      <c r="E323" s="45" t="s">
        <v>26</v>
      </c>
      <c r="F323" s="45" t="s">
        <v>76</v>
      </c>
      <c r="G323" s="45" t="s">
        <v>37</v>
      </c>
      <c r="H323" s="54">
        <f>I323+K323+L323+M323</f>
        <v>54295.45</v>
      </c>
      <c r="I323" s="54">
        <v>170.25</v>
      </c>
      <c r="J323" s="2" t="s">
        <v>18</v>
      </c>
      <c r="K323" s="7">
        <f>K325+K324</f>
        <v>54125.2</v>
      </c>
      <c r="L323" s="7">
        <f>L325</f>
        <v>0</v>
      </c>
      <c r="M323" s="7">
        <f>M325</f>
        <v>0</v>
      </c>
    </row>
    <row r="324" spans="1:13" s="10" customFormat="1" ht="20.25" customHeight="1" x14ac:dyDescent="0.3">
      <c r="A324" s="45"/>
      <c r="B324" s="46"/>
      <c r="C324" s="45"/>
      <c r="D324" s="48" t="s">
        <v>29</v>
      </c>
      <c r="E324" s="45"/>
      <c r="F324" s="45"/>
      <c r="G324" s="45"/>
      <c r="H324" s="54"/>
      <c r="I324" s="54"/>
      <c r="J324" s="2" t="s">
        <v>19</v>
      </c>
      <c r="K324" s="7">
        <v>44923.92</v>
      </c>
      <c r="L324" s="7">
        <v>0</v>
      </c>
      <c r="M324" s="7">
        <v>0</v>
      </c>
    </row>
    <row r="325" spans="1:13" s="10" customFormat="1" ht="44.25" customHeight="1" x14ac:dyDescent="0.3">
      <c r="A325" s="45"/>
      <c r="B325" s="46"/>
      <c r="C325" s="45"/>
      <c r="D325" s="50"/>
      <c r="E325" s="45"/>
      <c r="F325" s="45"/>
      <c r="G325" s="45"/>
      <c r="H325" s="45"/>
      <c r="I325" s="54"/>
      <c r="J325" s="2" t="s">
        <v>20</v>
      </c>
      <c r="K325" s="7">
        <v>9201.2800000000007</v>
      </c>
      <c r="L325" s="7">
        <v>0</v>
      </c>
      <c r="M325" s="7">
        <v>0</v>
      </c>
    </row>
    <row r="326" spans="1:13" s="11" customFormat="1" ht="20.25" hidden="1" customHeight="1" x14ac:dyDescent="0.3">
      <c r="A326" s="58"/>
      <c r="B326" s="61" t="s">
        <v>259</v>
      </c>
      <c r="C326" s="58" t="s">
        <v>260</v>
      </c>
      <c r="D326" s="24" t="s">
        <v>25</v>
      </c>
      <c r="E326" s="58" t="s">
        <v>26</v>
      </c>
      <c r="F326" s="67" t="s">
        <v>76</v>
      </c>
      <c r="G326" s="67" t="s">
        <v>28</v>
      </c>
      <c r="H326" s="72">
        <f>I326+K326+L326+M326</f>
        <v>253.81</v>
      </c>
      <c r="I326" s="72">
        <v>253.81</v>
      </c>
      <c r="J326" s="20" t="s">
        <v>18</v>
      </c>
      <c r="K326" s="21">
        <f t="shared" si="67"/>
        <v>0</v>
      </c>
      <c r="L326" s="21">
        <f t="shared" si="67"/>
        <v>0</v>
      </c>
      <c r="M326" s="21">
        <f t="shared" si="67"/>
        <v>0</v>
      </c>
    </row>
    <row r="327" spans="1:13" s="11" customFormat="1" ht="47.25" hidden="1" customHeight="1" x14ac:dyDescent="0.3">
      <c r="A327" s="60"/>
      <c r="B327" s="63"/>
      <c r="C327" s="60"/>
      <c r="D327" s="24" t="s">
        <v>29</v>
      </c>
      <c r="E327" s="60"/>
      <c r="F327" s="67"/>
      <c r="G327" s="67"/>
      <c r="H327" s="67"/>
      <c r="I327" s="72"/>
      <c r="J327" s="20" t="s">
        <v>20</v>
      </c>
      <c r="K327" s="21">
        <v>0</v>
      </c>
      <c r="L327" s="21">
        <v>0</v>
      </c>
      <c r="M327" s="21">
        <v>0</v>
      </c>
    </row>
    <row r="328" spans="1:13" s="10" customFormat="1" ht="23.25" customHeight="1" x14ac:dyDescent="0.3">
      <c r="A328" s="48" t="s">
        <v>276</v>
      </c>
      <c r="B328" s="55" t="s">
        <v>262</v>
      </c>
      <c r="C328" s="48" t="s">
        <v>263</v>
      </c>
      <c r="D328" s="3" t="s">
        <v>25</v>
      </c>
      <c r="E328" s="48" t="s">
        <v>26</v>
      </c>
      <c r="F328" s="48" t="s">
        <v>76</v>
      </c>
      <c r="G328" s="48" t="s">
        <v>201</v>
      </c>
      <c r="H328" s="51">
        <f>I328+K328+L328+M328</f>
        <v>57611.14</v>
      </c>
      <c r="I328" s="51">
        <f>253.81+277.63</f>
        <v>531.44000000000005</v>
      </c>
      <c r="J328" s="6" t="s">
        <v>18</v>
      </c>
      <c r="K328" s="1">
        <f>K330+K329</f>
        <v>57079.7</v>
      </c>
      <c r="L328" s="1">
        <f>L330</f>
        <v>0</v>
      </c>
      <c r="M328" s="1">
        <f>M330</f>
        <v>0</v>
      </c>
    </row>
    <row r="329" spans="1:13" s="10" customFormat="1" ht="20.25" customHeight="1" x14ac:dyDescent="0.3">
      <c r="A329" s="49"/>
      <c r="B329" s="56"/>
      <c r="C329" s="49"/>
      <c r="D329" s="48" t="s">
        <v>29</v>
      </c>
      <c r="E329" s="49"/>
      <c r="F329" s="49"/>
      <c r="G329" s="49"/>
      <c r="H329" s="52"/>
      <c r="I329" s="52"/>
      <c r="J329" s="2" t="s">
        <v>19</v>
      </c>
      <c r="K329" s="7">
        <v>47376.15</v>
      </c>
      <c r="L329" s="7">
        <v>0</v>
      </c>
      <c r="M329" s="7">
        <v>0</v>
      </c>
    </row>
    <row r="330" spans="1:13" s="10" customFormat="1" ht="44.25" customHeight="1" x14ac:dyDescent="0.3">
      <c r="A330" s="50"/>
      <c r="B330" s="57"/>
      <c r="C330" s="50"/>
      <c r="D330" s="50"/>
      <c r="E330" s="50"/>
      <c r="F330" s="50"/>
      <c r="G330" s="50"/>
      <c r="H330" s="53"/>
      <c r="I330" s="53"/>
      <c r="J330" s="2" t="s">
        <v>20</v>
      </c>
      <c r="K330" s="7">
        <v>9703.5499999999993</v>
      </c>
      <c r="L330" s="7">
        <v>0</v>
      </c>
      <c r="M330" s="7">
        <v>0</v>
      </c>
    </row>
    <row r="331" spans="1:13" s="10" customFormat="1" ht="33" customHeight="1" x14ac:dyDescent="0.3">
      <c r="A331" s="45" t="s">
        <v>279</v>
      </c>
      <c r="B331" s="46" t="s">
        <v>265</v>
      </c>
      <c r="C331" s="45" t="s">
        <v>266</v>
      </c>
      <c r="D331" s="5" t="s">
        <v>25</v>
      </c>
      <c r="E331" s="45" t="s">
        <v>26</v>
      </c>
      <c r="F331" s="45" t="s">
        <v>76</v>
      </c>
      <c r="G331" s="45" t="s">
        <v>133</v>
      </c>
      <c r="H331" s="54">
        <f>I331+K331+L331+M331</f>
        <v>106648.86</v>
      </c>
      <c r="I331" s="54">
        <f>253.81+277.63</f>
        <v>531.44000000000005</v>
      </c>
      <c r="J331" s="2" t="s">
        <v>18</v>
      </c>
      <c r="K331" s="22">
        <f>K332+K333</f>
        <v>25131.11</v>
      </c>
      <c r="L331" s="22">
        <f>L332+L333</f>
        <v>80986.31</v>
      </c>
      <c r="M331" s="22">
        <f t="shared" ref="M331" si="69">M332+M333</f>
        <v>0</v>
      </c>
    </row>
    <row r="332" spans="1:13" s="10" customFormat="1" ht="20.25" customHeight="1" x14ac:dyDescent="0.3">
      <c r="A332" s="45"/>
      <c r="B332" s="46"/>
      <c r="C332" s="45"/>
      <c r="D332" s="45" t="s">
        <v>29</v>
      </c>
      <c r="E332" s="45"/>
      <c r="F332" s="45"/>
      <c r="G332" s="45"/>
      <c r="H332" s="54"/>
      <c r="I332" s="54"/>
      <c r="J332" s="2" t="s">
        <v>19</v>
      </c>
      <c r="K332" s="22">
        <v>20858.82</v>
      </c>
      <c r="L332" s="22">
        <v>0</v>
      </c>
      <c r="M332" s="22">
        <v>0</v>
      </c>
    </row>
    <row r="333" spans="1:13" s="10" customFormat="1" ht="20.25" customHeight="1" x14ac:dyDescent="0.3">
      <c r="A333" s="45"/>
      <c r="B333" s="46"/>
      <c r="C333" s="45"/>
      <c r="D333" s="45"/>
      <c r="E333" s="45"/>
      <c r="F333" s="45"/>
      <c r="G333" s="45"/>
      <c r="H333" s="54"/>
      <c r="I333" s="54"/>
      <c r="J333" s="2" t="s">
        <v>20</v>
      </c>
      <c r="K333" s="22">
        <v>4272.29</v>
      </c>
      <c r="L333" s="22">
        <v>80986.31</v>
      </c>
      <c r="M333" s="22">
        <v>0</v>
      </c>
    </row>
    <row r="334" spans="1:13" s="10" customFormat="1" ht="24.6" customHeight="1" x14ac:dyDescent="0.3">
      <c r="A334" s="45" t="s">
        <v>282</v>
      </c>
      <c r="B334" s="46" t="s">
        <v>268</v>
      </c>
      <c r="C334" s="45" t="s">
        <v>269</v>
      </c>
      <c r="D334" s="5" t="s">
        <v>25</v>
      </c>
      <c r="E334" s="45" t="s">
        <v>26</v>
      </c>
      <c r="F334" s="48" t="s">
        <v>76</v>
      </c>
      <c r="G334" s="48" t="s">
        <v>97</v>
      </c>
      <c r="H334" s="51">
        <f>I334+K334+L334+M334</f>
        <v>65469.760000000002</v>
      </c>
      <c r="I334" s="51">
        <v>0</v>
      </c>
      <c r="J334" s="55" t="s">
        <v>18</v>
      </c>
      <c r="K334" s="73">
        <f>K337</f>
        <v>0</v>
      </c>
      <c r="L334" s="73">
        <f>L337</f>
        <v>19640.93</v>
      </c>
      <c r="M334" s="73">
        <f>M337</f>
        <v>45828.83</v>
      </c>
    </row>
    <row r="335" spans="1:13" s="10" customFormat="1" ht="14.4" customHeight="1" x14ac:dyDescent="0.3">
      <c r="A335" s="45"/>
      <c r="B335" s="46"/>
      <c r="C335" s="45"/>
      <c r="D335" s="48" t="s">
        <v>29</v>
      </c>
      <c r="E335" s="45"/>
      <c r="F335" s="49"/>
      <c r="G335" s="49"/>
      <c r="H335" s="52"/>
      <c r="I335" s="52"/>
      <c r="J335" s="56"/>
      <c r="K335" s="74"/>
      <c r="L335" s="74"/>
      <c r="M335" s="74"/>
    </row>
    <row r="336" spans="1:13" s="10" customFormat="1" ht="15.75" customHeight="1" x14ac:dyDescent="0.3">
      <c r="A336" s="45"/>
      <c r="B336" s="46"/>
      <c r="C336" s="45"/>
      <c r="D336" s="49"/>
      <c r="E336" s="45"/>
      <c r="F336" s="49"/>
      <c r="G336" s="49"/>
      <c r="H336" s="52"/>
      <c r="I336" s="52"/>
      <c r="J336" s="57"/>
      <c r="K336" s="78"/>
      <c r="L336" s="78"/>
      <c r="M336" s="78"/>
    </row>
    <row r="337" spans="1:13" s="10" customFormat="1" ht="19.5" customHeight="1" x14ac:dyDescent="0.3">
      <c r="A337" s="45"/>
      <c r="B337" s="46"/>
      <c r="C337" s="45"/>
      <c r="D337" s="50"/>
      <c r="E337" s="45"/>
      <c r="F337" s="50"/>
      <c r="G337" s="50"/>
      <c r="H337" s="53"/>
      <c r="I337" s="53"/>
      <c r="J337" s="2" t="s">
        <v>20</v>
      </c>
      <c r="K337" s="7">
        <v>0</v>
      </c>
      <c r="L337" s="7">
        <v>19640.93</v>
      </c>
      <c r="M337" s="7">
        <v>45828.83</v>
      </c>
    </row>
    <row r="338" spans="1:13" s="10" customFormat="1" ht="24.6" customHeight="1" x14ac:dyDescent="0.3">
      <c r="A338" s="45" t="s">
        <v>285</v>
      </c>
      <c r="B338" s="46" t="s">
        <v>271</v>
      </c>
      <c r="C338" s="45" t="s">
        <v>272</v>
      </c>
      <c r="D338" s="5" t="s">
        <v>25</v>
      </c>
      <c r="E338" s="45" t="s">
        <v>26</v>
      </c>
      <c r="F338" s="48" t="s">
        <v>76</v>
      </c>
      <c r="G338" s="48" t="s">
        <v>97</v>
      </c>
      <c r="H338" s="51">
        <f>I338+K338+L338+M338</f>
        <v>20757.77</v>
      </c>
      <c r="I338" s="51">
        <v>0</v>
      </c>
      <c r="J338" s="55" t="s">
        <v>18</v>
      </c>
      <c r="K338" s="73">
        <f>K341</f>
        <v>0</v>
      </c>
      <c r="L338" s="73">
        <f>L341</f>
        <v>6227.33</v>
      </c>
      <c r="M338" s="73">
        <f>M341</f>
        <v>14530.44</v>
      </c>
    </row>
    <row r="339" spans="1:13" s="10" customFormat="1" ht="14.4" customHeight="1" x14ac:dyDescent="0.3">
      <c r="A339" s="45"/>
      <c r="B339" s="46"/>
      <c r="C339" s="45"/>
      <c r="D339" s="48" t="s">
        <v>29</v>
      </c>
      <c r="E339" s="45"/>
      <c r="F339" s="49"/>
      <c r="G339" s="49"/>
      <c r="H339" s="52"/>
      <c r="I339" s="52"/>
      <c r="J339" s="56"/>
      <c r="K339" s="74"/>
      <c r="L339" s="74"/>
      <c r="M339" s="74"/>
    </row>
    <row r="340" spans="1:13" s="10" customFormat="1" ht="15.75" customHeight="1" x14ac:dyDescent="0.3">
      <c r="A340" s="45"/>
      <c r="B340" s="46"/>
      <c r="C340" s="45"/>
      <c r="D340" s="49"/>
      <c r="E340" s="45"/>
      <c r="F340" s="49"/>
      <c r="G340" s="49"/>
      <c r="H340" s="52"/>
      <c r="I340" s="52"/>
      <c r="J340" s="57"/>
      <c r="K340" s="78"/>
      <c r="L340" s="78"/>
      <c r="M340" s="78"/>
    </row>
    <row r="341" spans="1:13" s="10" customFormat="1" ht="16.8" customHeight="1" x14ac:dyDescent="0.3">
      <c r="A341" s="45"/>
      <c r="B341" s="46"/>
      <c r="C341" s="45"/>
      <c r="D341" s="50"/>
      <c r="E341" s="45"/>
      <c r="F341" s="50"/>
      <c r="G341" s="50"/>
      <c r="H341" s="53"/>
      <c r="I341" s="53"/>
      <c r="J341" s="2" t="s">
        <v>20</v>
      </c>
      <c r="K341" s="7">
        <v>0</v>
      </c>
      <c r="L341" s="7">
        <v>6227.33</v>
      </c>
      <c r="M341" s="7">
        <v>14530.44</v>
      </c>
    </row>
    <row r="342" spans="1:13" s="10" customFormat="1" ht="22.8" customHeight="1" x14ac:dyDescent="0.3">
      <c r="A342" s="45" t="s">
        <v>288</v>
      </c>
      <c r="B342" s="46" t="s">
        <v>274</v>
      </c>
      <c r="C342" s="45" t="s">
        <v>275</v>
      </c>
      <c r="D342" s="5" t="s">
        <v>25</v>
      </c>
      <c r="E342" s="45" t="s">
        <v>26</v>
      </c>
      <c r="F342" s="48" t="s">
        <v>76</v>
      </c>
      <c r="G342" s="48" t="s">
        <v>97</v>
      </c>
      <c r="H342" s="51">
        <f>I342+K342+L342+M342</f>
        <v>32449.589999999997</v>
      </c>
      <c r="I342" s="51">
        <v>0</v>
      </c>
      <c r="J342" s="55" t="s">
        <v>18</v>
      </c>
      <c r="K342" s="73">
        <f>K344</f>
        <v>0</v>
      </c>
      <c r="L342" s="73">
        <f>L344</f>
        <v>9734.8799999999992</v>
      </c>
      <c r="M342" s="73">
        <f>M344</f>
        <v>22714.71</v>
      </c>
    </row>
    <row r="343" spans="1:13" s="10" customFormat="1" ht="15.75" customHeight="1" x14ac:dyDescent="0.3">
      <c r="A343" s="45"/>
      <c r="B343" s="46"/>
      <c r="C343" s="45"/>
      <c r="D343" s="45" t="s">
        <v>29</v>
      </c>
      <c r="E343" s="45"/>
      <c r="F343" s="49"/>
      <c r="G343" s="49"/>
      <c r="H343" s="52"/>
      <c r="I343" s="52"/>
      <c r="J343" s="57"/>
      <c r="K343" s="78"/>
      <c r="L343" s="78"/>
      <c r="M343" s="78"/>
    </row>
    <row r="344" spans="1:13" s="10" customFormat="1" ht="18.600000000000001" customHeight="1" x14ac:dyDescent="0.3">
      <c r="A344" s="45"/>
      <c r="B344" s="46"/>
      <c r="C344" s="45"/>
      <c r="D344" s="45"/>
      <c r="E344" s="45"/>
      <c r="F344" s="50"/>
      <c r="G344" s="50"/>
      <c r="H344" s="53"/>
      <c r="I344" s="53"/>
      <c r="J344" s="2" t="s">
        <v>20</v>
      </c>
      <c r="K344" s="7">
        <v>0</v>
      </c>
      <c r="L344" s="7">
        <v>9734.8799999999992</v>
      </c>
      <c r="M344" s="7">
        <v>22714.71</v>
      </c>
    </row>
    <row r="345" spans="1:13" s="10" customFormat="1" ht="22.2" customHeight="1" x14ac:dyDescent="0.3">
      <c r="A345" s="45" t="s">
        <v>291</v>
      </c>
      <c r="B345" s="46" t="s">
        <v>277</v>
      </c>
      <c r="C345" s="45" t="s">
        <v>278</v>
      </c>
      <c r="D345" s="5" t="s">
        <v>25</v>
      </c>
      <c r="E345" s="45" t="s">
        <v>26</v>
      </c>
      <c r="F345" s="48" t="s">
        <v>76</v>
      </c>
      <c r="G345" s="48" t="s">
        <v>97</v>
      </c>
      <c r="H345" s="51">
        <f>I345+K345+L345+M345</f>
        <v>63059.009999999995</v>
      </c>
      <c r="I345" s="51">
        <v>0</v>
      </c>
      <c r="J345" s="55" t="s">
        <v>18</v>
      </c>
      <c r="K345" s="73">
        <f>K347</f>
        <v>0</v>
      </c>
      <c r="L345" s="73">
        <f>L347</f>
        <v>18917.7</v>
      </c>
      <c r="M345" s="73">
        <f>M347</f>
        <v>44141.31</v>
      </c>
    </row>
    <row r="346" spans="1:13" s="10" customFormat="1" ht="15.75" customHeight="1" x14ac:dyDescent="0.3">
      <c r="A346" s="45"/>
      <c r="B346" s="46"/>
      <c r="C346" s="45"/>
      <c r="D346" s="45" t="s">
        <v>29</v>
      </c>
      <c r="E346" s="45"/>
      <c r="F346" s="49"/>
      <c r="G346" s="49"/>
      <c r="H346" s="52"/>
      <c r="I346" s="52"/>
      <c r="J346" s="57"/>
      <c r="K346" s="78"/>
      <c r="L346" s="78"/>
      <c r="M346" s="78"/>
    </row>
    <row r="347" spans="1:13" s="10" customFormat="1" ht="20.399999999999999" customHeight="1" x14ac:dyDescent="0.3">
      <c r="A347" s="45"/>
      <c r="B347" s="46"/>
      <c r="C347" s="45"/>
      <c r="D347" s="45"/>
      <c r="E347" s="45"/>
      <c r="F347" s="50"/>
      <c r="G347" s="50"/>
      <c r="H347" s="53"/>
      <c r="I347" s="53"/>
      <c r="J347" s="2" t="s">
        <v>20</v>
      </c>
      <c r="K347" s="7">
        <v>0</v>
      </c>
      <c r="L347" s="7">
        <v>18917.7</v>
      </c>
      <c r="M347" s="7">
        <v>44141.31</v>
      </c>
    </row>
    <row r="348" spans="1:13" s="10" customFormat="1" ht="22.2" customHeight="1" x14ac:dyDescent="0.3">
      <c r="A348" s="45" t="s">
        <v>294</v>
      </c>
      <c r="B348" s="46" t="s">
        <v>280</v>
      </c>
      <c r="C348" s="45" t="s">
        <v>281</v>
      </c>
      <c r="D348" s="5" t="s">
        <v>25</v>
      </c>
      <c r="E348" s="45" t="s">
        <v>26</v>
      </c>
      <c r="F348" s="48" t="s">
        <v>76</v>
      </c>
      <c r="G348" s="48" t="s">
        <v>97</v>
      </c>
      <c r="H348" s="51">
        <f>I348+K348+L348+M348</f>
        <v>18297.599999999999</v>
      </c>
      <c r="I348" s="51">
        <v>0</v>
      </c>
      <c r="J348" s="55" t="s">
        <v>18</v>
      </c>
      <c r="K348" s="73">
        <f>K350</f>
        <v>0</v>
      </c>
      <c r="L348" s="73">
        <f>L350</f>
        <v>5489.28</v>
      </c>
      <c r="M348" s="73">
        <f>M350</f>
        <v>12808.32</v>
      </c>
    </row>
    <row r="349" spans="1:13" s="10" customFormat="1" ht="15.75" customHeight="1" x14ac:dyDescent="0.3">
      <c r="A349" s="45"/>
      <c r="B349" s="46"/>
      <c r="C349" s="45"/>
      <c r="D349" s="45" t="s">
        <v>29</v>
      </c>
      <c r="E349" s="45"/>
      <c r="F349" s="49"/>
      <c r="G349" s="49"/>
      <c r="H349" s="52"/>
      <c r="I349" s="52"/>
      <c r="J349" s="57"/>
      <c r="K349" s="78"/>
      <c r="L349" s="78"/>
      <c r="M349" s="78"/>
    </row>
    <row r="350" spans="1:13" s="10" customFormat="1" ht="18.600000000000001" customHeight="1" x14ac:dyDescent="0.3">
      <c r="A350" s="45"/>
      <c r="B350" s="46"/>
      <c r="C350" s="45"/>
      <c r="D350" s="45"/>
      <c r="E350" s="45"/>
      <c r="F350" s="50"/>
      <c r="G350" s="50"/>
      <c r="H350" s="53"/>
      <c r="I350" s="53"/>
      <c r="J350" s="2" t="s">
        <v>20</v>
      </c>
      <c r="K350" s="7">
        <v>0</v>
      </c>
      <c r="L350" s="7">
        <v>5489.28</v>
      </c>
      <c r="M350" s="7">
        <v>12808.32</v>
      </c>
    </row>
    <row r="351" spans="1:13" s="10" customFormat="1" ht="42" customHeight="1" x14ac:dyDescent="0.3">
      <c r="A351" s="45" t="s">
        <v>297</v>
      </c>
      <c r="B351" s="46" t="s">
        <v>283</v>
      </c>
      <c r="C351" s="45" t="s">
        <v>284</v>
      </c>
      <c r="D351" s="5" t="s">
        <v>25</v>
      </c>
      <c r="E351" s="45" t="s">
        <v>26</v>
      </c>
      <c r="F351" s="48" t="s">
        <v>76</v>
      </c>
      <c r="G351" s="48" t="s">
        <v>97</v>
      </c>
      <c r="H351" s="51">
        <f>I351+K351+L351+M351</f>
        <v>50436.46</v>
      </c>
      <c r="I351" s="51">
        <v>141.19999999999999</v>
      </c>
      <c r="J351" s="55" t="s">
        <v>18</v>
      </c>
      <c r="K351" s="73">
        <f>K353</f>
        <v>0</v>
      </c>
      <c r="L351" s="73">
        <f>L353</f>
        <v>15088.58</v>
      </c>
      <c r="M351" s="73">
        <f>M353</f>
        <v>35206.68</v>
      </c>
    </row>
    <row r="352" spans="1:13" s="10" customFormat="1" ht="15.75" customHeight="1" x14ac:dyDescent="0.3">
      <c r="A352" s="45"/>
      <c r="B352" s="46"/>
      <c r="C352" s="45"/>
      <c r="D352" s="45" t="s">
        <v>29</v>
      </c>
      <c r="E352" s="45"/>
      <c r="F352" s="49"/>
      <c r="G352" s="49"/>
      <c r="H352" s="52"/>
      <c r="I352" s="52"/>
      <c r="J352" s="57"/>
      <c r="K352" s="78"/>
      <c r="L352" s="78"/>
      <c r="M352" s="78"/>
    </row>
    <row r="353" spans="1:13" s="10" customFormat="1" ht="17.25" customHeight="1" x14ac:dyDescent="0.3">
      <c r="A353" s="45"/>
      <c r="B353" s="46"/>
      <c r="C353" s="45"/>
      <c r="D353" s="45"/>
      <c r="E353" s="45"/>
      <c r="F353" s="50"/>
      <c r="G353" s="50"/>
      <c r="H353" s="53"/>
      <c r="I353" s="53"/>
      <c r="J353" s="2" t="s">
        <v>20</v>
      </c>
      <c r="K353" s="7">
        <v>0</v>
      </c>
      <c r="L353" s="7">
        <v>15088.58</v>
      </c>
      <c r="M353" s="7">
        <v>35206.68</v>
      </c>
    </row>
    <row r="354" spans="1:13" s="10" customFormat="1" ht="32.4" customHeight="1" x14ac:dyDescent="0.3">
      <c r="A354" s="45" t="s">
        <v>300</v>
      </c>
      <c r="B354" s="46" t="s">
        <v>286</v>
      </c>
      <c r="C354" s="45" t="s">
        <v>287</v>
      </c>
      <c r="D354" s="5" t="s">
        <v>25</v>
      </c>
      <c r="E354" s="45" t="s">
        <v>26</v>
      </c>
      <c r="F354" s="48" t="s">
        <v>76</v>
      </c>
      <c r="G354" s="48" t="s">
        <v>97</v>
      </c>
      <c r="H354" s="51">
        <f>I354+K354+L354+M354</f>
        <v>94553.989999999991</v>
      </c>
      <c r="I354" s="51">
        <v>141.19999999999999</v>
      </c>
      <c r="J354" s="55" t="s">
        <v>18</v>
      </c>
      <c r="K354" s="73">
        <f>K356</f>
        <v>0</v>
      </c>
      <c r="L354" s="73">
        <f>L356</f>
        <v>28323.84</v>
      </c>
      <c r="M354" s="73">
        <f>M356</f>
        <v>66088.95</v>
      </c>
    </row>
    <row r="355" spans="1:13" s="10" customFormat="1" ht="15.75" customHeight="1" x14ac:dyDescent="0.3">
      <c r="A355" s="45"/>
      <c r="B355" s="46"/>
      <c r="C355" s="45"/>
      <c r="D355" s="45" t="s">
        <v>29</v>
      </c>
      <c r="E355" s="45"/>
      <c r="F355" s="49"/>
      <c r="G355" s="49"/>
      <c r="H355" s="52"/>
      <c r="I355" s="52"/>
      <c r="J355" s="57"/>
      <c r="K355" s="78"/>
      <c r="L355" s="78"/>
      <c r="M355" s="78"/>
    </row>
    <row r="356" spans="1:13" s="10" customFormat="1" ht="27" customHeight="1" x14ac:dyDescent="0.3">
      <c r="A356" s="45"/>
      <c r="B356" s="46"/>
      <c r="C356" s="45"/>
      <c r="D356" s="45"/>
      <c r="E356" s="45"/>
      <c r="F356" s="50"/>
      <c r="G356" s="50"/>
      <c r="H356" s="53"/>
      <c r="I356" s="53"/>
      <c r="J356" s="2" t="s">
        <v>20</v>
      </c>
      <c r="K356" s="7">
        <v>0</v>
      </c>
      <c r="L356" s="7">
        <v>28323.84</v>
      </c>
      <c r="M356" s="7">
        <v>66088.95</v>
      </c>
    </row>
    <row r="357" spans="1:13" s="10" customFormat="1" ht="33" customHeight="1" x14ac:dyDescent="0.3">
      <c r="A357" s="45" t="s">
        <v>303</v>
      </c>
      <c r="B357" s="46" t="s">
        <v>289</v>
      </c>
      <c r="C357" s="45" t="s">
        <v>290</v>
      </c>
      <c r="D357" s="5" t="s">
        <v>25</v>
      </c>
      <c r="E357" s="45" t="s">
        <v>26</v>
      </c>
      <c r="F357" s="48" t="s">
        <v>76</v>
      </c>
      <c r="G357" s="48" t="s">
        <v>97</v>
      </c>
      <c r="H357" s="51">
        <f>I357+K357+L357+M357</f>
        <v>24029.82</v>
      </c>
      <c r="I357" s="51">
        <v>141.19999999999999</v>
      </c>
      <c r="J357" s="55" t="s">
        <v>18</v>
      </c>
      <c r="K357" s="73">
        <f>K359</f>
        <v>0</v>
      </c>
      <c r="L357" s="73">
        <f>L359</f>
        <v>7166.59</v>
      </c>
      <c r="M357" s="73">
        <f>M359</f>
        <v>16722.03</v>
      </c>
    </row>
    <row r="358" spans="1:13" s="10" customFormat="1" ht="15.75" customHeight="1" x14ac:dyDescent="0.3">
      <c r="A358" s="45"/>
      <c r="B358" s="46"/>
      <c r="C358" s="45"/>
      <c r="D358" s="45" t="s">
        <v>29</v>
      </c>
      <c r="E358" s="45"/>
      <c r="F358" s="49"/>
      <c r="G358" s="49"/>
      <c r="H358" s="52"/>
      <c r="I358" s="52"/>
      <c r="J358" s="57"/>
      <c r="K358" s="78"/>
      <c r="L358" s="78"/>
      <c r="M358" s="78"/>
    </row>
    <row r="359" spans="1:13" s="10" customFormat="1" ht="18.75" customHeight="1" x14ac:dyDescent="0.3">
      <c r="A359" s="45"/>
      <c r="B359" s="46"/>
      <c r="C359" s="45"/>
      <c r="D359" s="45"/>
      <c r="E359" s="45"/>
      <c r="F359" s="50"/>
      <c r="G359" s="50"/>
      <c r="H359" s="53"/>
      <c r="I359" s="53"/>
      <c r="J359" s="2" t="s">
        <v>20</v>
      </c>
      <c r="K359" s="7">
        <v>0</v>
      </c>
      <c r="L359" s="7">
        <v>7166.59</v>
      </c>
      <c r="M359" s="7">
        <v>16722.03</v>
      </c>
    </row>
    <row r="360" spans="1:13" s="10" customFormat="1" ht="30.6" customHeight="1" x14ac:dyDescent="0.3">
      <c r="A360" s="45" t="s">
        <v>306</v>
      </c>
      <c r="B360" s="46" t="s">
        <v>292</v>
      </c>
      <c r="C360" s="45" t="s">
        <v>293</v>
      </c>
      <c r="D360" s="5" t="s">
        <v>25</v>
      </c>
      <c r="E360" s="45" t="s">
        <v>26</v>
      </c>
      <c r="F360" s="48" t="s">
        <v>76</v>
      </c>
      <c r="G360" s="48" t="s">
        <v>97</v>
      </c>
      <c r="H360" s="51">
        <f>I360+K360+L360+M360</f>
        <v>24029.82</v>
      </c>
      <c r="I360" s="51">
        <v>141.19999999999999</v>
      </c>
      <c r="J360" s="55" t="s">
        <v>18</v>
      </c>
      <c r="K360" s="73">
        <f>K362</f>
        <v>0</v>
      </c>
      <c r="L360" s="73">
        <f>L362</f>
        <v>7166.59</v>
      </c>
      <c r="M360" s="73">
        <f>M362</f>
        <v>16722.03</v>
      </c>
    </row>
    <row r="361" spans="1:13" s="10" customFormat="1" ht="15.75" customHeight="1" x14ac:dyDescent="0.3">
      <c r="A361" s="45"/>
      <c r="B361" s="46"/>
      <c r="C361" s="45"/>
      <c r="D361" s="45" t="s">
        <v>29</v>
      </c>
      <c r="E361" s="45"/>
      <c r="F361" s="49"/>
      <c r="G361" s="49"/>
      <c r="H361" s="52"/>
      <c r="I361" s="52"/>
      <c r="J361" s="57"/>
      <c r="K361" s="78"/>
      <c r="L361" s="78"/>
      <c r="M361" s="78"/>
    </row>
    <row r="362" spans="1:13" s="10" customFormat="1" ht="18" customHeight="1" x14ac:dyDescent="0.3">
      <c r="A362" s="45"/>
      <c r="B362" s="46"/>
      <c r="C362" s="45"/>
      <c r="D362" s="45"/>
      <c r="E362" s="45"/>
      <c r="F362" s="50"/>
      <c r="G362" s="50"/>
      <c r="H362" s="53"/>
      <c r="I362" s="53"/>
      <c r="J362" s="2" t="s">
        <v>20</v>
      </c>
      <c r="K362" s="7">
        <v>0</v>
      </c>
      <c r="L362" s="7">
        <v>7166.59</v>
      </c>
      <c r="M362" s="7">
        <v>16722.03</v>
      </c>
    </row>
    <row r="363" spans="1:13" s="10" customFormat="1" ht="37.799999999999997" customHeight="1" x14ac:dyDescent="0.3">
      <c r="A363" s="45" t="s">
        <v>309</v>
      </c>
      <c r="B363" s="46" t="s">
        <v>295</v>
      </c>
      <c r="C363" s="45" t="s">
        <v>296</v>
      </c>
      <c r="D363" s="5" t="s">
        <v>25</v>
      </c>
      <c r="E363" s="45" t="s">
        <v>26</v>
      </c>
      <c r="F363" s="45" t="s">
        <v>214</v>
      </c>
      <c r="G363" s="48" t="s">
        <v>160</v>
      </c>
      <c r="H363" s="54">
        <f>I363+K363+L363+M363</f>
        <v>5816.42</v>
      </c>
      <c r="I363" s="54">
        <v>0</v>
      </c>
      <c r="J363" s="2" t="s">
        <v>18</v>
      </c>
      <c r="K363" s="7">
        <f>K364</f>
        <v>0</v>
      </c>
      <c r="L363" s="7">
        <f>L364</f>
        <v>5816.42</v>
      </c>
      <c r="M363" s="7">
        <f t="shared" ref="M363" si="70">M364</f>
        <v>0</v>
      </c>
    </row>
    <row r="364" spans="1:13" s="10" customFormat="1" ht="15.6" x14ac:dyDescent="0.3">
      <c r="A364" s="45"/>
      <c r="B364" s="46"/>
      <c r="C364" s="45"/>
      <c r="D364" s="48" t="s">
        <v>29</v>
      </c>
      <c r="E364" s="45"/>
      <c r="F364" s="45"/>
      <c r="G364" s="49"/>
      <c r="H364" s="54"/>
      <c r="I364" s="54"/>
      <c r="J364" s="2" t="s">
        <v>20</v>
      </c>
      <c r="K364" s="7">
        <v>0</v>
      </c>
      <c r="L364" s="7">
        <v>5816.42</v>
      </c>
      <c r="M364" s="7">
        <v>0</v>
      </c>
    </row>
    <row r="365" spans="1:13" s="10" customFormat="1" ht="15.75" customHeight="1" x14ac:dyDescent="0.3">
      <c r="A365" s="45"/>
      <c r="B365" s="46"/>
      <c r="C365" s="45"/>
      <c r="D365" s="49"/>
      <c r="E365" s="45"/>
      <c r="F365" s="45" t="s">
        <v>76</v>
      </c>
      <c r="G365" s="49"/>
      <c r="H365" s="54">
        <f>I365+K365+L365+M365</f>
        <v>21846.240000000002</v>
      </c>
      <c r="I365" s="54">
        <v>0</v>
      </c>
      <c r="J365" s="18" t="s">
        <v>18</v>
      </c>
      <c r="K365" s="7">
        <f>K366</f>
        <v>0</v>
      </c>
      <c r="L365" s="7">
        <f>L366</f>
        <v>148.68</v>
      </c>
      <c r="M365" s="7">
        <f>M366</f>
        <v>21697.56</v>
      </c>
    </row>
    <row r="366" spans="1:13" s="10" customFormat="1" ht="19.5" customHeight="1" x14ac:dyDescent="0.3">
      <c r="A366" s="45"/>
      <c r="B366" s="46"/>
      <c r="C366" s="45"/>
      <c r="D366" s="50"/>
      <c r="E366" s="45"/>
      <c r="F366" s="45"/>
      <c r="G366" s="50"/>
      <c r="H366" s="54"/>
      <c r="I366" s="54"/>
      <c r="J366" s="2" t="s">
        <v>20</v>
      </c>
      <c r="K366" s="7">
        <v>0</v>
      </c>
      <c r="L366" s="7">
        <v>148.68</v>
      </c>
      <c r="M366" s="7">
        <v>21697.56</v>
      </c>
    </row>
    <row r="367" spans="1:13" s="10" customFormat="1" ht="30.6" customHeight="1" x14ac:dyDescent="0.3">
      <c r="A367" s="45" t="s">
        <v>312</v>
      </c>
      <c r="B367" s="46" t="s">
        <v>298</v>
      </c>
      <c r="C367" s="45" t="s">
        <v>299</v>
      </c>
      <c r="D367" s="5" t="s">
        <v>25</v>
      </c>
      <c r="E367" s="45" t="s">
        <v>26</v>
      </c>
      <c r="F367" s="45" t="s">
        <v>214</v>
      </c>
      <c r="G367" s="45" t="s">
        <v>160</v>
      </c>
      <c r="H367" s="54">
        <f>I367+K367+L367+M367</f>
        <v>8114.04</v>
      </c>
      <c r="I367" s="54">
        <v>0</v>
      </c>
      <c r="J367" s="2" t="s">
        <v>18</v>
      </c>
      <c r="K367" s="7">
        <f>K368</f>
        <v>0</v>
      </c>
      <c r="L367" s="7">
        <f>L368</f>
        <v>8114.04</v>
      </c>
      <c r="M367" s="7">
        <f t="shared" ref="M367" si="71">M368</f>
        <v>0</v>
      </c>
    </row>
    <row r="368" spans="1:13" s="10" customFormat="1" ht="15.6" x14ac:dyDescent="0.3">
      <c r="A368" s="45"/>
      <c r="B368" s="46"/>
      <c r="C368" s="45"/>
      <c r="D368" s="45" t="s">
        <v>29</v>
      </c>
      <c r="E368" s="45"/>
      <c r="F368" s="45"/>
      <c r="G368" s="45"/>
      <c r="H368" s="54"/>
      <c r="I368" s="54"/>
      <c r="J368" s="2" t="s">
        <v>20</v>
      </c>
      <c r="K368" s="7">
        <v>0</v>
      </c>
      <c r="L368" s="7">
        <v>8114.04</v>
      </c>
      <c r="M368" s="7">
        <v>0</v>
      </c>
    </row>
    <row r="369" spans="1:13" s="10" customFormat="1" ht="15.75" customHeight="1" x14ac:dyDescent="0.3">
      <c r="A369" s="45"/>
      <c r="B369" s="46"/>
      <c r="C369" s="45"/>
      <c r="D369" s="45"/>
      <c r="E369" s="45"/>
      <c r="F369" s="45" t="s">
        <v>76</v>
      </c>
      <c r="G369" s="45"/>
      <c r="H369" s="54">
        <f>I369+K369+L369+M369</f>
        <v>54967.29</v>
      </c>
      <c r="I369" s="54">
        <v>0</v>
      </c>
      <c r="J369" s="18" t="s">
        <v>18</v>
      </c>
      <c r="K369" s="7">
        <f>K370</f>
        <v>0</v>
      </c>
      <c r="L369" s="7">
        <f>L370</f>
        <v>148.68</v>
      </c>
      <c r="M369" s="7">
        <f>M370</f>
        <v>54818.61</v>
      </c>
    </row>
    <row r="370" spans="1:13" s="10" customFormat="1" ht="17.25" customHeight="1" x14ac:dyDescent="0.3">
      <c r="A370" s="45"/>
      <c r="B370" s="46"/>
      <c r="C370" s="45"/>
      <c r="D370" s="45"/>
      <c r="E370" s="45"/>
      <c r="F370" s="45"/>
      <c r="G370" s="45"/>
      <c r="H370" s="54"/>
      <c r="I370" s="54"/>
      <c r="J370" s="2" t="s">
        <v>20</v>
      </c>
      <c r="K370" s="7">
        <v>0</v>
      </c>
      <c r="L370" s="7">
        <v>148.68</v>
      </c>
      <c r="M370" s="7">
        <v>54818.61</v>
      </c>
    </row>
    <row r="371" spans="1:13" s="10" customFormat="1" ht="39.6" customHeight="1" x14ac:dyDescent="0.3">
      <c r="A371" s="45" t="s">
        <v>315</v>
      </c>
      <c r="B371" s="46" t="s">
        <v>301</v>
      </c>
      <c r="C371" s="45" t="s">
        <v>302</v>
      </c>
      <c r="D371" s="5" t="s">
        <v>25</v>
      </c>
      <c r="E371" s="45" t="s">
        <v>26</v>
      </c>
      <c r="F371" s="45" t="s">
        <v>214</v>
      </c>
      <c r="G371" s="48" t="s">
        <v>160</v>
      </c>
      <c r="H371" s="54">
        <f>I371+K371+L371+M371</f>
        <v>10222.280000000001</v>
      </c>
      <c r="I371" s="54">
        <v>0</v>
      </c>
      <c r="J371" s="2" t="s">
        <v>18</v>
      </c>
      <c r="K371" s="7">
        <f>K372</f>
        <v>0</v>
      </c>
      <c r="L371" s="7">
        <f>L372</f>
        <v>10222.280000000001</v>
      </c>
      <c r="M371" s="7">
        <f t="shared" ref="M371" si="72">M372</f>
        <v>0</v>
      </c>
    </row>
    <row r="372" spans="1:13" s="10" customFormat="1" ht="15.6" x14ac:dyDescent="0.3">
      <c r="A372" s="45"/>
      <c r="B372" s="46"/>
      <c r="C372" s="45"/>
      <c r="D372" s="48" t="s">
        <v>29</v>
      </c>
      <c r="E372" s="45"/>
      <c r="F372" s="45"/>
      <c r="G372" s="49"/>
      <c r="H372" s="54"/>
      <c r="I372" s="54"/>
      <c r="J372" s="2" t="s">
        <v>20</v>
      </c>
      <c r="K372" s="7">
        <v>0</v>
      </c>
      <c r="L372" s="7">
        <v>10222.280000000001</v>
      </c>
      <c r="M372" s="7">
        <v>0</v>
      </c>
    </row>
    <row r="373" spans="1:13" s="10" customFormat="1" ht="15.75" customHeight="1" x14ac:dyDescent="0.3">
      <c r="A373" s="45"/>
      <c r="B373" s="46"/>
      <c r="C373" s="45"/>
      <c r="D373" s="49"/>
      <c r="E373" s="45"/>
      <c r="F373" s="45" t="s">
        <v>76</v>
      </c>
      <c r="G373" s="49"/>
      <c r="H373" s="54">
        <f>I373+K373+L373+M373</f>
        <v>103052.57999999999</v>
      </c>
      <c r="I373" s="54">
        <v>0</v>
      </c>
      <c r="J373" s="18" t="s">
        <v>18</v>
      </c>
      <c r="K373" s="7">
        <f>K374</f>
        <v>0</v>
      </c>
      <c r="L373" s="7">
        <f>L374</f>
        <v>148.68</v>
      </c>
      <c r="M373" s="7">
        <f>M374</f>
        <v>102903.9</v>
      </c>
    </row>
    <row r="374" spans="1:13" s="10" customFormat="1" ht="18.75" customHeight="1" x14ac:dyDescent="0.3">
      <c r="A374" s="45"/>
      <c r="B374" s="46"/>
      <c r="C374" s="45"/>
      <c r="D374" s="50"/>
      <c r="E374" s="45"/>
      <c r="F374" s="45"/>
      <c r="G374" s="50"/>
      <c r="H374" s="54"/>
      <c r="I374" s="54"/>
      <c r="J374" s="2" t="s">
        <v>20</v>
      </c>
      <c r="K374" s="7">
        <v>0</v>
      </c>
      <c r="L374" s="7">
        <v>148.68</v>
      </c>
      <c r="M374" s="7">
        <v>102903.9</v>
      </c>
    </row>
    <row r="375" spans="1:13" s="10" customFormat="1" ht="42" customHeight="1" x14ac:dyDescent="0.3">
      <c r="A375" s="45" t="s">
        <v>318</v>
      </c>
      <c r="B375" s="46" t="s">
        <v>304</v>
      </c>
      <c r="C375" s="45" t="s">
        <v>305</v>
      </c>
      <c r="D375" s="5" t="s">
        <v>25</v>
      </c>
      <c r="E375" s="45" t="s">
        <v>26</v>
      </c>
      <c r="F375" s="45" t="s">
        <v>214</v>
      </c>
      <c r="G375" s="48" t="s">
        <v>160</v>
      </c>
      <c r="H375" s="54">
        <f>I375+K375+L375+M375</f>
        <v>7707.86</v>
      </c>
      <c r="I375" s="54">
        <v>0</v>
      </c>
      <c r="J375" s="2" t="s">
        <v>18</v>
      </c>
      <c r="K375" s="7">
        <f>K376</f>
        <v>0</v>
      </c>
      <c r="L375" s="7">
        <f>L376</f>
        <v>7707.86</v>
      </c>
      <c r="M375" s="7">
        <f t="shared" ref="M375" si="73">M376</f>
        <v>0</v>
      </c>
    </row>
    <row r="376" spans="1:13" s="10" customFormat="1" ht="15.6" x14ac:dyDescent="0.3">
      <c r="A376" s="45"/>
      <c r="B376" s="46"/>
      <c r="C376" s="45"/>
      <c r="D376" s="48" t="s">
        <v>29</v>
      </c>
      <c r="E376" s="45"/>
      <c r="F376" s="45"/>
      <c r="G376" s="49"/>
      <c r="H376" s="54"/>
      <c r="I376" s="54"/>
      <c r="J376" s="2" t="s">
        <v>20</v>
      </c>
      <c r="K376" s="7">
        <v>0</v>
      </c>
      <c r="L376" s="7">
        <v>7707.86</v>
      </c>
      <c r="M376" s="7">
        <v>0</v>
      </c>
    </row>
    <row r="377" spans="1:13" s="10" customFormat="1" ht="15.75" customHeight="1" x14ac:dyDescent="0.3">
      <c r="A377" s="45"/>
      <c r="B377" s="46"/>
      <c r="C377" s="45"/>
      <c r="D377" s="49"/>
      <c r="E377" s="45"/>
      <c r="F377" s="45" t="s">
        <v>76</v>
      </c>
      <c r="G377" s="49"/>
      <c r="H377" s="54">
        <f>I377+K377+L377+M377</f>
        <v>45830.86</v>
      </c>
      <c r="I377" s="54">
        <v>0</v>
      </c>
      <c r="J377" s="18" t="s">
        <v>18</v>
      </c>
      <c r="K377" s="7">
        <f>K378</f>
        <v>0</v>
      </c>
      <c r="L377" s="7">
        <f>L378</f>
        <v>148.68</v>
      </c>
      <c r="M377" s="7">
        <f>M378</f>
        <v>45682.18</v>
      </c>
    </row>
    <row r="378" spans="1:13" s="10" customFormat="1" ht="19.5" customHeight="1" x14ac:dyDescent="0.3">
      <c r="A378" s="45"/>
      <c r="B378" s="46"/>
      <c r="C378" s="45"/>
      <c r="D378" s="50"/>
      <c r="E378" s="45"/>
      <c r="F378" s="45"/>
      <c r="G378" s="50"/>
      <c r="H378" s="54"/>
      <c r="I378" s="54"/>
      <c r="J378" s="2" t="s">
        <v>20</v>
      </c>
      <c r="K378" s="7">
        <v>0</v>
      </c>
      <c r="L378" s="7">
        <v>148.68</v>
      </c>
      <c r="M378" s="7">
        <v>45682.18</v>
      </c>
    </row>
    <row r="379" spans="1:13" s="10" customFormat="1" ht="33" customHeight="1" x14ac:dyDescent="0.3">
      <c r="A379" s="45" t="s">
        <v>321</v>
      </c>
      <c r="B379" s="46" t="s">
        <v>307</v>
      </c>
      <c r="C379" s="45" t="s">
        <v>308</v>
      </c>
      <c r="D379" s="5" t="s">
        <v>25</v>
      </c>
      <c r="E379" s="45" t="s">
        <v>26</v>
      </c>
      <c r="F379" s="45" t="s">
        <v>214</v>
      </c>
      <c r="G379" s="48" t="s">
        <v>144</v>
      </c>
      <c r="H379" s="54">
        <f>I379+K379+L379+M379</f>
        <v>5050.4799999999996</v>
      </c>
      <c r="I379" s="54">
        <v>0</v>
      </c>
      <c r="J379" s="2" t="s">
        <v>18</v>
      </c>
      <c r="K379" s="7">
        <f>K380</f>
        <v>0</v>
      </c>
      <c r="L379" s="7">
        <f t="shared" ref="L379:M379" si="74">L380</f>
        <v>0</v>
      </c>
      <c r="M379" s="7">
        <f t="shared" si="74"/>
        <v>5050.4799999999996</v>
      </c>
    </row>
    <row r="380" spans="1:13" s="10" customFormat="1" ht="15.6" x14ac:dyDescent="0.3">
      <c r="A380" s="45"/>
      <c r="B380" s="46"/>
      <c r="C380" s="45"/>
      <c r="D380" s="48" t="s">
        <v>29</v>
      </c>
      <c r="E380" s="45"/>
      <c r="F380" s="45"/>
      <c r="G380" s="49"/>
      <c r="H380" s="54"/>
      <c r="I380" s="54"/>
      <c r="J380" s="2" t="s">
        <v>20</v>
      </c>
      <c r="K380" s="7">
        <v>0</v>
      </c>
      <c r="L380" s="7">
        <v>0</v>
      </c>
      <c r="M380" s="7">
        <v>5050.4799999999996</v>
      </c>
    </row>
    <row r="381" spans="1:13" s="10" customFormat="1" ht="15.75" customHeight="1" x14ac:dyDescent="0.3">
      <c r="A381" s="45"/>
      <c r="B381" s="46"/>
      <c r="C381" s="45"/>
      <c r="D381" s="49"/>
      <c r="E381" s="45"/>
      <c r="F381" s="45" t="s">
        <v>76</v>
      </c>
      <c r="G381" s="49"/>
      <c r="H381" s="54">
        <f>I381+K381+L381+M381</f>
        <v>131.08000000000001</v>
      </c>
      <c r="I381" s="54">
        <v>0</v>
      </c>
      <c r="J381" s="18" t="s">
        <v>18</v>
      </c>
      <c r="K381" s="7">
        <f>K382</f>
        <v>0</v>
      </c>
      <c r="L381" s="7">
        <f>L382</f>
        <v>0</v>
      </c>
      <c r="M381" s="7">
        <f>M382</f>
        <v>131.08000000000001</v>
      </c>
    </row>
    <row r="382" spans="1:13" s="10" customFormat="1" ht="19.5" customHeight="1" x14ac:dyDescent="0.3">
      <c r="A382" s="45"/>
      <c r="B382" s="46"/>
      <c r="C382" s="45"/>
      <c r="D382" s="50"/>
      <c r="E382" s="45"/>
      <c r="F382" s="45"/>
      <c r="G382" s="50"/>
      <c r="H382" s="54"/>
      <c r="I382" s="54"/>
      <c r="J382" s="2" t="s">
        <v>20</v>
      </c>
      <c r="K382" s="7">
        <v>0</v>
      </c>
      <c r="L382" s="7">
        <v>0</v>
      </c>
      <c r="M382" s="7">
        <v>131.08000000000001</v>
      </c>
    </row>
    <row r="383" spans="1:13" s="10" customFormat="1" ht="33" customHeight="1" x14ac:dyDescent="0.3">
      <c r="A383" s="45" t="s">
        <v>324</v>
      </c>
      <c r="B383" s="46" t="s">
        <v>310</v>
      </c>
      <c r="C383" s="45" t="s">
        <v>311</v>
      </c>
      <c r="D383" s="5" t="s">
        <v>25</v>
      </c>
      <c r="E383" s="45" t="s">
        <v>26</v>
      </c>
      <c r="F383" s="45" t="s">
        <v>214</v>
      </c>
      <c r="G383" s="48" t="s">
        <v>144</v>
      </c>
      <c r="H383" s="54">
        <f>I383+K383+L383+M383</f>
        <v>5824.15</v>
      </c>
      <c r="I383" s="54">
        <v>0</v>
      </c>
      <c r="J383" s="2" t="s">
        <v>18</v>
      </c>
      <c r="K383" s="7">
        <f>K384</f>
        <v>0</v>
      </c>
      <c r="L383" s="7">
        <f t="shared" ref="L383" si="75">L384</f>
        <v>0</v>
      </c>
      <c r="M383" s="7">
        <f>M384</f>
        <v>5824.15</v>
      </c>
    </row>
    <row r="384" spans="1:13" s="10" customFormat="1" ht="15.6" x14ac:dyDescent="0.3">
      <c r="A384" s="45"/>
      <c r="B384" s="46"/>
      <c r="C384" s="45"/>
      <c r="D384" s="48" t="s">
        <v>29</v>
      </c>
      <c r="E384" s="45"/>
      <c r="F384" s="45"/>
      <c r="G384" s="49"/>
      <c r="H384" s="54"/>
      <c r="I384" s="54"/>
      <c r="J384" s="2" t="s">
        <v>20</v>
      </c>
      <c r="K384" s="7">
        <v>0</v>
      </c>
      <c r="L384" s="7">
        <v>0</v>
      </c>
      <c r="M384" s="7">
        <v>5824.15</v>
      </c>
    </row>
    <row r="385" spans="1:13" s="10" customFormat="1" ht="15.75" customHeight="1" x14ac:dyDescent="0.3">
      <c r="A385" s="45"/>
      <c r="B385" s="46"/>
      <c r="C385" s="45"/>
      <c r="D385" s="49"/>
      <c r="E385" s="45"/>
      <c r="F385" s="45" t="s">
        <v>76</v>
      </c>
      <c r="G385" s="49"/>
      <c r="H385" s="54">
        <f>I385+K385+L385+M385</f>
        <v>131.08000000000001</v>
      </c>
      <c r="I385" s="54">
        <v>0</v>
      </c>
      <c r="J385" s="18" t="s">
        <v>18</v>
      </c>
      <c r="K385" s="7">
        <f>K386</f>
        <v>0</v>
      </c>
      <c r="L385" s="7">
        <f>L386</f>
        <v>0</v>
      </c>
      <c r="M385" s="7">
        <f>M386</f>
        <v>131.08000000000001</v>
      </c>
    </row>
    <row r="386" spans="1:13" s="10" customFormat="1" ht="19.5" customHeight="1" x14ac:dyDescent="0.3">
      <c r="A386" s="45"/>
      <c r="B386" s="46"/>
      <c r="C386" s="45"/>
      <c r="D386" s="50"/>
      <c r="E386" s="45"/>
      <c r="F386" s="45"/>
      <c r="G386" s="50"/>
      <c r="H386" s="54"/>
      <c r="I386" s="54"/>
      <c r="J386" s="2" t="s">
        <v>20</v>
      </c>
      <c r="K386" s="7">
        <v>0</v>
      </c>
      <c r="L386" s="7">
        <v>0</v>
      </c>
      <c r="M386" s="7">
        <v>131.08000000000001</v>
      </c>
    </row>
    <row r="387" spans="1:13" s="10" customFormat="1" ht="29.4" customHeight="1" x14ac:dyDescent="0.3">
      <c r="A387" s="45" t="s">
        <v>327</v>
      </c>
      <c r="B387" s="46" t="s">
        <v>313</v>
      </c>
      <c r="C387" s="45" t="s">
        <v>314</v>
      </c>
      <c r="D387" s="5" t="s">
        <v>25</v>
      </c>
      <c r="E387" s="45" t="s">
        <v>26</v>
      </c>
      <c r="F387" s="45" t="s">
        <v>214</v>
      </c>
      <c r="G387" s="48" t="s">
        <v>144</v>
      </c>
      <c r="H387" s="54">
        <f>I387+K387+L387+M387</f>
        <v>5983.53</v>
      </c>
      <c r="I387" s="54">
        <v>0</v>
      </c>
      <c r="J387" s="2" t="s">
        <v>18</v>
      </c>
      <c r="K387" s="7">
        <f>K388</f>
        <v>0</v>
      </c>
      <c r="L387" s="7">
        <f t="shared" ref="L387:M387" si="76">L388</f>
        <v>0</v>
      </c>
      <c r="M387" s="7">
        <f t="shared" si="76"/>
        <v>5983.53</v>
      </c>
    </row>
    <row r="388" spans="1:13" s="10" customFormat="1" ht="15.6" x14ac:dyDescent="0.3">
      <c r="A388" s="45"/>
      <c r="B388" s="46"/>
      <c r="C388" s="45"/>
      <c r="D388" s="48" t="s">
        <v>29</v>
      </c>
      <c r="E388" s="45"/>
      <c r="F388" s="45"/>
      <c r="G388" s="49"/>
      <c r="H388" s="54"/>
      <c r="I388" s="54"/>
      <c r="J388" s="2" t="s">
        <v>20</v>
      </c>
      <c r="K388" s="7">
        <v>0</v>
      </c>
      <c r="L388" s="7">
        <v>0</v>
      </c>
      <c r="M388" s="7">
        <v>5983.53</v>
      </c>
    </row>
    <row r="389" spans="1:13" s="10" customFormat="1" ht="15.75" customHeight="1" x14ac:dyDescent="0.3">
      <c r="A389" s="45"/>
      <c r="B389" s="46"/>
      <c r="C389" s="45"/>
      <c r="D389" s="49"/>
      <c r="E389" s="45"/>
      <c r="F389" s="45" t="s">
        <v>76</v>
      </c>
      <c r="G389" s="49"/>
      <c r="H389" s="54">
        <f>I389+K389+L389+M389</f>
        <v>131.08000000000001</v>
      </c>
      <c r="I389" s="54">
        <v>0</v>
      </c>
      <c r="J389" s="18" t="s">
        <v>18</v>
      </c>
      <c r="K389" s="7">
        <f>K390</f>
        <v>0</v>
      </c>
      <c r="L389" s="7">
        <f>L390</f>
        <v>0</v>
      </c>
      <c r="M389" s="7">
        <f>M390</f>
        <v>131.08000000000001</v>
      </c>
    </row>
    <row r="390" spans="1:13" s="10" customFormat="1" ht="19.5" customHeight="1" x14ac:dyDescent="0.3">
      <c r="A390" s="45"/>
      <c r="B390" s="46"/>
      <c r="C390" s="45"/>
      <c r="D390" s="50"/>
      <c r="E390" s="45"/>
      <c r="F390" s="45"/>
      <c r="G390" s="50"/>
      <c r="H390" s="54"/>
      <c r="I390" s="54"/>
      <c r="J390" s="2" t="s">
        <v>20</v>
      </c>
      <c r="K390" s="7">
        <v>0</v>
      </c>
      <c r="L390" s="7">
        <v>0</v>
      </c>
      <c r="M390" s="7">
        <v>131.08000000000001</v>
      </c>
    </row>
    <row r="391" spans="1:13" s="10" customFormat="1" ht="37.200000000000003" customHeight="1" x14ac:dyDescent="0.3">
      <c r="A391" s="45" t="s">
        <v>330</v>
      </c>
      <c r="B391" s="46" t="s">
        <v>316</v>
      </c>
      <c r="C391" s="45" t="s">
        <v>317</v>
      </c>
      <c r="D391" s="5" t="s">
        <v>25</v>
      </c>
      <c r="E391" s="45" t="s">
        <v>26</v>
      </c>
      <c r="F391" s="45" t="s">
        <v>214</v>
      </c>
      <c r="G391" s="48" t="s">
        <v>144</v>
      </c>
      <c r="H391" s="54">
        <f>I391+K391+L391+M391</f>
        <v>6760.88</v>
      </c>
      <c r="I391" s="54">
        <v>0</v>
      </c>
      <c r="J391" s="2" t="s">
        <v>18</v>
      </c>
      <c r="K391" s="7">
        <f>K392</f>
        <v>0</v>
      </c>
      <c r="L391" s="7">
        <f t="shared" ref="L391:M391" si="77">L392</f>
        <v>0</v>
      </c>
      <c r="M391" s="7">
        <f t="shared" si="77"/>
        <v>6760.88</v>
      </c>
    </row>
    <row r="392" spans="1:13" s="10" customFormat="1" ht="15.6" x14ac:dyDescent="0.3">
      <c r="A392" s="45"/>
      <c r="B392" s="46"/>
      <c r="C392" s="45"/>
      <c r="D392" s="48" t="s">
        <v>29</v>
      </c>
      <c r="E392" s="45"/>
      <c r="F392" s="45"/>
      <c r="G392" s="49"/>
      <c r="H392" s="54"/>
      <c r="I392" s="54"/>
      <c r="J392" s="2" t="s">
        <v>20</v>
      </c>
      <c r="K392" s="7">
        <v>0</v>
      </c>
      <c r="L392" s="7">
        <v>0</v>
      </c>
      <c r="M392" s="7">
        <v>6760.88</v>
      </c>
    </row>
    <row r="393" spans="1:13" s="10" customFormat="1" ht="15.75" customHeight="1" x14ac:dyDescent="0.3">
      <c r="A393" s="45"/>
      <c r="B393" s="46"/>
      <c r="C393" s="45"/>
      <c r="D393" s="49"/>
      <c r="E393" s="45"/>
      <c r="F393" s="45" t="s">
        <v>76</v>
      </c>
      <c r="G393" s="49"/>
      <c r="H393" s="54">
        <f>I393+K393+L393+M393</f>
        <v>131.08000000000001</v>
      </c>
      <c r="I393" s="54">
        <v>0</v>
      </c>
      <c r="J393" s="18" t="s">
        <v>18</v>
      </c>
      <c r="K393" s="7">
        <f>K394</f>
        <v>0</v>
      </c>
      <c r="L393" s="7">
        <f>L394</f>
        <v>0</v>
      </c>
      <c r="M393" s="7">
        <f>M394</f>
        <v>131.08000000000001</v>
      </c>
    </row>
    <row r="394" spans="1:13" s="10" customFormat="1" ht="19.5" customHeight="1" x14ac:dyDescent="0.3">
      <c r="A394" s="45"/>
      <c r="B394" s="46"/>
      <c r="C394" s="45"/>
      <c r="D394" s="50"/>
      <c r="E394" s="45"/>
      <c r="F394" s="45"/>
      <c r="G394" s="50"/>
      <c r="H394" s="54"/>
      <c r="I394" s="54"/>
      <c r="J394" s="2" t="s">
        <v>20</v>
      </c>
      <c r="K394" s="7">
        <v>0</v>
      </c>
      <c r="L394" s="7">
        <v>0</v>
      </c>
      <c r="M394" s="7">
        <v>131.08000000000001</v>
      </c>
    </row>
    <row r="395" spans="1:13" s="10" customFormat="1" ht="37.200000000000003" customHeight="1" x14ac:dyDescent="0.3">
      <c r="A395" s="45" t="s">
        <v>333</v>
      </c>
      <c r="B395" s="46" t="s">
        <v>319</v>
      </c>
      <c r="C395" s="45" t="s">
        <v>320</v>
      </c>
      <c r="D395" s="5" t="s">
        <v>25</v>
      </c>
      <c r="E395" s="45" t="s">
        <v>26</v>
      </c>
      <c r="F395" s="45" t="s">
        <v>214</v>
      </c>
      <c r="G395" s="45" t="s">
        <v>144</v>
      </c>
      <c r="H395" s="54">
        <f>I395+K395+L395+M395</f>
        <v>7145.47</v>
      </c>
      <c r="I395" s="54">
        <v>0</v>
      </c>
      <c r="J395" s="2" t="s">
        <v>18</v>
      </c>
      <c r="K395" s="7">
        <f>K396</f>
        <v>0</v>
      </c>
      <c r="L395" s="7">
        <f t="shared" ref="L395:M395" si="78">L396</f>
        <v>0</v>
      </c>
      <c r="M395" s="7">
        <f t="shared" si="78"/>
        <v>7145.47</v>
      </c>
    </row>
    <row r="396" spans="1:13" s="10" customFormat="1" ht="15.6" x14ac:dyDescent="0.3">
      <c r="A396" s="45"/>
      <c r="B396" s="46"/>
      <c r="C396" s="45"/>
      <c r="D396" s="45" t="s">
        <v>29</v>
      </c>
      <c r="E396" s="45"/>
      <c r="F396" s="45"/>
      <c r="G396" s="45"/>
      <c r="H396" s="54"/>
      <c r="I396" s="54"/>
      <c r="J396" s="2" t="s">
        <v>20</v>
      </c>
      <c r="K396" s="7">
        <v>0</v>
      </c>
      <c r="L396" s="7">
        <v>0</v>
      </c>
      <c r="M396" s="7">
        <v>7145.47</v>
      </c>
    </row>
    <row r="397" spans="1:13" s="10" customFormat="1" ht="15.75" customHeight="1" x14ac:dyDescent="0.3">
      <c r="A397" s="45"/>
      <c r="B397" s="46"/>
      <c r="C397" s="45"/>
      <c r="D397" s="45"/>
      <c r="E397" s="45"/>
      <c r="F397" s="45" t="s">
        <v>76</v>
      </c>
      <c r="G397" s="45"/>
      <c r="H397" s="54">
        <f>I397+K397+L397+M397</f>
        <v>131.08000000000001</v>
      </c>
      <c r="I397" s="54">
        <v>0</v>
      </c>
      <c r="J397" s="18" t="s">
        <v>18</v>
      </c>
      <c r="K397" s="7">
        <f>K398</f>
        <v>0</v>
      </c>
      <c r="L397" s="7">
        <f>L398</f>
        <v>0</v>
      </c>
      <c r="M397" s="7">
        <f>M398</f>
        <v>131.08000000000001</v>
      </c>
    </row>
    <row r="398" spans="1:13" s="10" customFormat="1" ht="19.5" customHeight="1" x14ac:dyDescent="0.3">
      <c r="A398" s="45"/>
      <c r="B398" s="46"/>
      <c r="C398" s="45"/>
      <c r="D398" s="45"/>
      <c r="E398" s="45"/>
      <c r="F398" s="45"/>
      <c r="G398" s="45"/>
      <c r="H398" s="54"/>
      <c r="I398" s="54"/>
      <c r="J398" s="2" t="s">
        <v>20</v>
      </c>
      <c r="K398" s="7">
        <v>0</v>
      </c>
      <c r="L398" s="7">
        <v>0</v>
      </c>
      <c r="M398" s="7">
        <v>131.08000000000001</v>
      </c>
    </row>
    <row r="399" spans="1:13" s="10" customFormat="1" ht="28.8" customHeight="1" x14ac:dyDescent="0.3">
      <c r="A399" s="45" t="s">
        <v>336</v>
      </c>
      <c r="B399" s="46" t="s">
        <v>322</v>
      </c>
      <c r="C399" s="45" t="s">
        <v>323</v>
      </c>
      <c r="D399" s="5" t="s">
        <v>25</v>
      </c>
      <c r="E399" s="45" t="s">
        <v>26</v>
      </c>
      <c r="F399" s="45" t="s">
        <v>214</v>
      </c>
      <c r="G399" s="48" t="s">
        <v>144</v>
      </c>
      <c r="H399" s="54">
        <f>I399+K399+L399+M399</f>
        <v>5708.01</v>
      </c>
      <c r="I399" s="54">
        <v>0</v>
      </c>
      <c r="J399" s="2" t="s">
        <v>18</v>
      </c>
      <c r="K399" s="7">
        <f>K400</f>
        <v>0</v>
      </c>
      <c r="L399" s="7">
        <f t="shared" ref="L399:M399" si="79">L400</f>
        <v>0</v>
      </c>
      <c r="M399" s="7">
        <f t="shared" si="79"/>
        <v>5708.01</v>
      </c>
    </row>
    <row r="400" spans="1:13" s="10" customFormat="1" ht="15.6" x14ac:dyDescent="0.3">
      <c r="A400" s="45"/>
      <c r="B400" s="46"/>
      <c r="C400" s="45"/>
      <c r="D400" s="48" t="s">
        <v>29</v>
      </c>
      <c r="E400" s="45"/>
      <c r="F400" s="45"/>
      <c r="G400" s="49"/>
      <c r="H400" s="54"/>
      <c r="I400" s="54"/>
      <c r="J400" s="2" t="s">
        <v>20</v>
      </c>
      <c r="K400" s="7">
        <v>0</v>
      </c>
      <c r="L400" s="7">
        <v>0</v>
      </c>
      <c r="M400" s="7">
        <v>5708.01</v>
      </c>
    </row>
    <row r="401" spans="1:13" s="10" customFormat="1" ht="15.75" customHeight="1" x14ac:dyDescent="0.3">
      <c r="A401" s="45"/>
      <c r="B401" s="46"/>
      <c r="C401" s="45"/>
      <c r="D401" s="49"/>
      <c r="E401" s="45"/>
      <c r="F401" s="45" t="s">
        <v>76</v>
      </c>
      <c r="G401" s="49"/>
      <c r="H401" s="54">
        <f>I401+K401+L401+M401</f>
        <v>131.08000000000001</v>
      </c>
      <c r="I401" s="54">
        <v>0</v>
      </c>
      <c r="J401" s="18" t="s">
        <v>18</v>
      </c>
      <c r="K401" s="7">
        <f>K402</f>
        <v>0</v>
      </c>
      <c r="L401" s="7">
        <f>L402</f>
        <v>0</v>
      </c>
      <c r="M401" s="7">
        <f>M402</f>
        <v>131.08000000000001</v>
      </c>
    </row>
    <row r="402" spans="1:13" s="10" customFormat="1" ht="19.5" customHeight="1" x14ac:dyDescent="0.3">
      <c r="A402" s="45"/>
      <c r="B402" s="46"/>
      <c r="C402" s="45"/>
      <c r="D402" s="50"/>
      <c r="E402" s="45"/>
      <c r="F402" s="45"/>
      <c r="G402" s="50"/>
      <c r="H402" s="54"/>
      <c r="I402" s="54"/>
      <c r="J402" s="2" t="s">
        <v>20</v>
      </c>
      <c r="K402" s="7">
        <v>0</v>
      </c>
      <c r="L402" s="7">
        <v>0</v>
      </c>
      <c r="M402" s="7">
        <v>131.08000000000001</v>
      </c>
    </row>
    <row r="403" spans="1:13" s="10" customFormat="1" ht="35.4" customHeight="1" x14ac:dyDescent="0.3">
      <c r="A403" s="45" t="s">
        <v>339</v>
      </c>
      <c r="B403" s="46" t="s">
        <v>325</v>
      </c>
      <c r="C403" s="45" t="s">
        <v>326</v>
      </c>
      <c r="D403" s="5" t="s">
        <v>25</v>
      </c>
      <c r="E403" s="45" t="s">
        <v>26</v>
      </c>
      <c r="F403" s="45" t="s">
        <v>214</v>
      </c>
      <c r="G403" s="48" t="s">
        <v>144</v>
      </c>
      <c r="H403" s="54">
        <f>I403+K403+L403+M403</f>
        <v>5455.41</v>
      </c>
      <c r="I403" s="54">
        <v>0</v>
      </c>
      <c r="J403" s="2" t="s">
        <v>18</v>
      </c>
      <c r="K403" s="7">
        <f>K404</f>
        <v>0</v>
      </c>
      <c r="L403" s="7">
        <f t="shared" ref="L403:M403" si="80">L404</f>
        <v>0</v>
      </c>
      <c r="M403" s="7">
        <f t="shared" si="80"/>
        <v>5455.41</v>
      </c>
    </row>
    <row r="404" spans="1:13" s="10" customFormat="1" ht="15.6" x14ac:dyDescent="0.3">
      <c r="A404" s="45"/>
      <c r="B404" s="46"/>
      <c r="C404" s="45"/>
      <c r="D404" s="48" t="s">
        <v>29</v>
      </c>
      <c r="E404" s="45"/>
      <c r="F404" s="45"/>
      <c r="G404" s="49"/>
      <c r="H404" s="54"/>
      <c r="I404" s="54"/>
      <c r="J404" s="2" t="s">
        <v>20</v>
      </c>
      <c r="K404" s="7">
        <v>0</v>
      </c>
      <c r="L404" s="7">
        <v>0</v>
      </c>
      <c r="M404" s="7">
        <v>5455.41</v>
      </c>
    </row>
    <row r="405" spans="1:13" s="10" customFormat="1" ht="15.75" customHeight="1" x14ac:dyDescent="0.3">
      <c r="A405" s="45"/>
      <c r="B405" s="46"/>
      <c r="C405" s="45"/>
      <c r="D405" s="49"/>
      <c r="E405" s="45"/>
      <c r="F405" s="45" t="s">
        <v>76</v>
      </c>
      <c r="G405" s="49"/>
      <c r="H405" s="54">
        <f>I405+K405+L405+M405</f>
        <v>131.08000000000001</v>
      </c>
      <c r="I405" s="54">
        <v>0</v>
      </c>
      <c r="J405" s="18" t="s">
        <v>18</v>
      </c>
      <c r="K405" s="7">
        <f>K406</f>
        <v>0</v>
      </c>
      <c r="L405" s="7">
        <f>L406</f>
        <v>0</v>
      </c>
      <c r="M405" s="7">
        <f>M406</f>
        <v>131.08000000000001</v>
      </c>
    </row>
    <row r="406" spans="1:13" s="10" customFormat="1" ht="19.5" customHeight="1" x14ac:dyDescent="0.3">
      <c r="A406" s="45"/>
      <c r="B406" s="46"/>
      <c r="C406" s="45"/>
      <c r="D406" s="50"/>
      <c r="E406" s="45"/>
      <c r="F406" s="45"/>
      <c r="G406" s="50"/>
      <c r="H406" s="54"/>
      <c r="I406" s="54"/>
      <c r="J406" s="2" t="s">
        <v>20</v>
      </c>
      <c r="K406" s="7">
        <v>0</v>
      </c>
      <c r="L406" s="7">
        <v>0</v>
      </c>
      <c r="M406" s="7">
        <v>131.08000000000001</v>
      </c>
    </row>
    <row r="407" spans="1:13" s="10" customFormat="1" ht="39.6" customHeight="1" x14ac:dyDescent="0.3">
      <c r="A407" s="45" t="s">
        <v>342</v>
      </c>
      <c r="B407" s="46" t="s">
        <v>328</v>
      </c>
      <c r="C407" s="45" t="s">
        <v>329</v>
      </c>
      <c r="D407" s="5" t="s">
        <v>25</v>
      </c>
      <c r="E407" s="45" t="s">
        <v>26</v>
      </c>
      <c r="F407" s="45" t="s">
        <v>214</v>
      </c>
      <c r="G407" s="48" t="s">
        <v>144</v>
      </c>
      <c r="H407" s="54">
        <f>I407+K407+L407+M407</f>
        <v>9175.83</v>
      </c>
      <c r="I407" s="54">
        <v>0</v>
      </c>
      <c r="J407" s="2" t="s">
        <v>18</v>
      </c>
      <c r="K407" s="7">
        <f>K408</f>
        <v>0</v>
      </c>
      <c r="L407" s="7">
        <f t="shared" ref="L407:M407" si="81">L408</f>
        <v>0</v>
      </c>
      <c r="M407" s="7">
        <f t="shared" si="81"/>
        <v>9175.83</v>
      </c>
    </row>
    <row r="408" spans="1:13" s="10" customFormat="1" ht="15.6" x14ac:dyDescent="0.3">
      <c r="A408" s="45"/>
      <c r="B408" s="46"/>
      <c r="C408" s="45"/>
      <c r="D408" s="48" t="s">
        <v>29</v>
      </c>
      <c r="E408" s="45"/>
      <c r="F408" s="45"/>
      <c r="G408" s="49"/>
      <c r="H408" s="54"/>
      <c r="I408" s="54"/>
      <c r="J408" s="2" t="s">
        <v>20</v>
      </c>
      <c r="K408" s="7">
        <v>0</v>
      </c>
      <c r="L408" s="7">
        <v>0</v>
      </c>
      <c r="M408" s="7">
        <v>9175.83</v>
      </c>
    </row>
    <row r="409" spans="1:13" s="10" customFormat="1" ht="15.75" customHeight="1" x14ac:dyDescent="0.3">
      <c r="A409" s="45"/>
      <c r="B409" s="46"/>
      <c r="C409" s="45"/>
      <c r="D409" s="49"/>
      <c r="E409" s="45"/>
      <c r="F409" s="45" t="s">
        <v>76</v>
      </c>
      <c r="G409" s="49"/>
      <c r="H409" s="54">
        <f>I409+K409+L409+M409</f>
        <v>131.08000000000001</v>
      </c>
      <c r="I409" s="54">
        <v>0</v>
      </c>
      <c r="J409" s="18" t="s">
        <v>18</v>
      </c>
      <c r="K409" s="7">
        <f>K410</f>
        <v>0</v>
      </c>
      <c r="L409" s="7">
        <f>L410</f>
        <v>0</v>
      </c>
      <c r="M409" s="7">
        <f>M410</f>
        <v>131.08000000000001</v>
      </c>
    </row>
    <row r="410" spans="1:13" s="10" customFormat="1" ht="19.5" customHeight="1" x14ac:dyDescent="0.3">
      <c r="A410" s="45"/>
      <c r="B410" s="46"/>
      <c r="C410" s="45"/>
      <c r="D410" s="50"/>
      <c r="E410" s="45"/>
      <c r="F410" s="45"/>
      <c r="G410" s="50"/>
      <c r="H410" s="54"/>
      <c r="I410" s="54"/>
      <c r="J410" s="2" t="s">
        <v>20</v>
      </c>
      <c r="K410" s="7">
        <v>0</v>
      </c>
      <c r="L410" s="7">
        <v>0</v>
      </c>
      <c r="M410" s="7">
        <v>131.08000000000001</v>
      </c>
    </row>
    <row r="411" spans="1:13" s="10" customFormat="1" ht="34.200000000000003" customHeight="1" x14ac:dyDescent="0.3">
      <c r="A411" s="45" t="s">
        <v>345</v>
      </c>
      <c r="B411" s="46" t="s">
        <v>331</v>
      </c>
      <c r="C411" s="45" t="s">
        <v>332</v>
      </c>
      <c r="D411" s="5" t="s">
        <v>25</v>
      </c>
      <c r="E411" s="45" t="s">
        <v>26</v>
      </c>
      <c r="F411" s="45" t="s">
        <v>214</v>
      </c>
      <c r="G411" s="48" t="s">
        <v>144</v>
      </c>
      <c r="H411" s="54">
        <f>I411+K411+L411+M411</f>
        <v>7117.46</v>
      </c>
      <c r="I411" s="54">
        <v>0</v>
      </c>
      <c r="J411" s="2" t="s">
        <v>18</v>
      </c>
      <c r="K411" s="7">
        <f>K412</f>
        <v>0</v>
      </c>
      <c r="L411" s="7">
        <f t="shared" ref="L411:M411" si="82">L412</f>
        <v>0</v>
      </c>
      <c r="M411" s="7">
        <f t="shared" si="82"/>
        <v>7117.46</v>
      </c>
    </row>
    <row r="412" spans="1:13" s="10" customFormat="1" ht="15.6" x14ac:dyDescent="0.3">
      <c r="A412" s="45"/>
      <c r="B412" s="46"/>
      <c r="C412" s="45"/>
      <c r="D412" s="48" t="s">
        <v>29</v>
      </c>
      <c r="E412" s="45"/>
      <c r="F412" s="45"/>
      <c r="G412" s="49"/>
      <c r="H412" s="54"/>
      <c r="I412" s="54"/>
      <c r="J412" s="2" t="s">
        <v>20</v>
      </c>
      <c r="K412" s="7">
        <v>0</v>
      </c>
      <c r="L412" s="7">
        <v>0</v>
      </c>
      <c r="M412" s="7">
        <v>7117.46</v>
      </c>
    </row>
    <row r="413" spans="1:13" s="10" customFormat="1" ht="15.75" customHeight="1" x14ac:dyDescent="0.3">
      <c r="A413" s="45"/>
      <c r="B413" s="46"/>
      <c r="C413" s="45"/>
      <c r="D413" s="49"/>
      <c r="E413" s="45"/>
      <c r="F413" s="45" t="s">
        <v>76</v>
      </c>
      <c r="G413" s="49"/>
      <c r="H413" s="54">
        <f>I413+K413+L413+M413</f>
        <v>131.08000000000001</v>
      </c>
      <c r="I413" s="54">
        <v>0</v>
      </c>
      <c r="J413" s="18" t="s">
        <v>18</v>
      </c>
      <c r="K413" s="7">
        <f>K414</f>
        <v>0</v>
      </c>
      <c r="L413" s="7">
        <f>L414</f>
        <v>0</v>
      </c>
      <c r="M413" s="7">
        <f>M414</f>
        <v>131.08000000000001</v>
      </c>
    </row>
    <row r="414" spans="1:13" s="10" customFormat="1" ht="19.5" customHeight="1" x14ac:dyDescent="0.3">
      <c r="A414" s="45"/>
      <c r="B414" s="46"/>
      <c r="C414" s="45"/>
      <c r="D414" s="50"/>
      <c r="E414" s="45"/>
      <c r="F414" s="45"/>
      <c r="G414" s="50"/>
      <c r="H414" s="54"/>
      <c r="I414" s="54"/>
      <c r="J414" s="2" t="s">
        <v>20</v>
      </c>
      <c r="K414" s="7">
        <v>0</v>
      </c>
      <c r="L414" s="7">
        <v>0</v>
      </c>
      <c r="M414" s="7">
        <v>131.08000000000001</v>
      </c>
    </row>
    <row r="415" spans="1:13" s="10" customFormat="1" ht="32.4" customHeight="1" x14ac:dyDescent="0.3">
      <c r="A415" s="45" t="s">
        <v>348</v>
      </c>
      <c r="B415" s="46" t="s">
        <v>334</v>
      </c>
      <c r="C415" s="45" t="s">
        <v>335</v>
      </c>
      <c r="D415" s="5" t="s">
        <v>25</v>
      </c>
      <c r="E415" s="45" t="s">
        <v>26</v>
      </c>
      <c r="F415" s="45" t="s">
        <v>214</v>
      </c>
      <c r="G415" s="48" t="s">
        <v>144</v>
      </c>
      <c r="H415" s="54">
        <f>I415+K415+L415+M415</f>
        <v>8719.6</v>
      </c>
      <c r="I415" s="54">
        <v>0</v>
      </c>
      <c r="J415" s="2" t="s">
        <v>18</v>
      </c>
      <c r="K415" s="7">
        <f>K416</f>
        <v>0</v>
      </c>
      <c r="L415" s="7">
        <f t="shared" ref="L415:M415" si="83">L416</f>
        <v>0</v>
      </c>
      <c r="M415" s="7">
        <f t="shared" si="83"/>
        <v>8719.6</v>
      </c>
    </row>
    <row r="416" spans="1:13" s="10" customFormat="1" ht="15.6" x14ac:dyDescent="0.3">
      <c r="A416" s="45"/>
      <c r="B416" s="46"/>
      <c r="C416" s="45"/>
      <c r="D416" s="48" t="s">
        <v>29</v>
      </c>
      <c r="E416" s="45"/>
      <c r="F416" s="45"/>
      <c r="G416" s="49"/>
      <c r="H416" s="54"/>
      <c r="I416" s="54"/>
      <c r="J416" s="2" t="s">
        <v>20</v>
      </c>
      <c r="K416" s="7">
        <v>0</v>
      </c>
      <c r="L416" s="7">
        <v>0</v>
      </c>
      <c r="M416" s="7">
        <v>8719.6</v>
      </c>
    </row>
    <row r="417" spans="1:13" s="10" customFormat="1" ht="15.75" customHeight="1" x14ac:dyDescent="0.3">
      <c r="A417" s="45"/>
      <c r="B417" s="46"/>
      <c r="C417" s="45"/>
      <c r="D417" s="49"/>
      <c r="E417" s="45"/>
      <c r="F417" s="45" t="s">
        <v>76</v>
      </c>
      <c r="G417" s="49"/>
      <c r="H417" s="54">
        <f>I417+K417+L417+M417</f>
        <v>131.08000000000001</v>
      </c>
      <c r="I417" s="54">
        <v>0</v>
      </c>
      <c r="J417" s="18" t="s">
        <v>18</v>
      </c>
      <c r="K417" s="7">
        <f>K418</f>
        <v>0</v>
      </c>
      <c r="L417" s="7">
        <f>L418</f>
        <v>0</v>
      </c>
      <c r="M417" s="7">
        <f>M418</f>
        <v>131.08000000000001</v>
      </c>
    </row>
    <row r="418" spans="1:13" s="10" customFormat="1" ht="19.5" customHeight="1" x14ac:dyDescent="0.3">
      <c r="A418" s="45"/>
      <c r="B418" s="46"/>
      <c r="C418" s="45"/>
      <c r="D418" s="50"/>
      <c r="E418" s="45"/>
      <c r="F418" s="45"/>
      <c r="G418" s="50"/>
      <c r="H418" s="54"/>
      <c r="I418" s="54"/>
      <c r="J418" s="2" t="s">
        <v>20</v>
      </c>
      <c r="K418" s="7">
        <v>0</v>
      </c>
      <c r="L418" s="7">
        <v>0</v>
      </c>
      <c r="M418" s="7">
        <v>131.08000000000001</v>
      </c>
    </row>
    <row r="419" spans="1:13" s="10" customFormat="1" ht="32.4" customHeight="1" x14ac:dyDescent="0.3">
      <c r="A419" s="45" t="s">
        <v>351</v>
      </c>
      <c r="B419" s="46" t="s">
        <v>406</v>
      </c>
      <c r="C419" s="45" t="s">
        <v>434</v>
      </c>
      <c r="D419" s="5" t="s">
        <v>25</v>
      </c>
      <c r="E419" s="45" t="s">
        <v>26</v>
      </c>
      <c r="F419" s="45" t="s">
        <v>214</v>
      </c>
      <c r="G419" s="48" t="s">
        <v>52</v>
      </c>
      <c r="H419" s="54">
        <f>I419+K419+L419+M419</f>
        <v>8502.2999999999993</v>
      </c>
      <c r="I419" s="54">
        <v>0</v>
      </c>
      <c r="J419" s="2" t="s">
        <v>18</v>
      </c>
      <c r="K419" s="7">
        <f>K420</f>
        <v>0</v>
      </c>
      <c r="L419" s="7">
        <f t="shared" ref="L419:M419" si="84">L420</f>
        <v>0</v>
      </c>
      <c r="M419" s="7">
        <f t="shared" si="84"/>
        <v>8502.2999999999993</v>
      </c>
    </row>
    <row r="420" spans="1:13" s="10" customFormat="1" ht="15.6" x14ac:dyDescent="0.3">
      <c r="A420" s="45"/>
      <c r="B420" s="46"/>
      <c r="C420" s="45"/>
      <c r="D420" s="48" t="s">
        <v>29</v>
      </c>
      <c r="E420" s="45"/>
      <c r="F420" s="45"/>
      <c r="G420" s="49"/>
      <c r="H420" s="54"/>
      <c r="I420" s="54"/>
      <c r="J420" s="2" t="s">
        <v>20</v>
      </c>
      <c r="K420" s="7">
        <v>0</v>
      </c>
      <c r="L420" s="7">
        <v>0</v>
      </c>
      <c r="M420" s="7">
        <v>8502.2999999999993</v>
      </c>
    </row>
    <row r="421" spans="1:13" s="10" customFormat="1" ht="15.75" customHeight="1" x14ac:dyDescent="0.3">
      <c r="A421" s="45"/>
      <c r="B421" s="46"/>
      <c r="C421" s="45"/>
      <c r="D421" s="49"/>
      <c r="E421" s="45"/>
      <c r="F421" s="45" t="s">
        <v>76</v>
      </c>
      <c r="G421" s="49"/>
      <c r="H421" s="54">
        <f>I421+K421+L421+M421</f>
        <v>164.35</v>
      </c>
      <c r="I421" s="54">
        <v>0</v>
      </c>
      <c r="J421" s="18" t="s">
        <v>18</v>
      </c>
      <c r="K421" s="7">
        <f>K422</f>
        <v>0</v>
      </c>
      <c r="L421" s="7">
        <f>L422</f>
        <v>0</v>
      </c>
      <c r="M421" s="7">
        <f>M422</f>
        <v>164.35</v>
      </c>
    </row>
    <row r="422" spans="1:13" s="10" customFormat="1" ht="19.5" customHeight="1" x14ac:dyDescent="0.3">
      <c r="A422" s="45"/>
      <c r="B422" s="46"/>
      <c r="C422" s="45"/>
      <c r="D422" s="50"/>
      <c r="E422" s="45"/>
      <c r="F422" s="45"/>
      <c r="G422" s="50"/>
      <c r="H422" s="54"/>
      <c r="I422" s="54"/>
      <c r="J422" s="2" t="s">
        <v>20</v>
      </c>
      <c r="K422" s="7">
        <v>0</v>
      </c>
      <c r="L422" s="7">
        <v>0</v>
      </c>
      <c r="M422" s="7">
        <v>164.35</v>
      </c>
    </row>
    <row r="423" spans="1:13" s="10" customFormat="1" ht="24" customHeight="1" x14ac:dyDescent="0.3">
      <c r="A423" s="45" t="s">
        <v>354</v>
      </c>
      <c r="B423" s="46" t="s">
        <v>337</v>
      </c>
      <c r="C423" s="45" t="s">
        <v>338</v>
      </c>
      <c r="D423" s="5" t="s">
        <v>25</v>
      </c>
      <c r="E423" s="45" t="s">
        <v>26</v>
      </c>
      <c r="F423" s="48" t="s">
        <v>27</v>
      </c>
      <c r="G423" s="48" t="s">
        <v>97</v>
      </c>
      <c r="H423" s="51">
        <f>I423+K423+L423+M423</f>
        <v>15672.23</v>
      </c>
      <c r="I423" s="51">
        <v>0</v>
      </c>
      <c r="J423" s="55" t="s">
        <v>18</v>
      </c>
      <c r="K423" s="73">
        <f>K425</f>
        <v>0</v>
      </c>
      <c r="L423" s="73">
        <f>L425</f>
        <v>4701.67</v>
      </c>
      <c r="M423" s="73">
        <f>M425</f>
        <v>10970.56</v>
      </c>
    </row>
    <row r="424" spans="1:13" s="10" customFormat="1" ht="15.75" customHeight="1" x14ac:dyDescent="0.3">
      <c r="A424" s="45"/>
      <c r="B424" s="46"/>
      <c r="C424" s="45"/>
      <c r="D424" s="45" t="s">
        <v>29</v>
      </c>
      <c r="E424" s="45"/>
      <c r="F424" s="49"/>
      <c r="G424" s="49"/>
      <c r="H424" s="52"/>
      <c r="I424" s="52"/>
      <c r="J424" s="57"/>
      <c r="K424" s="78"/>
      <c r="L424" s="78"/>
      <c r="M424" s="78"/>
    </row>
    <row r="425" spans="1:13" s="10" customFormat="1" ht="16.8" customHeight="1" x14ac:dyDescent="0.3">
      <c r="A425" s="45"/>
      <c r="B425" s="46"/>
      <c r="C425" s="45"/>
      <c r="D425" s="45"/>
      <c r="E425" s="45"/>
      <c r="F425" s="50"/>
      <c r="G425" s="50"/>
      <c r="H425" s="53"/>
      <c r="I425" s="53"/>
      <c r="J425" s="2" t="s">
        <v>20</v>
      </c>
      <c r="K425" s="7">
        <v>0</v>
      </c>
      <c r="L425" s="7">
        <v>4701.67</v>
      </c>
      <c r="M425" s="7">
        <v>10970.56</v>
      </c>
    </row>
    <row r="426" spans="1:13" s="10" customFormat="1" ht="36.6" customHeight="1" x14ac:dyDescent="0.3">
      <c r="A426" s="45" t="s">
        <v>357</v>
      </c>
      <c r="B426" s="46" t="s">
        <v>340</v>
      </c>
      <c r="C426" s="45" t="s">
        <v>341</v>
      </c>
      <c r="D426" s="5" t="s">
        <v>25</v>
      </c>
      <c r="E426" s="45" t="s">
        <v>26</v>
      </c>
      <c r="F426" s="45" t="s">
        <v>214</v>
      </c>
      <c r="G426" s="48" t="s">
        <v>111</v>
      </c>
      <c r="H426" s="54">
        <f>I426+K426+L426+M426</f>
        <v>6358.98</v>
      </c>
      <c r="I426" s="54">
        <v>0</v>
      </c>
      <c r="J426" s="2" t="s">
        <v>18</v>
      </c>
      <c r="K426" s="7">
        <f>K427</f>
        <v>6358.98</v>
      </c>
      <c r="L426" s="7">
        <f t="shared" ref="L426:M426" si="85">L427</f>
        <v>0</v>
      </c>
      <c r="M426" s="7">
        <f t="shared" si="85"/>
        <v>0</v>
      </c>
    </row>
    <row r="427" spans="1:13" s="10" customFormat="1" ht="15.6" x14ac:dyDescent="0.3">
      <c r="A427" s="45"/>
      <c r="B427" s="46"/>
      <c r="C427" s="45"/>
      <c r="D427" s="48" t="s">
        <v>29</v>
      </c>
      <c r="E427" s="45"/>
      <c r="F427" s="45"/>
      <c r="G427" s="49"/>
      <c r="H427" s="54"/>
      <c r="I427" s="54"/>
      <c r="J427" s="2" t="s">
        <v>20</v>
      </c>
      <c r="K427" s="7">
        <v>6358.98</v>
      </c>
      <c r="L427" s="7">
        <v>0</v>
      </c>
      <c r="M427" s="7">
        <v>0</v>
      </c>
    </row>
    <row r="428" spans="1:13" s="10" customFormat="1" ht="15.75" customHeight="1" x14ac:dyDescent="0.3">
      <c r="A428" s="45"/>
      <c r="B428" s="46"/>
      <c r="C428" s="45"/>
      <c r="D428" s="49"/>
      <c r="E428" s="45"/>
      <c r="F428" s="45" t="s">
        <v>27</v>
      </c>
      <c r="G428" s="49"/>
      <c r="H428" s="54">
        <f>I428+K428+L428+M428</f>
        <v>38228.58</v>
      </c>
      <c r="I428" s="54">
        <v>0</v>
      </c>
      <c r="J428" s="18" t="s">
        <v>18</v>
      </c>
      <c r="K428" s="7">
        <f>K429</f>
        <v>90.2</v>
      </c>
      <c r="L428" s="7">
        <f>L429</f>
        <v>60.13</v>
      </c>
      <c r="M428" s="7">
        <f>M429</f>
        <v>38078.25</v>
      </c>
    </row>
    <row r="429" spans="1:13" s="10" customFormat="1" ht="19.5" customHeight="1" x14ac:dyDescent="0.3">
      <c r="A429" s="45"/>
      <c r="B429" s="46"/>
      <c r="C429" s="45"/>
      <c r="D429" s="50"/>
      <c r="E429" s="45"/>
      <c r="F429" s="45"/>
      <c r="G429" s="50"/>
      <c r="H429" s="54"/>
      <c r="I429" s="54"/>
      <c r="J429" s="2" t="s">
        <v>20</v>
      </c>
      <c r="K429" s="7">
        <v>90.2</v>
      </c>
      <c r="L429" s="7">
        <v>60.13</v>
      </c>
      <c r="M429" s="7">
        <v>38078.25</v>
      </c>
    </row>
    <row r="430" spans="1:13" s="10" customFormat="1" ht="27" customHeight="1" x14ac:dyDescent="0.3">
      <c r="A430" s="45" t="s">
        <v>360</v>
      </c>
      <c r="B430" s="46" t="s">
        <v>343</v>
      </c>
      <c r="C430" s="45" t="s">
        <v>344</v>
      </c>
      <c r="D430" s="5" t="s">
        <v>25</v>
      </c>
      <c r="E430" s="45" t="s">
        <v>26</v>
      </c>
      <c r="F430" s="45" t="s">
        <v>214</v>
      </c>
      <c r="G430" s="45" t="s">
        <v>160</v>
      </c>
      <c r="H430" s="54">
        <f>I430+K430+L430+M430</f>
        <v>2457.5300000000002</v>
      </c>
      <c r="I430" s="54">
        <v>0</v>
      </c>
      <c r="J430" s="2" t="s">
        <v>18</v>
      </c>
      <c r="K430" s="7">
        <f>K431</f>
        <v>0</v>
      </c>
      <c r="L430" s="7">
        <f t="shared" ref="L430:M430" si="86">L431</f>
        <v>0</v>
      </c>
      <c r="M430" s="7">
        <f t="shared" si="86"/>
        <v>2457.5300000000002</v>
      </c>
    </row>
    <row r="431" spans="1:13" s="10" customFormat="1" ht="15.6" customHeight="1" x14ac:dyDescent="0.3">
      <c r="A431" s="45"/>
      <c r="B431" s="46"/>
      <c r="C431" s="45"/>
      <c r="D431" s="45" t="s">
        <v>29</v>
      </c>
      <c r="E431" s="45"/>
      <c r="F431" s="45"/>
      <c r="G431" s="45"/>
      <c r="H431" s="54"/>
      <c r="I431" s="54"/>
      <c r="J431" s="46" t="s">
        <v>20</v>
      </c>
      <c r="K431" s="85">
        <v>0</v>
      </c>
      <c r="L431" s="85">
        <v>0</v>
      </c>
      <c r="M431" s="85">
        <v>2457.5300000000002</v>
      </c>
    </row>
    <row r="432" spans="1:13" s="10" customFormat="1" ht="19.5" customHeight="1" x14ac:dyDescent="0.3">
      <c r="A432" s="45"/>
      <c r="B432" s="46"/>
      <c r="C432" s="45"/>
      <c r="D432" s="45"/>
      <c r="E432" s="45"/>
      <c r="F432" s="45"/>
      <c r="G432" s="45"/>
      <c r="H432" s="54"/>
      <c r="I432" s="54"/>
      <c r="J432" s="46"/>
      <c r="K432" s="85"/>
      <c r="L432" s="85"/>
      <c r="M432" s="85"/>
    </row>
    <row r="433" spans="1:13" s="10" customFormat="1" ht="29.4" customHeight="1" x14ac:dyDescent="0.3">
      <c r="A433" s="45" t="s">
        <v>364</v>
      </c>
      <c r="B433" s="46" t="s">
        <v>346</v>
      </c>
      <c r="C433" s="45" t="s">
        <v>347</v>
      </c>
      <c r="D433" s="5" t="s">
        <v>25</v>
      </c>
      <c r="E433" s="45" t="s">
        <v>26</v>
      </c>
      <c r="F433" s="48" t="s">
        <v>214</v>
      </c>
      <c r="G433" s="48" t="s">
        <v>160</v>
      </c>
      <c r="H433" s="51">
        <f>I433+K433+L433+M433</f>
        <v>2533.69</v>
      </c>
      <c r="I433" s="51">
        <v>0</v>
      </c>
      <c r="J433" s="2" t="s">
        <v>18</v>
      </c>
      <c r="K433" s="7">
        <f>K434</f>
        <v>0</v>
      </c>
      <c r="L433" s="7">
        <f t="shared" ref="L433:M433" si="87">L434</f>
        <v>0</v>
      </c>
      <c r="M433" s="7">
        <f t="shared" si="87"/>
        <v>2533.69</v>
      </c>
    </row>
    <row r="434" spans="1:13" s="10" customFormat="1" ht="15.6" customHeight="1" x14ac:dyDescent="0.3">
      <c r="A434" s="45"/>
      <c r="B434" s="46"/>
      <c r="C434" s="45"/>
      <c r="D434" s="48" t="s">
        <v>29</v>
      </c>
      <c r="E434" s="45"/>
      <c r="F434" s="49"/>
      <c r="G434" s="49"/>
      <c r="H434" s="52"/>
      <c r="I434" s="52"/>
      <c r="J434" s="55" t="s">
        <v>20</v>
      </c>
      <c r="K434" s="73">
        <v>0</v>
      </c>
      <c r="L434" s="73">
        <v>0</v>
      </c>
      <c r="M434" s="73">
        <v>2533.69</v>
      </c>
    </row>
    <row r="435" spans="1:13" s="10" customFormat="1" ht="19.5" customHeight="1" x14ac:dyDescent="0.3">
      <c r="A435" s="45"/>
      <c r="B435" s="46"/>
      <c r="C435" s="45"/>
      <c r="D435" s="50"/>
      <c r="E435" s="45"/>
      <c r="F435" s="50"/>
      <c r="G435" s="50"/>
      <c r="H435" s="53"/>
      <c r="I435" s="53"/>
      <c r="J435" s="57"/>
      <c r="K435" s="78"/>
      <c r="L435" s="78"/>
      <c r="M435" s="78"/>
    </row>
    <row r="436" spans="1:13" s="10" customFormat="1" ht="32.4" customHeight="1" x14ac:dyDescent="0.3">
      <c r="A436" s="45" t="s">
        <v>367</v>
      </c>
      <c r="B436" s="46" t="s">
        <v>349</v>
      </c>
      <c r="C436" s="45" t="s">
        <v>350</v>
      </c>
      <c r="D436" s="5" t="s">
        <v>25</v>
      </c>
      <c r="E436" s="45" t="s">
        <v>26</v>
      </c>
      <c r="F436" s="45" t="s">
        <v>214</v>
      </c>
      <c r="G436" s="48" t="s">
        <v>160</v>
      </c>
      <c r="H436" s="54">
        <f>I436+K436+L436+M436</f>
        <v>8779.16</v>
      </c>
      <c r="I436" s="54">
        <v>0</v>
      </c>
      <c r="J436" s="2" t="s">
        <v>18</v>
      </c>
      <c r="K436" s="7">
        <f>K437</f>
        <v>0</v>
      </c>
      <c r="L436" s="7">
        <f t="shared" ref="L436:M436" si="88">L437</f>
        <v>0</v>
      </c>
      <c r="M436" s="7">
        <f t="shared" si="88"/>
        <v>8779.16</v>
      </c>
    </row>
    <row r="437" spans="1:13" s="10" customFormat="1" ht="15.6" x14ac:dyDescent="0.3">
      <c r="A437" s="45"/>
      <c r="B437" s="46"/>
      <c r="C437" s="45"/>
      <c r="D437" s="48" t="s">
        <v>29</v>
      </c>
      <c r="E437" s="45"/>
      <c r="F437" s="45"/>
      <c r="G437" s="49"/>
      <c r="H437" s="54"/>
      <c r="I437" s="54"/>
      <c r="J437" s="2" t="s">
        <v>20</v>
      </c>
      <c r="K437" s="7">
        <v>0</v>
      </c>
      <c r="L437" s="7">
        <v>0</v>
      </c>
      <c r="M437" s="7">
        <v>8779.16</v>
      </c>
    </row>
    <row r="438" spans="1:13" s="10" customFormat="1" ht="15.75" customHeight="1" x14ac:dyDescent="0.3">
      <c r="A438" s="45"/>
      <c r="B438" s="46"/>
      <c r="C438" s="45"/>
      <c r="D438" s="49"/>
      <c r="E438" s="45"/>
      <c r="F438" s="45" t="s">
        <v>76</v>
      </c>
      <c r="G438" s="49"/>
      <c r="H438" s="54">
        <f>I438+K438+L438+M438</f>
        <v>150.34</v>
      </c>
      <c r="I438" s="54">
        <v>0</v>
      </c>
      <c r="J438" s="18" t="s">
        <v>18</v>
      </c>
      <c r="K438" s="7">
        <f>K439</f>
        <v>0</v>
      </c>
      <c r="L438" s="7">
        <f>L439</f>
        <v>0</v>
      </c>
      <c r="M438" s="7">
        <f>M439</f>
        <v>150.34</v>
      </c>
    </row>
    <row r="439" spans="1:13" s="10" customFormat="1" ht="19.5" customHeight="1" x14ac:dyDescent="0.3">
      <c r="A439" s="45"/>
      <c r="B439" s="46"/>
      <c r="C439" s="45"/>
      <c r="D439" s="50"/>
      <c r="E439" s="45"/>
      <c r="F439" s="45"/>
      <c r="G439" s="50"/>
      <c r="H439" s="54"/>
      <c r="I439" s="54"/>
      <c r="J439" s="2" t="s">
        <v>20</v>
      </c>
      <c r="K439" s="7">
        <v>0</v>
      </c>
      <c r="L439" s="7">
        <v>0</v>
      </c>
      <c r="M439" s="7">
        <v>150.34</v>
      </c>
    </row>
    <row r="440" spans="1:13" s="10" customFormat="1" ht="14.4" customHeight="1" x14ac:dyDescent="0.3">
      <c r="A440" s="45" t="s">
        <v>370</v>
      </c>
      <c r="B440" s="46" t="s">
        <v>352</v>
      </c>
      <c r="C440" s="45" t="s">
        <v>353</v>
      </c>
      <c r="D440" s="5" t="s">
        <v>25</v>
      </c>
      <c r="E440" s="45" t="s">
        <v>26</v>
      </c>
      <c r="F440" s="48" t="s">
        <v>214</v>
      </c>
      <c r="G440" s="48" t="s">
        <v>160</v>
      </c>
      <c r="H440" s="51">
        <f>I440+K440+L440+M440</f>
        <v>3452.43</v>
      </c>
      <c r="I440" s="51">
        <v>0</v>
      </c>
      <c r="J440" s="2" t="s">
        <v>18</v>
      </c>
      <c r="K440" s="7">
        <f>K441</f>
        <v>0</v>
      </c>
      <c r="L440" s="7">
        <f t="shared" ref="L440:M440" si="89">L441</f>
        <v>0</v>
      </c>
      <c r="M440" s="7">
        <f t="shared" si="89"/>
        <v>3452.43</v>
      </c>
    </row>
    <row r="441" spans="1:13" s="10" customFormat="1" ht="15.6" customHeight="1" x14ac:dyDescent="0.3">
      <c r="A441" s="45"/>
      <c r="B441" s="46"/>
      <c r="C441" s="45"/>
      <c r="D441" s="48" t="s">
        <v>29</v>
      </c>
      <c r="E441" s="45"/>
      <c r="F441" s="49"/>
      <c r="G441" s="49"/>
      <c r="H441" s="52"/>
      <c r="I441" s="52"/>
      <c r="J441" s="55" t="s">
        <v>20</v>
      </c>
      <c r="K441" s="73">
        <v>0</v>
      </c>
      <c r="L441" s="73">
        <v>0</v>
      </c>
      <c r="M441" s="73">
        <v>3452.43</v>
      </c>
    </row>
    <row r="442" spans="1:13" s="10" customFormat="1" ht="33" customHeight="1" x14ac:dyDescent="0.3">
      <c r="A442" s="45"/>
      <c r="B442" s="46"/>
      <c r="C442" s="45"/>
      <c r="D442" s="50"/>
      <c r="E442" s="45"/>
      <c r="F442" s="50"/>
      <c r="G442" s="50"/>
      <c r="H442" s="53"/>
      <c r="I442" s="53"/>
      <c r="J442" s="57"/>
      <c r="K442" s="78"/>
      <c r="L442" s="78"/>
      <c r="M442" s="78"/>
    </row>
    <row r="443" spans="1:13" s="10" customFormat="1" ht="33" customHeight="1" x14ac:dyDescent="0.3">
      <c r="A443" s="45" t="s">
        <v>375</v>
      </c>
      <c r="B443" s="46" t="s">
        <v>355</v>
      </c>
      <c r="C443" s="45" t="s">
        <v>356</v>
      </c>
      <c r="D443" s="5" t="s">
        <v>25</v>
      </c>
      <c r="E443" s="45" t="s">
        <v>26</v>
      </c>
      <c r="F443" s="45" t="s">
        <v>214</v>
      </c>
      <c r="G443" s="48" t="s">
        <v>160</v>
      </c>
      <c r="H443" s="54">
        <f>I443+K443+L443+M443</f>
        <v>6692.45</v>
      </c>
      <c r="I443" s="54">
        <v>0</v>
      </c>
      <c r="J443" s="2" t="s">
        <v>18</v>
      </c>
      <c r="K443" s="7">
        <f>K444</f>
        <v>0</v>
      </c>
      <c r="L443" s="7">
        <f t="shared" ref="L443:M443" si="90">L444</f>
        <v>0</v>
      </c>
      <c r="M443" s="7">
        <f t="shared" si="90"/>
        <v>6692.45</v>
      </c>
    </row>
    <row r="444" spans="1:13" s="10" customFormat="1" ht="15.6" x14ac:dyDescent="0.3">
      <c r="A444" s="45"/>
      <c r="B444" s="46"/>
      <c r="C444" s="45"/>
      <c r="D444" s="48" t="s">
        <v>29</v>
      </c>
      <c r="E444" s="45"/>
      <c r="F444" s="45"/>
      <c r="G444" s="49"/>
      <c r="H444" s="54"/>
      <c r="I444" s="54"/>
      <c r="J444" s="2" t="s">
        <v>20</v>
      </c>
      <c r="K444" s="7">
        <v>0</v>
      </c>
      <c r="L444" s="7">
        <v>0</v>
      </c>
      <c r="M444" s="7">
        <v>6692.45</v>
      </c>
    </row>
    <row r="445" spans="1:13" s="10" customFormat="1" ht="15.75" customHeight="1" x14ac:dyDescent="0.3">
      <c r="A445" s="45"/>
      <c r="B445" s="46"/>
      <c r="C445" s="45"/>
      <c r="D445" s="49"/>
      <c r="E445" s="45"/>
      <c r="F445" s="45" t="s">
        <v>76</v>
      </c>
      <c r="G445" s="49"/>
      <c r="H445" s="54">
        <f>I445+K445+L445+M445</f>
        <v>150.34</v>
      </c>
      <c r="I445" s="54">
        <v>0</v>
      </c>
      <c r="J445" s="18" t="s">
        <v>18</v>
      </c>
      <c r="K445" s="7">
        <f>K446</f>
        <v>0</v>
      </c>
      <c r="L445" s="7">
        <f>L446</f>
        <v>0</v>
      </c>
      <c r="M445" s="7">
        <f>M446</f>
        <v>150.34</v>
      </c>
    </row>
    <row r="446" spans="1:13" s="10" customFormat="1" ht="19.5" customHeight="1" x14ac:dyDescent="0.3">
      <c r="A446" s="45"/>
      <c r="B446" s="46"/>
      <c r="C446" s="45"/>
      <c r="D446" s="50"/>
      <c r="E446" s="45"/>
      <c r="F446" s="45"/>
      <c r="G446" s="50"/>
      <c r="H446" s="54"/>
      <c r="I446" s="54"/>
      <c r="J446" s="2" t="s">
        <v>20</v>
      </c>
      <c r="K446" s="7">
        <v>0</v>
      </c>
      <c r="L446" s="7">
        <v>0</v>
      </c>
      <c r="M446" s="7">
        <v>150.34</v>
      </c>
    </row>
    <row r="447" spans="1:13" s="10" customFormat="1" ht="34.799999999999997" customHeight="1" x14ac:dyDescent="0.3">
      <c r="A447" s="45" t="s">
        <v>380</v>
      </c>
      <c r="B447" s="46" t="s">
        <v>358</v>
      </c>
      <c r="C447" s="45" t="s">
        <v>359</v>
      </c>
      <c r="D447" s="5" t="s">
        <v>25</v>
      </c>
      <c r="E447" s="45" t="s">
        <v>26</v>
      </c>
      <c r="F447" s="45" t="s">
        <v>214</v>
      </c>
      <c r="G447" s="48" t="s">
        <v>144</v>
      </c>
      <c r="H447" s="54">
        <f>I447+K447+L447+M447</f>
        <v>9195.32</v>
      </c>
      <c r="I447" s="54">
        <v>0</v>
      </c>
      <c r="J447" s="2" t="s">
        <v>18</v>
      </c>
      <c r="K447" s="7">
        <f>K448</f>
        <v>0</v>
      </c>
      <c r="L447" s="7">
        <f t="shared" ref="L447:M447" si="91">L448</f>
        <v>0</v>
      </c>
      <c r="M447" s="7">
        <f t="shared" si="91"/>
        <v>9195.32</v>
      </c>
    </row>
    <row r="448" spans="1:13" s="10" customFormat="1" ht="15.6" x14ac:dyDescent="0.3">
      <c r="A448" s="45"/>
      <c r="B448" s="46"/>
      <c r="C448" s="45"/>
      <c r="D448" s="48" t="s">
        <v>29</v>
      </c>
      <c r="E448" s="45"/>
      <c r="F448" s="45"/>
      <c r="G448" s="49"/>
      <c r="H448" s="54"/>
      <c r="I448" s="54"/>
      <c r="J448" s="2" t="s">
        <v>20</v>
      </c>
      <c r="K448" s="7">
        <v>0</v>
      </c>
      <c r="L448" s="7">
        <v>0</v>
      </c>
      <c r="M448" s="7">
        <v>9195.32</v>
      </c>
    </row>
    <row r="449" spans="1:13" s="10" customFormat="1" ht="15.75" customHeight="1" x14ac:dyDescent="0.3">
      <c r="A449" s="45"/>
      <c r="B449" s="46"/>
      <c r="C449" s="45"/>
      <c r="D449" s="49"/>
      <c r="E449" s="45"/>
      <c r="F449" s="45" t="s">
        <v>27</v>
      </c>
      <c r="G449" s="49"/>
      <c r="H449" s="54">
        <f>I449+K449+L449+M449</f>
        <v>120.27</v>
      </c>
      <c r="I449" s="54">
        <v>0</v>
      </c>
      <c r="J449" s="18" t="s">
        <v>18</v>
      </c>
      <c r="K449" s="7">
        <f>K450</f>
        <v>0</v>
      </c>
      <c r="L449" s="7">
        <f>L450</f>
        <v>0</v>
      </c>
      <c r="M449" s="7">
        <f>M450</f>
        <v>120.27</v>
      </c>
    </row>
    <row r="450" spans="1:13" s="10" customFormat="1" ht="19.5" customHeight="1" x14ac:dyDescent="0.3">
      <c r="A450" s="45"/>
      <c r="B450" s="46"/>
      <c r="C450" s="45"/>
      <c r="D450" s="50"/>
      <c r="E450" s="45"/>
      <c r="F450" s="45"/>
      <c r="G450" s="50"/>
      <c r="H450" s="54"/>
      <c r="I450" s="54"/>
      <c r="J450" s="2" t="s">
        <v>20</v>
      </c>
      <c r="K450" s="7">
        <v>0</v>
      </c>
      <c r="L450" s="7">
        <v>0</v>
      </c>
      <c r="M450" s="7">
        <v>120.27</v>
      </c>
    </row>
    <row r="451" spans="1:13" s="10" customFormat="1" ht="24" customHeight="1" x14ac:dyDescent="0.3">
      <c r="A451" s="45" t="s">
        <v>383</v>
      </c>
      <c r="B451" s="46" t="s">
        <v>361</v>
      </c>
      <c r="C451" s="45" t="s">
        <v>362</v>
      </c>
      <c r="D451" s="5" t="s">
        <v>25</v>
      </c>
      <c r="E451" s="45" t="s">
        <v>26</v>
      </c>
      <c r="F451" s="48" t="s">
        <v>214</v>
      </c>
      <c r="G451" s="48" t="s">
        <v>363</v>
      </c>
      <c r="H451" s="51">
        <f>I451+K451+L451+M451</f>
        <v>2940.98</v>
      </c>
      <c r="I451" s="51">
        <v>0</v>
      </c>
      <c r="J451" s="2" t="s">
        <v>18</v>
      </c>
      <c r="K451" s="7">
        <f>K452</f>
        <v>2940.98</v>
      </c>
      <c r="L451" s="7">
        <f t="shared" ref="L451:M451" si="92">L452</f>
        <v>0</v>
      </c>
      <c r="M451" s="7">
        <f t="shared" si="92"/>
        <v>0</v>
      </c>
    </row>
    <row r="452" spans="1:13" s="10" customFormat="1" ht="15.6" customHeight="1" x14ac:dyDescent="0.3">
      <c r="A452" s="45"/>
      <c r="B452" s="46"/>
      <c r="C452" s="45"/>
      <c r="D452" s="48" t="s">
        <v>29</v>
      </c>
      <c r="E452" s="45"/>
      <c r="F452" s="49"/>
      <c r="G452" s="49"/>
      <c r="H452" s="52"/>
      <c r="I452" s="52"/>
      <c r="J452" s="55" t="s">
        <v>20</v>
      </c>
      <c r="K452" s="88">
        <v>2940.98</v>
      </c>
      <c r="L452" s="88">
        <v>0</v>
      </c>
      <c r="M452" s="88">
        <v>0</v>
      </c>
    </row>
    <row r="453" spans="1:13" s="10" customFormat="1" ht="15.75" customHeight="1" x14ac:dyDescent="0.3">
      <c r="A453" s="45"/>
      <c r="B453" s="46"/>
      <c r="C453" s="45"/>
      <c r="D453" s="49"/>
      <c r="E453" s="45"/>
      <c r="F453" s="49"/>
      <c r="G453" s="49"/>
      <c r="H453" s="52"/>
      <c r="I453" s="52"/>
      <c r="J453" s="56"/>
      <c r="K453" s="89"/>
      <c r="L453" s="89"/>
      <c r="M453" s="89"/>
    </row>
    <row r="454" spans="1:13" s="10" customFormat="1" ht="19.5" customHeight="1" x14ac:dyDescent="0.3">
      <c r="A454" s="45"/>
      <c r="B454" s="46"/>
      <c r="C454" s="45"/>
      <c r="D454" s="50"/>
      <c r="E454" s="45"/>
      <c r="F454" s="50"/>
      <c r="G454" s="50"/>
      <c r="H454" s="53"/>
      <c r="I454" s="53"/>
      <c r="J454" s="57"/>
      <c r="K454" s="90"/>
      <c r="L454" s="90"/>
      <c r="M454" s="90"/>
    </row>
    <row r="455" spans="1:13" s="10" customFormat="1" ht="35.4" customHeight="1" x14ac:dyDescent="0.3">
      <c r="A455" s="45" t="s">
        <v>386</v>
      </c>
      <c r="B455" s="46" t="s">
        <v>365</v>
      </c>
      <c r="C455" s="45" t="s">
        <v>366</v>
      </c>
      <c r="D455" s="5" t="s">
        <v>25</v>
      </c>
      <c r="E455" s="45" t="s">
        <v>26</v>
      </c>
      <c r="F455" s="45" t="s">
        <v>214</v>
      </c>
      <c r="G455" s="45" t="s">
        <v>160</v>
      </c>
      <c r="H455" s="54">
        <f>I455+K455+L455+M455</f>
        <v>2994.31</v>
      </c>
      <c r="I455" s="54">
        <v>0</v>
      </c>
      <c r="J455" s="2" t="s">
        <v>18</v>
      </c>
      <c r="K455" s="7">
        <f>K456</f>
        <v>0</v>
      </c>
      <c r="L455" s="7">
        <f t="shared" ref="L455:M455" si="93">L456</f>
        <v>0</v>
      </c>
      <c r="M455" s="7">
        <f t="shared" si="93"/>
        <v>2994.31</v>
      </c>
    </row>
    <row r="456" spans="1:13" s="10" customFormat="1" ht="15.6" x14ac:dyDescent="0.3">
      <c r="A456" s="45"/>
      <c r="B456" s="46"/>
      <c r="C456" s="45"/>
      <c r="D456" s="5" t="s">
        <v>29</v>
      </c>
      <c r="E456" s="45"/>
      <c r="F456" s="45"/>
      <c r="G456" s="45"/>
      <c r="H456" s="54"/>
      <c r="I456" s="54"/>
      <c r="J456" s="2" t="s">
        <v>20</v>
      </c>
      <c r="K456" s="7">
        <v>0</v>
      </c>
      <c r="L456" s="7">
        <v>0</v>
      </c>
      <c r="M456" s="7">
        <v>2994.31</v>
      </c>
    </row>
    <row r="457" spans="1:13" s="10" customFormat="1" ht="28.5" hidden="1" customHeight="1" x14ac:dyDescent="0.3">
      <c r="A457" s="48" t="s">
        <v>389</v>
      </c>
      <c r="B457" s="46" t="s">
        <v>368</v>
      </c>
      <c r="C457" s="45" t="s">
        <v>369</v>
      </c>
      <c r="D457" s="45" t="s">
        <v>25</v>
      </c>
      <c r="E457" s="48" t="s">
        <v>26</v>
      </c>
      <c r="F457" s="48" t="s">
        <v>60</v>
      </c>
      <c r="G457" s="48" t="s">
        <v>201</v>
      </c>
      <c r="H457" s="51">
        <f>I457+K457+L457+M457</f>
        <v>1740.42</v>
      </c>
      <c r="I457" s="51">
        <v>1740.42</v>
      </c>
      <c r="J457" s="2" t="s">
        <v>18</v>
      </c>
      <c r="K457" s="7">
        <f>K458</f>
        <v>0</v>
      </c>
      <c r="L457" s="7">
        <f t="shared" ref="L457:M457" si="94">L458</f>
        <v>0</v>
      </c>
      <c r="M457" s="7">
        <f t="shared" si="94"/>
        <v>0</v>
      </c>
    </row>
    <row r="458" spans="1:13" s="10" customFormat="1" ht="28.5" hidden="1" customHeight="1" x14ac:dyDescent="0.3">
      <c r="A458" s="49"/>
      <c r="B458" s="46"/>
      <c r="C458" s="45"/>
      <c r="D458" s="45"/>
      <c r="E458" s="49"/>
      <c r="F458" s="50"/>
      <c r="G458" s="49"/>
      <c r="H458" s="53"/>
      <c r="I458" s="53"/>
      <c r="J458" s="2" t="s">
        <v>20</v>
      </c>
      <c r="K458" s="7">
        <v>0</v>
      </c>
      <c r="L458" s="7">
        <v>0</v>
      </c>
      <c r="M458" s="7">
        <v>0</v>
      </c>
    </row>
    <row r="459" spans="1:13" s="10" customFormat="1" ht="22.5" customHeight="1" x14ac:dyDescent="0.3">
      <c r="A459" s="49"/>
      <c r="B459" s="46"/>
      <c r="C459" s="45"/>
      <c r="D459" s="45"/>
      <c r="E459" s="49"/>
      <c r="F459" s="45" t="s">
        <v>27</v>
      </c>
      <c r="G459" s="49"/>
      <c r="H459" s="54">
        <f>I459+K459+L459+M459</f>
        <v>39983.240000000005</v>
      </c>
      <c r="I459" s="54">
        <v>38996.800000000003</v>
      </c>
      <c r="J459" s="2" t="s">
        <v>18</v>
      </c>
      <c r="K459" s="7">
        <f>K460</f>
        <v>986.44</v>
      </c>
      <c r="L459" s="7">
        <f t="shared" ref="L459:M459" si="95">L460</f>
        <v>0</v>
      </c>
      <c r="M459" s="7">
        <f t="shared" si="95"/>
        <v>0</v>
      </c>
    </row>
    <row r="460" spans="1:13" s="10" customFormat="1" ht="42" customHeight="1" x14ac:dyDescent="0.3">
      <c r="A460" s="50"/>
      <c r="B460" s="46"/>
      <c r="C460" s="45"/>
      <c r="D460" s="5" t="s">
        <v>29</v>
      </c>
      <c r="E460" s="50"/>
      <c r="F460" s="45"/>
      <c r="G460" s="50"/>
      <c r="H460" s="45"/>
      <c r="I460" s="54"/>
      <c r="J460" s="2" t="s">
        <v>20</v>
      </c>
      <c r="K460" s="7">
        <v>986.44</v>
      </c>
      <c r="L460" s="7">
        <v>0</v>
      </c>
      <c r="M460" s="7">
        <v>0</v>
      </c>
    </row>
    <row r="461" spans="1:13" s="10" customFormat="1" ht="21.75" customHeight="1" x14ac:dyDescent="0.3">
      <c r="A461" s="45" t="s">
        <v>425</v>
      </c>
      <c r="B461" s="46" t="s">
        <v>371</v>
      </c>
      <c r="C461" s="45" t="s">
        <v>372</v>
      </c>
      <c r="D461" s="5" t="s">
        <v>25</v>
      </c>
      <c r="E461" s="45" t="s">
        <v>26</v>
      </c>
      <c r="F461" s="45" t="s">
        <v>27</v>
      </c>
      <c r="G461" s="45" t="s">
        <v>124</v>
      </c>
      <c r="H461" s="54">
        <f>I461+K461+L461+M461</f>
        <v>416531.32</v>
      </c>
      <c r="I461" s="54">
        <v>141895.79999999999</v>
      </c>
      <c r="J461" s="2" t="s">
        <v>18</v>
      </c>
      <c r="K461" s="22">
        <f>K463</f>
        <v>274635.52000000002</v>
      </c>
      <c r="L461" s="22">
        <f>L463</f>
        <v>0</v>
      </c>
      <c r="M461" s="22">
        <f>M463</f>
        <v>0</v>
      </c>
    </row>
    <row r="462" spans="1:13" s="10" customFormat="1" ht="15.75" hidden="1" customHeight="1" x14ac:dyDescent="0.3">
      <c r="A462" s="45"/>
      <c r="B462" s="46"/>
      <c r="C462" s="45"/>
      <c r="D462" s="45" t="s">
        <v>373</v>
      </c>
      <c r="E462" s="45"/>
      <c r="F462" s="45"/>
      <c r="G462" s="45"/>
      <c r="H462" s="54"/>
      <c r="I462" s="54"/>
      <c r="J462" s="2" t="s">
        <v>19</v>
      </c>
      <c r="K462" s="22">
        <v>0</v>
      </c>
      <c r="L462" s="22">
        <v>0</v>
      </c>
      <c r="M462" s="22">
        <v>0</v>
      </c>
    </row>
    <row r="463" spans="1:13" s="10" customFormat="1" ht="156" customHeight="1" x14ac:dyDescent="0.3">
      <c r="A463" s="45"/>
      <c r="B463" s="46"/>
      <c r="C463" s="45"/>
      <c r="D463" s="45"/>
      <c r="E463" s="45"/>
      <c r="F463" s="45"/>
      <c r="G463" s="45"/>
      <c r="H463" s="54"/>
      <c r="I463" s="54"/>
      <c r="J463" s="2" t="s">
        <v>20</v>
      </c>
      <c r="K463" s="7">
        <v>274635.52000000002</v>
      </c>
      <c r="L463" s="7">
        <v>0</v>
      </c>
      <c r="M463" s="7">
        <v>0</v>
      </c>
    </row>
    <row r="464" spans="1:13" s="10" customFormat="1" ht="15.6" x14ac:dyDescent="0.3">
      <c r="A464" s="47" t="s">
        <v>374</v>
      </c>
      <c r="B464" s="47"/>
      <c r="C464" s="47"/>
      <c r="D464" s="47"/>
      <c r="E464" s="47"/>
      <c r="F464" s="47"/>
      <c r="G464" s="47"/>
      <c r="H464" s="47"/>
      <c r="I464" s="47"/>
      <c r="J464" s="2" t="s">
        <v>18</v>
      </c>
      <c r="K464" s="7">
        <f t="shared" ref="K464:M464" si="96">K465+K466</f>
        <v>128040.81</v>
      </c>
      <c r="L464" s="7">
        <f t="shared" si="96"/>
        <v>409.06</v>
      </c>
      <c r="M464" s="7">
        <f t="shared" si="96"/>
        <v>50000</v>
      </c>
    </row>
    <row r="465" spans="1:13" s="10" customFormat="1" ht="15.6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2" t="s">
        <v>19</v>
      </c>
      <c r="K465" s="7">
        <v>0</v>
      </c>
      <c r="L465" s="7">
        <v>0</v>
      </c>
      <c r="M465" s="7">
        <v>0</v>
      </c>
    </row>
    <row r="466" spans="1:13" s="10" customFormat="1" ht="15.6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2" t="s">
        <v>20</v>
      </c>
      <c r="K466" s="7">
        <f>K468+K474+K476+K478+K470+K480+K482+K484+K472</f>
        <v>128040.81</v>
      </c>
      <c r="L466" s="7">
        <f t="shared" ref="L466:M466" si="97">L468+L474+L476+L478+L470+L480+L482+L484+L472</f>
        <v>409.06</v>
      </c>
      <c r="M466" s="7">
        <f t="shared" si="97"/>
        <v>50000</v>
      </c>
    </row>
    <row r="467" spans="1:13" s="10" customFormat="1" ht="22.5" hidden="1" customHeight="1" x14ac:dyDescent="0.3">
      <c r="A467" s="48" t="s">
        <v>426</v>
      </c>
      <c r="B467" s="55" t="s">
        <v>376</v>
      </c>
      <c r="C467" s="48" t="s">
        <v>377</v>
      </c>
      <c r="D467" s="45" t="s">
        <v>378</v>
      </c>
      <c r="E467" s="48" t="s">
        <v>26</v>
      </c>
      <c r="F467" s="45" t="s">
        <v>236</v>
      </c>
      <c r="G467" s="48" t="s">
        <v>170</v>
      </c>
      <c r="H467" s="54">
        <f>I467+K467+L467+M467</f>
        <v>5169.1899999999996</v>
      </c>
      <c r="I467" s="54">
        <v>5169.1899999999996</v>
      </c>
      <c r="J467" s="2" t="s">
        <v>18</v>
      </c>
      <c r="K467" s="7">
        <f>K468</f>
        <v>0</v>
      </c>
      <c r="L467" s="7">
        <f t="shared" ref="L467:M473" si="98">L468</f>
        <v>0</v>
      </c>
      <c r="M467" s="7">
        <f t="shared" si="98"/>
        <v>0</v>
      </c>
    </row>
    <row r="468" spans="1:13" s="10" customFormat="1" ht="44.25" hidden="1" customHeight="1" x14ac:dyDescent="0.3">
      <c r="A468" s="49"/>
      <c r="B468" s="56"/>
      <c r="C468" s="49"/>
      <c r="D468" s="45"/>
      <c r="E468" s="49"/>
      <c r="F468" s="45"/>
      <c r="G468" s="49"/>
      <c r="H468" s="45"/>
      <c r="I468" s="54"/>
      <c r="J468" s="2" t="s">
        <v>20</v>
      </c>
      <c r="K468" s="7">
        <v>0</v>
      </c>
      <c r="L468" s="7">
        <v>0</v>
      </c>
      <c r="M468" s="7">
        <v>0</v>
      </c>
    </row>
    <row r="469" spans="1:13" s="10" customFormat="1" ht="17.399999999999999" customHeight="1" x14ac:dyDescent="0.3">
      <c r="A469" s="49"/>
      <c r="B469" s="56"/>
      <c r="C469" s="49"/>
      <c r="D469" s="45"/>
      <c r="E469" s="49"/>
      <c r="F469" s="48" t="s">
        <v>27</v>
      </c>
      <c r="G469" s="49"/>
      <c r="H469" s="54">
        <f>I469+K469+L469+M469</f>
        <v>109360.91</v>
      </c>
      <c r="I469" s="54">
        <v>51012.41</v>
      </c>
      <c r="J469" s="2" t="s">
        <v>18</v>
      </c>
      <c r="K469" s="7">
        <f>K470</f>
        <v>58348.5</v>
      </c>
      <c r="L469" s="7">
        <f t="shared" si="98"/>
        <v>0</v>
      </c>
      <c r="M469" s="7">
        <f t="shared" si="98"/>
        <v>0</v>
      </c>
    </row>
    <row r="470" spans="1:13" s="10" customFormat="1" ht="42" customHeight="1" x14ac:dyDescent="0.3">
      <c r="A470" s="50"/>
      <c r="B470" s="57"/>
      <c r="C470" s="50"/>
      <c r="D470" s="5" t="s">
        <v>379</v>
      </c>
      <c r="E470" s="50"/>
      <c r="F470" s="50"/>
      <c r="G470" s="50"/>
      <c r="H470" s="45"/>
      <c r="I470" s="54"/>
      <c r="J470" s="2" t="s">
        <v>20</v>
      </c>
      <c r="K470" s="7">
        <v>58348.5</v>
      </c>
      <c r="L470" s="7">
        <v>0</v>
      </c>
      <c r="M470" s="7">
        <v>0</v>
      </c>
    </row>
    <row r="471" spans="1:13" s="10" customFormat="1" ht="22.5" customHeight="1" x14ac:dyDescent="0.3">
      <c r="A471" s="48" t="s">
        <v>427</v>
      </c>
      <c r="B471" s="55" t="s">
        <v>381</v>
      </c>
      <c r="C471" s="48" t="s">
        <v>382</v>
      </c>
      <c r="D471" s="5" t="s">
        <v>25</v>
      </c>
      <c r="E471" s="48" t="s">
        <v>26</v>
      </c>
      <c r="F471" s="45" t="s">
        <v>214</v>
      </c>
      <c r="G471" s="48" t="s">
        <v>170</v>
      </c>
      <c r="H471" s="54">
        <f>I471+K471+L471+M471</f>
        <v>6800</v>
      </c>
      <c r="I471" s="54">
        <f>321.66+3430.2</f>
        <v>3751.8599999999997</v>
      </c>
      <c r="J471" s="2" t="s">
        <v>18</v>
      </c>
      <c r="K471" s="7">
        <f>K472</f>
        <v>3048.1400000000003</v>
      </c>
      <c r="L471" s="7">
        <f t="shared" si="98"/>
        <v>0</v>
      </c>
      <c r="M471" s="7">
        <f t="shared" si="98"/>
        <v>0</v>
      </c>
    </row>
    <row r="472" spans="1:13" s="10" customFormat="1" ht="31.2" customHeight="1" x14ac:dyDescent="0.3">
      <c r="A472" s="49"/>
      <c r="B472" s="56"/>
      <c r="C472" s="49"/>
      <c r="D472" s="45" t="s">
        <v>29</v>
      </c>
      <c r="E472" s="49"/>
      <c r="F472" s="45"/>
      <c r="G472" s="49"/>
      <c r="H472" s="45"/>
      <c r="I472" s="54"/>
      <c r="J472" s="2" t="s">
        <v>20</v>
      </c>
      <c r="K472" s="39">
        <f>2421.88+626.26</f>
        <v>3048.1400000000003</v>
      </c>
      <c r="L472" s="7">
        <v>0</v>
      </c>
      <c r="M472" s="7">
        <v>0</v>
      </c>
    </row>
    <row r="473" spans="1:13" s="10" customFormat="1" ht="22.5" customHeight="1" x14ac:dyDescent="0.3">
      <c r="A473" s="49"/>
      <c r="B473" s="56"/>
      <c r="C473" s="49"/>
      <c r="D473" s="45"/>
      <c r="E473" s="49"/>
      <c r="F473" s="45" t="s">
        <v>76</v>
      </c>
      <c r="G473" s="49"/>
      <c r="H473" s="54">
        <f>I473+K473+L473+M473</f>
        <v>3713.31</v>
      </c>
      <c r="I473" s="54">
        <v>0</v>
      </c>
      <c r="J473" s="2" t="s">
        <v>18</v>
      </c>
      <c r="K473" s="39">
        <f>K474</f>
        <v>3304.25</v>
      </c>
      <c r="L473" s="7">
        <f t="shared" si="98"/>
        <v>409.06</v>
      </c>
      <c r="M473" s="7">
        <f t="shared" si="98"/>
        <v>0</v>
      </c>
    </row>
    <row r="474" spans="1:13" s="10" customFormat="1" ht="19.2" customHeight="1" x14ac:dyDescent="0.3">
      <c r="A474" s="50"/>
      <c r="B474" s="57"/>
      <c r="C474" s="50"/>
      <c r="D474" s="45"/>
      <c r="E474" s="50"/>
      <c r="F474" s="45"/>
      <c r="G474" s="50"/>
      <c r="H474" s="45"/>
      <c r="I474" s="54"/>
      <c r="J474" s="2" t="s">
        <v>20</v>
      </c>
      <c r="K474" s="39">
        <f>3636.6-332.35</f>
        <v>3304.25</v>
      </c>
      <c r="L474" s="7">
        <v>409.06</v>
      </c>
      <c r="M474" s="7">
        <v>0</v>
      </c>
    </row>
    <row r="475" spans="1:13" s="10" customFormat="1" ht="50.25" hidden="1" customHeight="1" x14ac:dyDescent="0.3">
      <c r="A475" s="45" t="s">
        <v>428</v>
      </c>
      <c r="B475" s="46" t="s">
        <v>384</v>
      </c>
      <c r="C475" s="45" t="s">
        <v>385</v>
      </c>
      <c r="D475" s="48" t="s">
        <v>25</v>
      </c>
      <c r="E475" s="45" t="s">
        <v>26</v>
      </c>
      <c r="F475" s="45" t="s">
        <v>236</v>
      </c>
      <c r="G475" s="48" t="s">
        <v>56</v>
      </c>
      <c r="H475" s="54">
        <f>I475+K475+L475+M475</f>
        <v>5195.6000000000004</v>
      </c>
      <c r="I475" s="54">
        <v>5195.6000000000004</v>
      </c>
      <c r="J475" s="2" t="s">
        <v>18</v>
      </c>
      <c r="K475" s="7">
        <f>K476</f>
        <v>0</v>
      </c>
      <c r="L475" s="7">
        <f t="shared" ref="L475:M475" si="99">L476</f>
        <v>0</v>
      </c>
      <c r="M475" s="7">
        <f t="shared" si="99"/>
        <v>0</v>
      </c>
    </row>
    <row r="476" spans="1:13" s="10" customFormat="1" ht="15.6" hidden="1" x14ac:dyDescent="0.3">
      <c r="A476" s="45"/>
      <c r="B476" s="46"/>
      <c r="C476" s="45"/>
      <c r="D476" s="49"/>
      <c r="E476" s="45"/>
      <c r="F476" s="45"/>
      <c r="G476" s="49"/>
      <c r="H476" s="54"/>
      <c r="I476" s="54"/>
      <c r="J476" s="2" t="s">
        <v>20</v>
      </c>
      <c r="K476" s="7">
        <v>0</v>
      </c>
      <c r="L476" s="7">
        <v>0</v>
      </c>
      <c r="M476" s="7">
        <v>0</v>
      </c>
    </row>
    <row r="477" spans="1:13" s="10" customFormat="1" ht="15.75" customHeight="1" x14ac:dyDescent="0.3">
      <c r="A477" s="45"/>
      <c r="B477" s="46"/>
      <c r="C477" s="45"/>
      <c r="D477" s="50"/>
      <c r="E477" s="45"/>
      <c r="F477" s="45" t="s">
        <v>76</v>
      </c>
      <c r="G477" s="49"/>
      <c r="H477" s="54">
        <f>I477+K477+L477+M477</f>
        <v>14217.92</v>
      </c>
      <c r="I477" s="54">
        <v>0</v>
      </c>
      <c r="J477" s="18" t="s">
        <v>18</v>
      </c>
      <c r="K477" s="7">
        <f>K478</f>
        <v>14217.92</v>
      </c>
      <c r="L477" s="7">
        <f>L478</f>
        <v>0</v>
      </c>
      <c r="M477" s="7">
        <f>M478</f>
        <v>0</v>
      </c>
    </row>
    <row r="478" spans="1:13" s="10" customFormat="1" ht="45.6" customHeight="1" x14ac:dyDescent="0.3">
      <c r="A478" s="45"/>
      <c r="B478" s="46"/>
      <c r="C478" s="45"/>
      <c r="D478" s="5" t="s">
        <v>197</v>
      </c>
      <c r="E478" s="45"/>
      <c r="F478" s="45"/>
      <c r="G478" s="50"/>
      <c r="H478" s="54"/>
      <c r="I478" s="54"/>
      <c r="J478" s="2" t="s">
        <v>20</v>
      </c>
      <c r="K478" s="7">
        <v>14217.92</v>
      </c>
      <c r="L478" s="7">
        <v>0</v>
      </c>
      <c r="M478" s="7">
        <v>0</v>
      </c>
    </row>
    <row r="479" spans="1:13" s="11" customFormat="1" ht="50.25" hidden="1" customHeight="1" x14ac:dyDescent="0.3">
      <c r="A479" s="45" t="s">
        <v>429</v>
      </c>
      <c r="B479" s="46" t="s">
        <v>387</v>
      </c>
      <c r="C479" s="45" t="s">
        <v>388</v>
      </c>
      <c r="D479" s="48" t="s">
        <v>25</v>
      </c>
      <c r="E479" s="45" t="s">
        <v>26</v>
      </c>
      <c r="F479" s="45" t="s">
        <v>236</v>
      </c>
      <c r="G479" s="48" t="s">
        <v>97</v>
      </c>
      <c r="H479" s="54">
        <f>I479+K479+L479+M479</f>
        <v>29927.48</v>
      </c>
      <c r="I479" s="54">
        <v>29927.48</v>
      </c>
      <c r="J479" s="2" t="s">
        <v>18</v>
      </c>
      <c r="K479" s="7">
        <f>K480</f>
        <v>0</v>
      </c>
      <c r="L479" s="7">
        <f t="shared" ref="L479:M479" si="100">L480</f>
        <v>0</v>
      </c>
      <c r="M479" s="7">
        <f t="shared" si="100"/>
        <v>0</v>
      </c>
    </row>
    <row r="480" spans="1:13" s="11" customFormat="1" ht="15.6" hidden="1" customHeight="1" x14ac:dyDescent="0.3">
      <c r="A480" s="45"/>
      <c r="B480" s="46"/>
      <c r="C480" s="45"/>
      <c r="D480" s="49"/>
      <c r="E480" s="45"/>
      <c r="F480" s="45"/>
      <c r="G480" s="49"/>
      <c r="H480" s="54"/>
      <c r="I480" s="54"/>
      <c r="J480" s="2" t="s">
        <v>20</v>
      </c>
      <c r="K480" s="7">
        <v>0</v>
      </c>
      <c r="L480" s="7">
        <v>0</v>
      </c>
      <c r="M480" s="7">
        <v>0</v>
      </c>
    </row>
    <row r="481" spans="1:13" s="10" customFormat="1" ht="15.75" customHeight="1" x14ac:dyDescent="0.3">
      <c r="A481" s="45"/>
      <c r="B481" s="46"/>
      <c r="C481" s="45"/>
      <c r="D481" s="50"/>
      <c r="E481" s="45"/>
      <c r="F481" s="45" t="s">
        <v>76</v>
      </c>
      <c r="G481" s="49"/>
      <c r="H481" s="54">
        <f>I481+K481+L481+M481</f>
        <v>50000</v>
      </c>
      <c r="I481" s="54">
        <v>0</v>
      </c>
      <c r="J481" s="18" t="s">
        <v>18</v>
      </c>
      <c r="K481" s="7">
        <f>K482</f>
        <v>0</v>
      </c>
      <c r="L481" s="7">
        <f>L482</f>
        <v>0</v>
      </c>
      <c r="M481" s="7">
        <f>M482</f>
        <v>50000</v>
      </c>
    </row>
    <row r="482" spans="1:13" s="10" customFormat="1" ht="50.4" customHeight="1" x14ac:dyDescent="0.3">
      <c r="A482" s="45"/>
      <c r="B482" s="46"/>
      <c r="C482" s="45"/>
      <c r="D482" s="5" t="s">
        <v>373</v>
      </c>
      <c r="E482" s="45"/>
      <c r="F482" s="45"/>
      <c r="G482" s="50"/>
      <c r="H482" s="54"/>
      <c r="I482" s="54"/>
      <c r="J482" s="2" t="s">
        <v>20</v>
      </c>
      <c r="K482" s="7">
        <v>0</v>
      </c>
      <c r="L482" s="7">
        <v>0</v>
      </c>
      <c r="M482" s="7">
        <v>50000</v>
      </c>
    </row>
    <row r="483" spans="1:13" s="10" customFormat="1" ht="22.5" customHeight="1" x14ac:dyDescent="0.3">
      <c r="A483" s="48" t="s">
        <v>430</v>
      </c>
      <c r="B483" s="55" t="s">
        <v>394</v>
      </c>
      <c r="C483" s="48" t="s">
        <v>390</v>
      </c>
      <c r="D483" s="5" t="s">
        <v>25</v>
      </c>
      <c r="E483" s="48" t="s">
        <v>26</v>
      </c>
      <c r="F483" s="45" t="s">
        <v>391</v>
      </c>
      <c r="G483" s="45">
        <v>2026</v>
      </c>
      <c r="H483" s="54">
        <f>I483+K483+L483+M483</f>
        <v>49122</v>
      </c>
      <c r="I483" s="54">
        <v>0</v>
      </c>
      <c r="J483" s="2" t="s">
        <v>18</v>
      </c>
      <c r="K483" s="7">
        <f>K484</f>
        <v>49122</v>
      </c>
      <c r="L483" s="7">
        <f t="shared" ref="L483:M483" si="101">L484</f>
        <v>0</v>
      </c>
      <c r="M483" s="7">
        <f t="shared" si="101"/>
        <v>0</v>
      </c>
    </row>
    <row r="484" spans="1:13" s="10" customFormat="1" ht="172.2" customHeight="1" x14ac:dyDescent="0.3">
      <c r="A484" s="50"/>
      <c r="B484" s="57"/>
      <c r="C484" s="50"/>
      <c r="D484" s="4" t="s">
        <v>392</v>
      </c>
      <c r="E484" s="50"/>
      <c r="F484" s="45"/>
      <c r="G484" s="45"/>
      <c r="H484" s="45"/>
      <c r="I484" s="54"/>
      <c r="J484" s="2" t="s">
        <v>20</v>
      </c>
      <c r="K484" s="7">
        <v>49122</v>
      </c>
      <c r="L484" s="7">
        <v>0</v>
      </c>
      <c r="M484" s="7">
        <v>0</v>
      </c>
    </row>
    <row r="485" spans="1:13" s="10" customFormat="1" ht="20.25" customHeight="1" x14ac:dyDescent="0.3">
      <c r="B485" s="31" t="s">
        <v>393</v>
      </c>
      <c r="C485" s="31"/>
      <c r="D485" s="31"/>
      <c r="E485" s="31"/>
      <c r="F485" s="31"/>
      <c r="G485" s="31"/>
      <c r="H485" s="31"/>
      <c r="I485" s="32"/>
      <c r="J485" s="31"/>
      <c r="K485" s="31"/>
      <c r="L485" s="31"/>
    </row>
    <row r="486" spans="1:13" s="10" customFormat="1" ht="34.200000000000003" customHeight="1" x14ac:dyDescent="0.3">
      <c r="B486" s="91" t="s">
        <v>446</v>
      </c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</row>
    <row r="487" spans="1:13" s="11" customFormat="1" ht="15.6" x14ac:dyDescent="0.3"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</row>
    <row r="488" spans="1:13" s="11" customFormat="1" ht="15.6" x14ac:dyDescent="0.3"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</row>
    <row r="489" spans="1:13" s="11" customFormat="1" ht="15.6" x14ac:dyDescent="0.3"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</row>
    <row r="490" spans="1:13" s="11" customFormat="1" x14ac:dyDescent="0.3"/>
    <row r="491" spans="1:13" s="11" customFormat="1" x14ac:dyDescent="0.3"/>
    <row r="492" spans="1:13" s="11" customFormat="1" x14ac:dyDescent="0.3"/>
  </sheetData>
  <autoFilter ref="A14:M485" xr:uid="{00000000-0009-0000-0000-000000000000}"/>
  <mergeCells count="1414">
    <mergeCell ref="H483:H484"/>
    <mergeCell ref="I483:I484"/>
    <mergeCell ref="B486:M486"/>
    <mergeCell ref="A314:A317"/>
    <mergeCell ref="B314:B317"/>
    <mergeCell ref="C314:C317"/>
    <mergeCell ref="D315:D317"/>
    <mergeCell ref="E314:E317"/>
    <mergeCell ref="G314:G317"/>
    <mergeCell ref="A483:A484"/>
    <mergeCell ref="B483:B484"/>
    <mergeCell ref="C483:C484"/>
    <mergeCell ref="E483:E484"/>
    <mergeCell ref="F483:F484"/>
    <mergeCell ref="G483:G484"/>
    <mergeCell ref="G479:G482"/>
    <mergeCell ref="H479:H480"/>
    <mergeCell ref="I479:I480"/>
    <mergeCell ref="F481:F482"/>
    <mergeCell ref="H481:H482"/>
    <mergeCell ref="I481:I482"/>
    <mergeCell ref="A479:A482"/>
    <mergeCell ref="B479:B482"/>
    <mergeCell ref="C479:C482"/>
    <mergeCell ref="D479:D481"/>
    <mergeCell ref="E479:E482"/>
    <mergeCell ref="F479:F480"/>
    <mergeCell ref="G475:G478"/>
    <mergeCell ref="H475:H476"/>
    <mergeCell ref="I475:I476"/>
    <mergeCell ref="F477:F478"/>
    <mergeCell ref="H477:H478"/>
    <mergeCell ref="I477:I478"/>
    <mergeCell ref="A475:A478"/>
    <mergeCell ref="B475:B478"/>
    <mergeCell ref="C475:C478"/>
    <mergeCell ref="D475:D477"/>
    <mergeCell ref="E475:E478"/>
    <mergeCell ref="F475:F476"/>
    <mergeCell ref="H471:H472"/>
    <mergeCell ref="I471:I472"/>
    <mergeCell ref="D472:D474"/>
    <mergeCell ref="F473:F474"/>
    <mergeCell ref="H473:H474"/>
    <mergeCell ref="I473:I474"/>
    <mergeCell ref="A471:A474"/>
    <mergeCell ref="B471:B474"/>
    <mergeCell ref="C471:C474"/>
    <mergeCell ref="E471:E474"/>
    <mergeCell ref="F471:F472"/>
    <mergeCell ref="G471:G474"/>
    <mergeCell ref="G467:G470"/>
    <mergeCell ref="H467:H468"/>
    <mergeCell ref="I467:I468"/>
    <mergeCell ref="F469:F470"/>
    <mergeCell ref="H469:H470"/>
    <mergeCell ref="I469:I470"/>
    <mergeCell ref="H461:H463"/>
    <mergeCell ref="I461:I463"/>
    <mergeCell ref="D462:D463"/>
    <mergeCell ref="A464:I466"/>
    <mergeCell ref="A467:A470"/>
    <mergeCell ref="B467:B470"/>
    <mergeCell ref="C467:C470"/>
    <mergeCell ref="D467:D469"/>
    <mergeCell ref="E467:E470"/>
    <mergeCell ref="F467:F468"/>
    <mergeCell ref="A461:A463"/>
    <mergeCell ref="B461:B463"/>
    <mergeCell ref="C461:C463"/>
    <mergeCell ref="E461:E463"/>
    <mergeCell ref="F461:F463"/>
    <mergeCell ref="G461:G463"/>
    <mergeCell ref="G457:G460"/>
    <mergeCell ref="H457:H458"/>
    <mergeCell ref="I457:I458"/>
    <mergeCell ref="F459:F460"/>
    <mergeCell ref="H459:H460"/>
    <mergeCell ref="I459:I460"/>
    <mergeCell ref="A457:A460"/>
    <mergeCell ref="B457:B460"/>
    <mergeCell ref="C457:C460"/>
    <mergeCell ref="D457:D459"/>
    <mergeCell ref="E457:E460"/>
    <mergeCell ref="F457:F458"/>
    <mergeCell ref="L452:L454"/>
    <mergeCell ref="M452:M454"/>
    <mergeCell ref="A455:A456"/>
    <mergeCell ref="B455:B456"/>
    <mergeCell ref="C455:C456"/>
    <mergeCell ref="E455:E456"/>
    <mergeCell ref="F455:F456"/>
    <mergeCell ref="G455:G456"/>
    <mergeCell ref="H455:H456"/>
    <mergeCell ref="I455:I456"/>
    <mergeCell ref="G451:G454"/>
    <mergeCell ref="H451:H454"/>
    <mergeCell ref="I451:I454"/>
    <mergeCell ref="D452:D454"/>
    <mergeCell ref="J452:J454"/>
    <mergeCell ref="K452:K454"/>
    <mergeCell ref="I447:I448"/>
    <mergeCell ref="D448:D450"/>
    <mergeCell ref="F449:F450"/>
    <mergeCell ref="H449:H450"/>
    <mergeCell ref="I449:I450"/>
    <mergeCell ref="A451:A454"/>
    <mergeCell ref="B451:B454"/>
    <mergeCell ref="C451:C454"/>
    <mergeCell ref="E451:E454"/>
    <mergeCell ref="F451:F454"/>
    <mergeCell ref="F445:F446"/>
    <mergeCell ref="H445:H446"/>
    <mergeCell ref="I445:I446"/>
    <mergeCell ref="A447:A450"/>
    <mergeCell ref="B447:B450"/>
    <mergeCell ref="C447:C450"/>
    <mergeCell ref="E447:E450"/>
    <mergeCell ref="F447:F448"/>
    <mergeCell ref="G447:G450"/>
    <mergeCell ref="H447:H448"/>
    <mergeCell ref="M441:M442"/>
    <mergeCell ref="A443:A446"/>
    <mergeCell ref="B443:B446"/>
    <mergeCell ref="C443:C446"/>
    <mergeCell ref="E443:E446"/>
    <mergeCell ref="F443:F444"/>
    <mergeCell ref="G443:G446"/>
    <mergeCell ref="H443:H444"/>
    <mergeCell ref="I443:I444"/>
    <mergeCell ref="D444:D446"/>
    <mergeCell ref="H440:H442"/>
    <mergeCell ref="I440:I442"/>
    <mergeCell ref="D441:D442"/>
    <mergeCell ref="J441:J442"/>
    <mergeCell ref="K441:K442"/>
    <mergeCell ref="L441:L442"/>
    <mergeCell ref="A440:A442"/>
    <mergeCell ref="B440:B442"/>
    <mergeCell ref="C440:C442"/>
    <mergeCell ref="E440:E442"/>
    <mergeCell ref="F440:F442"/>
    <mergeCell ref="G440:G442"/>
    <mergeCell ref="H436:H437"/>
    <mergeCell ref="I436:I437"/>
    <mergeCell ref="D437:D439"/>
    <mergeCell ref="F438:F439"/>
    <mergeCell ref="H438:H439"/>
    <mergeCell ref="I438:I439"/>
    <mergeCell ref="J434:J435"/>
    <mergeCell ref="K434:K435"/>
    <mergeCell ref="L434:L435"/>
    <mergeCell ref="M434:M435"/>
    <mergeCell ref="A436:A439"/>
    <mergeCell ref="B436:B439"/>
    <mergeCell ref="C436:C439"/>
    <mergeCell ref="E436:E439"/>
    <mergeCell ref="F436:F437"/>
    <mergeCell ref="G436:G439"/>
    <mergeCell ref="M431:M432"/>
    <mergeCell ref="A433:A435"/>
    <mergeCell ref="B433:B435"/>
    <mergeCell ref="C433:C435"/>
    <mergeCell ref="E433:E435"/>
    <mergeCell ref="F433:F435"/>
    <mergeCell ref="G433:G435"/>
    <mergeCell ref="H433:H435"/>
    <mergeCell ref="I433:I435"/>
    <mergeCell ref="D434:D435"/>
    <mergeCell ref="H430:H432"/>
    <mergeCell ref="I430:I432"/>
    <mergeCell ref="D431:D432"/>
    <mergeCell ref="J431:J432"/>
    <mergeCell ref="K431:K432"/>
    <mergeCell ref="L431:L432"/>
    <mergeCell ref="A430:A432"/>
    <mergeCell ref="B430:B432"/>
    <mergeCell ref="C430:C432"/>
    <mergeCell ref="E430:E432"/>
    <mergeCell ref="F430:F432"/>
    <mergeCell ref="G430:G432"/>
    <mergeCell ref="H426:H427"/>
    <mergeCell ref="I426:I427"/>
    <mergeCell ref="D427:D429"/>
    <mergeCell ref="F428:F429"/>
    <mergeCell ref="H428:H429"/>
    <mergeCell ref="I428:I429"/>
    <mergeCell ref="A426:A429"/>
    <mergeCell ref="B426:B429"/>
    <mergeCell ref="C426:C429"/>
    <mergeCell ref="E426:E429"/>
    <mergeCell ref="F426:F427"/>
    <mergeCell ref="G426:G429"/>
    <mergeCell ref="H423:H425"/>
    <mergeCell ref="I423:I425"/>
    <mergeCell ref="J423:J424"/>
    <mergeCell ref="K423:K424"/>
    <mergeCell ref="L423:L424"/>
    <mergeCell ref="M423:M424"/>
    <mergeCell ref="A423:A425"/>
    <mergeCell ref="B423:B425"/>
    <mergeCell ref="C423:C425"/>
    <mergeCell ref="E423:E425"/>
    <mergeCell ref="F423:F425"/>
    <mergeCell ref="G423:G425"/>
    <mergeCell ref="D424:D425"/>
    <mergeCell ref="H419:H420"/>
    <mergeCell ref="I419:I420"/>
    <mergeCell ref="D420:D422"/>
    <mergeCell ref="F421:F422"/>
    <mergeCell ref="H421:H422"/>
    <mergeCell ref="I421:I422"/>
    <mergeCell ref="A419:A422"/>
    <mergeCell ref="B419:B422"/>
    <mergeCell ref="C419:C422"/>
    <mergeCell ref="E419:E422"/>
    <mergeCell ref="F419:F420"/>
    <mergeCell ref="G419:G422"/>
    <mergeCell ref="H415:H416"/>
    <mergeCell ref="I415:I416"/>
    <mergeCell ref="D416:D418"/>
    <mergeCell ref="F417:F418"/>
    <mergeCell ref="H417:H418"/>
    <mergeCell ref="I417:I418"/>
    <mergeCell ref="A415:A418"/>
    <mergeCell ref="B415:B418"/>
    <mergeCell ref="C415:C418"/>
    <mergeCell ref="E415:E418"/>
    <mergeCell ref="F415:F416"/>
    <mergeCell ref="G415:G418"/>
    <mergeCell ref="H411:H412"/>
    <mergeCell ref="I411:I412"/>
    <mergeCell ref="D412:D414"/>
    <mergeCell ref="F413:F414"/>
    <mergeCell ref="H413:H414"/>
    <mergeCell ref="I413:I414"/>
    <mergeCell ref="A411:A414"/>
    <mergeCell ref="B411:B414"/>
    <mergeCell ref="C411:C414"/>
    <mergeCell ref="E411:E414"/>
    <mergeCell ref="F411:F412"/>
    <mergeCell ref="G411:G414"/>
    <mergeCell ref="H407:H408"/>
    <mergeCell ref="I407:I408"/>
    <mergeCell ref="D408:D410"/>
    <mergeCell ref="F409:F410"/>
    <mergeCell ref="H409:H410"/>
    <mergeCell ref="I409:I410"/>
    <mergeCell ref="A407:A410"/>
    <mergeCell ref="B407:B410"/>
    <mergeCell ref="C407:C410"/>
    <mergeCell ref="E407:E410"/>
    <mergeCell ref="F407:F408"/>
    <mergeCell ref="G407:G410"/>
    <mergeCell ref="H403:H404"/>
    <mergeCell ref="I403:I404"/>
    <mergeCell ref="D404:D406"/>
    <mergeCell ref="F405:F406"/>
    <mergeCell ref="H405:H406"/>
    <mergeCell ref="I405:I406"/>
    <mergeCell ref="A403:A406"/>
    <mergeCell ref="B403:B406"/>
    <mergeCell ref="C403:C406"/>
    <mergeCell ref="E403:E406"/>
    <mergeCell ref="F403:F404"/>
    <mergeCell ref="G403:G406"/>
    <mergeCell ref="H399:H400"/>
    <mergeCell ref="I399:I400"/>
    <mergeCell ref="D400:D402"/>
    <mergeCell ref="F401:F402"/>
    <mergeCell ref="H401:H402"/>
    <mergeCell ref="I401:I402"/>
    <mergeCell ref="A399:A402"/>
    <mergeCell ref="B399:B402"/>
    <mergeCell ref="C399:C402"/>
    <mergeCell ref="E399:E402"/>
    <mergeCell ref="F399:F400"/>
    <mergeCell ref="G399:G402"/>
    <mergeCell ref="H395:H396"/>
    <mergeCell ref="I395:I396"/>
    <mergeCell ref="D396:D398"/>
    <mergeCell ref="F397:F398"/>
    <mergeCell ref="H397:H398"/>
    <mergeCell ref="I397:I398"/>
    <mergeCell ref="A395:A398"/>
    <mergeCell ref="B395:B398"/>
    <mergeCell ref="C395:C398"/>
    <mergeCell ref="E395:E398"/>
    <mergeCell ref="F395:F396"/>
    <mergeCell ref="G395:G398"/>
    <mergeCell ref="H391:H392"/>
    <mergeCell ref="I391:I392"/>
    <mergeCell ref="D392:D394"/>
    <mergeCell ref="F393:F394"/>
    <mergeCell ref="H393:H394"/>
    <mergeCell ref="I393:I394"/>
    <mergeCell ref="A391:A394"/>
    <mergeCell ref="B391:B394"/>
    <mergeCell ref="C391:C394"/>
    <mergeCell ref="E391:E394"/>
    <mergeCell ref="F391:F392"/>
    <mergeCell ref="G391:G394"/>
    <mergeCell ref="H387:H388"/>
    <mergeCell ref="I387:I388"/>
    <mergeCell ref="D388:D390"/>
    <mergeCell ref="F389:F390"/>
    <mergeCell ref="H389:H390"/>
    <mergeCell ref="I389:I390"/>
    <mergeCell ref="A387:A390"/>
    <mergeCell ref="B387:B390"/>
    <mergeCell ref="C387:C390"/>
    <mergeCell ref="E387:E390"/>
    <mergeCell ref="F387:F388"/>
    <mergeCell ref="G387:G390"/>
    <mergeCell ref="H383:H384"/>
    <mergeCell ref="I383:I384"/>
    <mergeCell ref="D384:D386"/>
    <mergeCell ref="F385:F386"/>
    <mergeCell ref="H385:H386"/>
    <mergeCell ref="I385:I386"/>
    <mergeCell ref="A383:A386"/>
    <mergeCell ref="B383:B386"/>
    <mergeCell ref="C383:C386"/>
    <mergeCell ref="E383:E386"/>
    <mergeCell ref="F383:F384"/>
    <mergeCell ref="G383:G386"/>
    <mergeCell ref="H379:H380"/>
    <mergeCell ref="I379:I380"/>
    <mergeCell ref="D380:D382"/>
    <mergeCell ref="F381:F382"/>
    <mergeCell ref="H381:H382"/>
    <mergeCell ref="I381:I382"/>
    <mergeCell ref="A379:A382"/>
    <mergeCell ref="B379:B382"/>
    <mergeCell ref="C379:C382"/>
    <mergeCell ref="E379:E382"/>
    <mergeCell ref="F379:F380"/>
    <mergeCell ref="G379:G382"/>
    <mergeCell ref="H375:H376"/>
    <mergeCell ref="I375:I376"/>
    <mergeCell ref="D376:D378"/>
    <mergeCell ref="F377:F378"/>
    <mergeCell ref="H377:H378"/>
    <mergeCell ref="I377:I378"/>
    <mergeCell ref="A375:A378"/>
    <mergeCell ref="B375:B378"/>
    <mergeCell ref="C375:C378"/>
    <mergeCell ref="E375:E378"/>
    <mergeCell ref="F375:F376"/>
    <mergeCell ref="G375:G378"/>
    <mergeCell ref="H371:H372"/>
    <mergeCell ref="I371:I372"/>
    <mergeCell ref="D372:D374"/>
    <mergeCell ref="F373:F374"/>
    <mergeCell ref="H373:H374"/>
    <mergeCell ref="I373:I374"/>
    <mergeCell ref="A371:A374"/>
    <mergeCell ref="B371:B374"/>
    <mergeCell ref="C371:C374"/>
    <mergeCell ref="E371:E374"/>
    <mergeCell ref="F371:F372"/>
    <mergeCell ref="G371:G374"/>
    <mergeCell ref="H367:H368"/>
    <mergeCell ref="I367:I368"/>
    <mergeCell ref="D368:D370"/>
    <mergeCell ref="F369:F370"/>
    <mergeCell ref="H369:H370"/>
    <mergeCell ref="I369:I370"/>
    <mergeCell ref="A367:A370"/>
    <mergeCell ref="B367:B370"/>
    <mergeCell ref="C367:C370"/>
    <mergeCell ref="E367:E370"/>
    <mergeCell ref="F367:F368"/>
    <mergeCell ref="G367:G370"/>
    <mergeCell ref="G363:G366"/>
    <mergeCell ref="H363:H364"/>
    <mergeCell ref="I363:I364"/>
    <mergeCell ref="D364:D366"/>
    <mergeCell ref="F365:F366"/>
    <mergeCell ref="H365:H366"/>
    <mergeCell ref="I365:I366"/>
    <mergeCell ref="J360:J361"/>
    <mergeCell ref="K360:K361"/>
    <mergeCell ref="L360:L361"/>
    <mergeCell ref="M360:M361"/>
    <mergeCell ref="D361:D362"/>
    <mergeCell ref="A363:A366"/>
    <mergeCell ref="B363:B366"/>
    <mergeCell ref="C363:C366"/>
    <mergeCell ref="E363:E366"/>
    <mergeCell ref="F363:F364"/>
    <mergeCell ref="M357:M358"/>
    <mergeCell ref="D358:D359"/>
    <mergeCell ref="A360:A362"/>
    <mergeCell ref="B360:B362"/>
    <mergeCell ref="C360:C362"/>
    <mergeCell ref="E360:E362"/>
    <mergeCell ref="F360:F362"/>
    <mergeCell ref="G360:G362"/>
    <mergeCell ref="H360:H362"/>
    <mergeCell ref="I360:I362"/>
    <mergeCell ref="G357:G359"/>
    <mergeCell ref="H357:H359"/>
    <mergeCell ref="I357:I359"/>
    <mergeCell ref="J357:J358"/>
    <mergeCell ref="K357:K358"/>
    <mergeCell ref="L357:L358"/>
    <mergeCell ref="J354:J355"/>
    <mergeCell ref="K354:K355"/>
    <mergeCell ref="L354:L355"/>
    <mergeCell ref="M354:M355"/>
    <mergeCell ref="D355:D356"/>
    <mergeCell ref="A357:A359"/>
    <mergeCell ref="B357:B359"/>
    <mergeCell ref="C357:C359"/>
    <mergeCell ref="E357:E359"/>
    <mergeCell ref="F357:F359"/>
    <mergeCell ref="M351:M352"/>
    <mergeCell ref="D352:D353"/>
    <mergeCell ref="A354:A356"/>
    <mergeCell ref="B354:B356"/>
    <mergeCell ref="C354:C356"/>
    <mergeCell ref="E354:E356"/>
    <mergeCell ref="F354:F356"/>
    <mergeCell ref="G354:G356"/>
    <mergeCell ref="H354:H356"/>
    <mergeCell ref="I354:I356"/>
    <mergeCell ref="G351:G353"/>
    <mergeCell ref="H351:H353"/>
    <mergeCell ref="I351:I353"/>
    <mergeCell ref="J351:J352"/>
    <mergeCell ref="K351:K352"/>
    <mergeCell ref="L351:L352"/>
    <mergeCell ref="J348:J349"/>
    <mergeCell ref="K348:K349"/>
    <mergeCell ref="L348:L349"/>
    <mergeCell ref="M348:M349"/>
    <mergeCell ref="D349:D350"/>
    <mergeCell ref="A351:A353"/>
    <mergeCell ref="B351:B353"/>
    <mergeCell ref="C351:C353"/>
    <mergeCell ref="E351:E353"/>
    <mergeCell ref="F351:F353"/>
    <mergeCell ref="M345:M346"/>
    <mergeCell ref="D346:D347"/>
    <mergeCell ref="A348:A350"/>
    <mergeCell ref="B348:B350"/>
    <mergeCell ref="C348:C350"/>
    <mergeCell ref="E348:E350"/>
    <mergeCell ref="F348:F350"/>
    <mergeCell ref="G348:G350"/>
    <mergeCell ref="H348:H350"/>
    <mergeCell ref="I348:I350"/>
    <mergeCell ref="G345:G347"/>
    <mergeCell ref="H345:H347"/>
    <mergeCell ref="I345:I347"/>
    <mergeCell ref="J345:J346"/>
    <mergeCell ref="K345:K346"/>
    <mergeCell ref="L345:L346"/>
    <mergeCell ref="J342:J343"/>
    <mergeCell ref="K342:K343"/>
    <mergeCell ref="L342:L343"/>
    <mergeCell ref="M342:M343"/>
    <mergeCell ref="D343:D344"/>
    <mergeCell ref="A345:A347"/>
    <mergeCell ref="B345:B347"/>
    <mergeCell ref="C345:C347"/>
    <mergeCell ref="E345:E347"/>
    <mergeCell ref="F345:F347"/>
    <mergeCell ref="M338:M340"/>
    <mergeCell ref="D339:D341"/>
    <mergeCell ref="A342:A344"/>
    <mergeCell ref="B342:B344"/>
    <mergeCell ref="C342:C344"/>
    <mergeCell ref="E342:E344"/>
    <mergeCell ref="F342:F344"/>
    <mergeCell ref="G342:G344"/>
    <mergeCell ref="H342:H344"/>
    <mergeCell ref="I342:I344"/>
    <mergeCell ref="G338:G341"/>
    <mergeCell ref="H338:H341"/>
    <mergeCell ref="I338:I341"/>
    <mergeCell ref="J338:J340"/>
    <mergeCell ref="K338:K340"/>
    <mergeCell ref="L338:L340"/>
    <mergeCell ref="D335:D337"/>
    <mergeCell ref="A338:A341"/>
    <mergeCell ref="B338:B341"/>
    <mergeCell ref="C338:C341"/>
    <mergeCell ref="E338:E341"/>
    <mergeCell ref="F338:F341"/>
    <mergeCell ref="H334:H337"/>
    <mergeCell ref="I334:I337"/>
    <mergeCell ref="J334:J336"/>
    <mergeCell ref="K334:K336"/>
    <mergeCell ref="L334:L336"/>
    <mergeCell ref="M334:M336"/>
    <mergeCell ref="G331:G333"/>
    <mergeCell ref="H331:H333"/>
    <mergeCell ref="I331:I333"/>
    <mergeCell ref="D332:D333"/>
    <mergeCell ref="A334:A337"/>
    <mergeCell ref="B334:B337"/>
    <mergeCell ref="C334:C337"/>
    <mergeCell ref="E334:E337"/>
    <mergeCell ref="F334:F337"/>
    <mergeCell ref="G334:G337"/>
    <mergeCell ref="D329:D330"/>
    <mergeCell ref="A331:A333"/>
    <mergeCell ref="B331:B333"/>
    <mergeCell ref="C331:C333"/>
    <mergeCell ref="E331:E333"/>
    <mergeCell ref="F331:F333"/>
    <mergeCell ref="H326:H327"/>
    <mergeCell ref="I326:I327"/>
    <mergeCell ref="A328:A330"/>
    <mergeCell ref="B328:B330"/>
    <mergeCell ref="C328:C330"/>
    <mergeCell ref="E328:E330"/>
    <mergeCell ref="F328:F330"/>
    <mergeCell ref="G328:G330"/>
    <mergeCell ref="H328:H330"/>
    <mergeCell ref="I328:I330"/>
    <mergeCell ref="G323:G325"/>
    <mergeCell ref="H323:H325"/>
    <mergeCell ref="I323:I325"/>
    <mergeCell ref="D324:D325"/>
    <mergeCell ref="A326:A327"/>
    <mergeCell ref="B326:B327"/>
    <mergeCell ref="C326:C327"/>
    <mergeCell ref="E326:E327"/>
    <mergeCell ref="F326:F327"/>
    <mergeCell ref="G326:G327"/>
    <mergeCell ref="D321:D322"/>
    <mergeCell ref="A323:A325"/>
    <mergeCell ref="B323:B325"/>
    <mergeCell ref="C323:C325"/>
    <mergeCell ref="E323:E325"/>
    <mergeCell ref="F323:F325"/>
    <mergeCell ref="H318:H319"/>
    <mergeCell ref="I318:I319"/>
    <mergeCell ref="A320:A322"/>
    <mergeCell ref="B320:B322"/>
    <mergeCell ref="C320:C322"/>
    <mergeCell ref="E320:E322"/>
    <mergeCell ref="F320:F322"/>
    <mergeCell ref="G320:G322"/>
    <mergeCell ref="H320:H322"/>
    <mergeCell ref="I320:I322"/>
    <mergeCell ref="A318:A319"/>
    <mergeCell ref="B318:B319"/>
    <mergeCell ref="C318:C319"/>
    <mergeCell ref="E318:E319"/>
    <mergeCell ref="F318:F319"/>
    <mergeCell ref="G318:G319"/>
    <mergeCell ref="H316:H317"/>
    <mergeCell ref="I316:I317"/>
    <mergeCell ref="F316:F317"/>
    <mergeCell ref="H312:H313"/>
    <mergeCell ref="I312:I313"/>
    <mergeCell ref="F314:F315"/>
    <mergeCell ref="H314:H315"/>
    <mergeCell ref="I314:I315"/>
    <mergeCell ref="A312:A313"/>
    <mergeCell ref="B312:B313"/>
    <mergeCell ref="C312:C313"/>
    <mergeCell ref="E312:E313"/>
    <mergeCell ref="F312:F313"/>
    <mergeCell ref="G312:G313"/>
    <mergeCell ref="F308:F309"/>
    <mergeCell ref="G308:G311"/>
    <mergeCell ref="H308:H309"/>
    <mergeCell ref="I308:I309"/>
    <mergeCell ref="D310:D311"/>
    <mergeCell ref="F310:F311"/>
    <mergeCell ref="H310:H311"/>
    <mergeCell ref="I310:I311"/>
    <mergeCell ref="D304:D307"/>
    <mergeCell ref="A308:A311"/>
    <mergeCell ref="B308:B311"/>
    <mergeCell ref="C308:C311"/>
    <mergeCell ref="D308:D309"/>
    <mergeCell ref="E308:E311"/>
    <mergeCell ref="H303:H307"/>
    <mergeCell ref="I303:I307"/>
    <mergeCell ref="J303:J305"/>
    <mergeCell ref="K303:K305"/>
    <mergeCell ref="L303:L305"/>
    <mergeCell ref="M303:M305"/>
    <mergeCell ref="J300:J302"/>
    <mergeCell ref="K300:K302"/>
    <mergeCell ref="L300:L302"/>
    <mergeCell ref="M300:M302"/>
    <mergeCell ref="A303:A307"/>
    <mergeCell ref="B303:B307"/>
    <mergeCell ref="C303:C307"/>
    <mergeCell ref="E303:E307"/>
    <mergeCell ref="F303:F307"/>
    <mergeCell ref="G303:G307"/>
    <mergeCell ref="M296:M298"/>
    <mergeCell ref="A299:A302"/>
    <mergeCell ref="B299:B302"/>
    <mergeCell ref="C299:C302"/>
    <mergeCell ref="E299:E302"/>
    <mergeCell ref="F299:F302"/>
    <mergeCell ref="G299:G302"/>
    <mergeCell ref="H299:H302"/>
    <mergeCell ref="I299:I302"/>
    <mergeCell ref="D300:D302"/>
    <mergeCell ref="H295:H298"/>
    <mergeCell ref="I295:I298"/>
    <mergeCell ref="D296:D298"/>
    <mergeCell ref="J296:J298"/>
    <mergeCell ref="K296:K298"/>
    <mergeCell ref="L296:L298"/>
    <mergeCell ref="D293:D294"/>
    <mergeCell ref="F293:F294"/>
    <mergeCell ref="H293:H294"/>
    <mergeCell ref="I293:I294"/>
    <mergeCell ref="A295:A298"/>
    <mergeCell ref="B295:B298"/>
    <mergeCell ref="C295:C298"/>
    <mergeCell ref="E295:E298"/>
    <mergeCell ref="F295:F298"/>
    <mergeCell ref="G295:G298"/>
    <mergeCell ref="I289:I290"/>
    <mergeCell ref="A291:A294"/>
    <mergeCell ref="B291:B294"/>
    <mergeCell ref="C291:C294"/>
    <mergeCell ref="D291:D292"/>
    <mergeCell ref="E291:E294"/>
    <mergeCell ref="F291:F292"/>
    <mergeCell ref="G291:G294"/>
    <mergeCell ref="H291:H292"/>
    <mergeCell ref="I291:I292"/>
    <mergeCell ref="H286:H288"/>
    <mergeCell ref="I286:I288"/>
    <mergeCell ref="D287:D288"/>
    <mergeCell ref="A289:A290"/>
    <mergeCell ref="B289:B290"/>
    <mergeCell ref="C289:C290"/>
    <mergeCell ref="E289:E290"/>
    <mergeCell ref="F289:F290"/>
    <mergeCell ref="G289:G290"/>
    <mergeCell ref="H289:H290"/>
    <mergeCell ref="A286:A288"/>
    <mergeCell ref="B286:B288"/>
    <mergeCell ref="C286:C288"/>
    <mergeCell ref="E286:E288"/>
    <mergeCell ref="F286:F288"/>
    <mergeCell ref="G286:G288"/>
    <mergeCell ref="I283:I285"/>
    <mergeCell ref="J283:J284"/>
    <mergeCell ref="K283:K284"/>
    <mergeCell ref="L283:L284"/>
    <mergeCell ref="M283:M284"/>
    <mergeCell ref="D284:D285"/>
    <mergeCell ref="H280:H282"/>
    <mergeCell ref="I280:I282"/>
    <mergeCell ref="D281:D282"/>
    <mergeCell ref="A283:A285"/>
    <mergeCell ref="B283:B285"/>
    <mergeCell ref="C283:C285"/>
    <mergeCell ref="E283:E285"/>
    <mergeCell ref="F283:F285"/>
    <mergeCell ref="G283:G285"/>
    <mergeCell ref="H283:H285"/>
    <mergeCell ref="A280:A282"/>
    <mergeCell ref="B280:B282"/>
    <mergeCell ref="C280:C282"/>
    <mergeCell ref="E280:E282"/>
    <mergeCell ref="F280:F282"/>
    <mergeCell ref="G280:G282"/>
    <mergeCell ref="M274:M275"/>
    <mergeCell ref="A277:A279"/>
    <mergeCell ref="B277:B279"/>
    <mergeCell ref="C277:C279"/>
    <mergeCell ref="E277:E279"/>
    <mergeCell ref="F277:F279"/>
    <mergeCell ref="G277:G279"/>
    <mergeCell ref="H277:H279"/>
    <mergeCell ref="I277:I279"/>
    <mergeCell ref="D278:D279"/>
    <mergeCell ref="H273:H276"/>
    <mergeCell ref="I273:I276"/>
    <mergeCell ref="D274:D276"/>
    <mergeCell ref="J274:J275"/>
    <mergeCell ref="K274:K275"/>
    <mergeCell ref="L274:L275"/>
    <mergeCell ref="A273:A276"/>
    <mergeCell ref="B273:B276"/>
    <mergeCell ref="C273:C276"/>
    <mergeCell ref="E273:E276"/>
    <mergeCell ref="F273:F276"/>
    <mergeCell ref="G273:G276"/>
    <mergeCell ref="H268:H269"/>
    <mergeCell ref="I268:I269"/>
    <mergeCell ref="D269:D272"/>
    <mergeCell ref="F270:F272"/>
    <mergeCell ref="H270:H272"/>
    <mergeCell ref="I270:I272"/>
    <mergeCell ref="D264:D267"/>
    <mergeCell ref="F265:F267"/>
    <mergeCell ref="H265:H267"/>
    <mergeCell ref="I265:I267"/>
    <mergeCell ref="A268:A272"/>
    <mergeCell ref="B268:B272"/>
    <mergeCell ref="C268:C272"/>
    <mergeCell ref="E268:E272"/>
    <mergeCell ref="F268:F269"/>
    <mergeCell ref="G268:G272"/>
    <mergeCell ref="M259:M261"/>
    <mergeCell ref="D260:D262"/>
    <mergeCell ref="A263:A267"/>
    <mergeCell ref="B263:B267"/>
    <mergeCell ref="C263:C267"/>
    <mergeCell ref="E263:E267"/>
    <mergeCell ref="F263:F264"/>
    <mergeCell ref="G263:G267"/>
    <mergeCell ref="H263:H264"/>
    <mergeCell ref="I263:I264"/>
    <mergeCell ref="G259:G262"/>
    <mergeCell ref="H259:H262"/>
    <mergeCell ref="I259:I262"/>
    <mergeCell ref="J259:J261"/>
    <mergeCell ref="K259:K261"/>
    <mergeCell ref="L259:L261"/>
    <mergeCell ref="J254:J256"/>
    <mergeCell ref="K254:K256"/>
    <mergeCell ref="L254:L256"/>
    <mergeCell ref="M254:M256"/>
    <mergeCell ref="D255:D258"/>
    <mergeCell ref="A259:A262"/>
    <mergeCell ref="B259:B262"/>
    <mergeCell ref="C259:C262"/>
    <mergeCell ref="E259:E262"/>
    <mergeCell ref="F259:F262"/>
    <mergeCell ref="I251:I253"/>
    <mergeCell ref="D252:D253"/>
    <mergeCell ref="A254:A258"/>
    <mergeCell ref="B254:B258"/>
    <mergeCell ref="C254:C258"/>
    <mergeCell ref="E254:E258"/>
    <mergeCell ref="F254:F258"/>
    <mergeCell ref="G254:G258"/>
    <mergeCell ref="H254:H258"/>
    <mergeCell ref="I254:I258"/>
    <mergeCell ref="H248:H250"/>
    <mergeCell ref="I248:I250"/>
    <mergeCell ref="D249:D250"/>
    <mergeCell ref="A251:A253"/>
    <mergeCell ref="B251:B253"/>
    <mergeCell ref="C251:C253"/>
    <mergeCell ref="E251:E253"/>
    <mergeCell ref="F251:F253"/>
    <mergeCell ref="G251:G253"/>
    <mergeCell ref="H251:H253"/>
    <mergeCell ref="A248:A250"/>
    <mergeCell ref="B248:B250"/>
    <mergeCell ref="C248:C250"/>
    <mergeCell ref="E248:E250"/>
    <mergeCell ref="F248:F250"/>
    <mergeCell ref="G248:G250"/>
    <mergeCell ref="A242:I244"/>
    <mergeCell ref="A245:A247"/>
    <mergeCell ref="B245:B247"/>
    <mergeCell ref="C245:C247"/>
    <mergeCell ref="E245:E247"/>
    <mergeCell ref="F245:F247"/>
    <mergeCell ref="G245:G247"/>
    <mergeCell ref="H245:H247"/>
    <mergeCell ref="I245:I247"/>
    <mergeCell ref="D246:D247"/>
    <mergeCell ref="H239:H241"/>
    <mergeCell ref="I239:I241"/>
    <mergeCell ref="J239:J240"/>
    <mergeCell ref="K239:K240"/>
    <mergeCell ref="L239:L240"/>
    <mergeCell ref="M239:M240"/>
    <mergeCell ref="A239:A241"/>
    <mergeCell ref="B239:B241"/>
    <mergeCell ref="C239:C241"/>
    <mergeCell ref="E239:E241"/>
    <mergeCell ref="F239:F241"/>
    <mergeCell ref="G239:G241"/>
    <mergeCell ref="D240:D241"/>
    <mergeCell ref="H236:H238"/>
    <mergeCell ref="I236:I238"/>
    <mergeCell ref="J236:J237"/>
    <mergeCell ref="K236:K237"/>
    <mergeCell ref="L236:L237"/>
    <mergeCell ref="M236:M237"/>
    <mergeCell ref="A236:A238"/>
    <mergeCell ref="B236:B238"/>
    <mergeCell ref="C236:C238"/>
    <mergeCell ref="E236:E238"/>
    <mergeCell ref="F236:F238"/>
    <mergeCell ref="G236:G238"/>
    <mergeCell ref="D237:D238"/>
    <mergeCell ref="H233:H235"/>
    <mergeCell ref="I233:I235"/>
    <mergeCell ref="J233:J234"/>
    <mergeCell ref="K233:K234"/>
    <mergeCell ref="L233:L234"/>
    <mergeCell ref="M233:M234"/>
    <mergeCell ref="A233:A235"/>
    <mergeCell ref="B233:B235"/>
    <mergeCell ref="C233:C235"/>
    <mergeCell ref="E233:E235"/>
    <mergeCell ref="F233:F235"/>
    <mergeCell ref="G233:G235"/>
    <mergeCell ref="D234:D235"/>
    <mergeCell ref="J228:J229"/>
    <mergeCell ref="K228:K229"/>
    <mergeCell ref="L228:L229"/>
    <mergeCell ref="M228:M229"/>
    <mergeCell ref="D229:D232"/>
    <mergeCell ref="F231:F232"/>
    <mergeCell ref="H231:H232"/>
    <mergeCell ref="I231:I232"/>
    <mergeCell ref="H226:H227"/>
    <mergeCell ref="I226:I227"/>
    <mergeCell ref="A228:A232"/>
    <mergeCell ref="B228:B232"/>
    <mergeCell ref="C228:C232"/>
    <mergeCell ref="E228:E232"/>
    <mergeCell ref="F228:F230"/>
    <mergeCell ref="G228:G232"/>
    <mergeCell ref="H228:H230"/>
    <mergeCell ref="I228:I230"/>
    <mergeCell ref="A226:A227"/>
    <mergeCell ref="B226:B227"/>
    <mergeCell ref="C226:C227"/>
    <mergeCell ref="E226:E227"/>
    <mergeCell ref="F226:F227"/>
    <mergeCell ref="G226:G227"/>
    <mergeCell ref="H223:H225"/>
    <mergeCell ref="I223:I225"/>
    <mergeCell ref="J223:J224"/>
    <mergeCell ref="K223:K224"/>
    <mergeCell ref="L223:L224"/>
    <mergeCell ref="M223:M224"/>
    <mergeCell ref="A223:A225"/>
    <mergeCell ref="B223:B225"/>
    <mergeCell ref="C223:C225"/>
    <mergeCell ref="E223:E225"/>
    <mergeCell ref="F223:F225"/>
    <mergeCell ref="G223:G225"/>
    <mergeCell ref="D224:D225"/>
    <mergeCell ref="G218:G222"/>
    <mergeCell ref="H218:H219"/>
    <mergeCell ref="I218:I219"/>
    <mergeCell ref="D219:D222"/>
    <mergeCell ref="F220:F222"/>
    <mergeCell ref="H220:H222"/>
    <mergeCell ref="I220:I222"/>
    <mergeCell ref="I213:I214"/>
    <mergeCell ref="D214:D217"/>
    <mergeCell ref="F215:F217"/>
    <mergeCell ref="H215:H217"/>
    <mergeCell ref="I215:I217"/>
    <mergeCell ref="A218:A222"/>
    <mergeCell ref="B218:B222"/>
    <mergeCell ref="C218:C222"/>
    <mergeCell ref="E218:E222"/>
    <mergeCell ref="F218:F219"/>
    <mergeCell ref="H210:H212"/>
    <mergeCell ref="I210:I212"/>
    <mergeCell ref="D211:D212"/>
    <mergeCell ref="A213:A217"/>
    <mergeCell ref="B213:B217"/>
    <mergeCell ref="C213:C217"/>
    <mergeCell ref="E213:E217"/>
    <mergeCell ref="F213:F214"/>
    <mergeCell ref="G213:G217"/>
    <mergeCell ref="H213:H214"/>
    <mergeCell ref="A210:A212"/>
    <mergeCell ref="B210:B212"/>
    <mergeCell ref="C210:C212"/>
    <mergeCell ref="E210:E212"/>
    <mergeCell ref="F210:F212"/>
    <mergeCell ref="G210:G212"/>
    <mergeCell ref="H204:H206"/>
    <mergeCell ref="I204:I206"/>
    <mergeCell ref="D205:D209"/>
    <mergeCell ref="F207:F209"/>
    <mergeCell ref="H207:H209"/>
    <mergeCell ref="I207:I209"/>
    <mergeCell ref="G201:G203"/>
    <mergeCell ref="H201:H203"/>
    <mergeCell ref="I201:I203"/>
    <mergeCell ref="D202:D203"/>
    <mergeCell ref="A204:A209"/>
    <mergeCell ref="B204:B209"/>
    <mergeCell ref="C204:C209"/>
    <mergeCell ref="E204:E209"/>
    <mergeCell ref="F204:F206"/>
    <mergeCell ref="G204:G209"/>
    <mergeCell ref="D199:D200"/>
    <mergeCell ref="A201:A203"/>
    <mergeCell ref="B201:B203"/>
    <mergeCell ref="C201:C203"/>
    <mergeCell ref="E201:E203"/>
    <mergeCell ref="F201:F203"/>
    <mergeCell ref="F196:F197"/>
    <mergeCell ref="G196:G200"/>
    <mergeCell ref="H196:H197"/>
    <mergeCell ref="I196:I197"/>
    <mergeCell ref="F198:F200"/>
    <mergeCell ref="H198:H200"/>
    <mergeCell ref="I198:I200"/>
    <mergeCell ref="I191:I192"/>
    <mergeCell ref="F193:F195"/>
    <mergeCell ref="H193:H195"/>
    <mergeCell ref="I193:I195"/>
    <mergeCell ref="D194:D195"/>
    <mergeCell ref="A196:A200"/>
    <mergeCell ref="B196:B200"/>
    <mergeCell ref="C196:C200"/>
    <mergeCell ref="D196:D198"/>
    <mergeCell ref="E196:E200"/>
    <mergeCell ref="H189:H190"/>
    <mergeCell ref="I189:I190"/>
    <mergeCell ref="A191:A195"/>
    <mergeCell ref="B191:B195"/>
    <mergeCell ref="C191:C195"/>
    <mergeCell ref="D191:D193"/>
    <mergeCell ref="E191:E195"/>
    <mergeCell ref="F191:F192"/>
    <mergeCell ref="G191:G195"/>
    <mergeCell ref="H191:H192"/>
    <mergeCell ref="A189:A190"/>
    <mergeCell ref="B189:B190"/>
    <mergeCell ref="C189:C190"/>
    <mergeCell ref="E189:E190"/>
    <mergeCell ref="F189:F190"/>
    <mergeCell ref="G189:G190"/>
    <mergeCell ref="G185:G188"/>
    <mergeCell ref="H185:H186"/>
    <mergeCell ref="I185:I186"/>
    <mergeCell ref="D186:D188"/>
    <mergeCell ref="F187:F188"/>
    <mergeCell ref="H187:H188"/>
    <mergeCell ref="I187:I188"/>
    <mergeCell ref="J181:J182"/>
    <mergeCell ref="K181:K182"/>
    <mergeCell ref="L181:L182"/>
    <mergeCell ref="M181:M182"/>
    <mergeCell ref="D182:D184"/>
    <mergeCell ref="A185:A188"/>
    <mergeCell ref="B185:B188"/>
    <mergeCell ref="C185:C188"/>
    <mergeCell ref="E185:E188"/>
    <mergeCell ref="F185:F186"/>
    <mergeCell ref="G178:G184"/>
    <mergeCell ref="H178:H180"/>
    <mergeCell ref="I178:I180"/>
    <mergeCell ref="F181:F184"/>
    <mergeCell ref="H181:H184"/>
    <mergeCell ref="I181:I184"/>
    <mergeCell ref="A178:A184"/>
    <mergeCell ref="B178:B184"/>
    <mergeCell ref="C178:C184"/>
    <mergeCell ref="D178:D180"/>
    <mergeCell ref="E178:E184"/>
    <mergeCell ref="F178:F180"/>
    <mergeCell ref="I159:I161"/>
    <mergeCell ref="G173:G177"/>
    <mergeCell ref="H173:H174"/>
    <mergeCell ref="I173:I174"/>
    <mergeCell ref="D174:D177"/>
    <mergeCell ref="F175:F177"/>
    <mergeCell ref="H175:H177"/>
    <mergeCell ref="I175:I177"/>
    <mergeCell ref="D171:D172"/>
    <mergeCell ref="A173:A177"/>
    <mergeCell ref="B173:B177"/>
    <mergeCell ref="C173:C177"/>
    <mergeCell ref="E173:E177"/>
    <mergeCell ref="F173:F174"/>
    <mergeCell ref="H168:H169"/>
    <mergeCell ref="I168:I169"/>
    <mergeCell ref="A170:A172"/>
    <mergeCell ref="B170:B172"/>
    <mergeCell ref="C170:C172"/>
    <mergeCell ref="E170:E172"/>
    <mergeCell ref="F170:F172"/>
    <mergeCell ref="G170:G172"/>
    <mergeCell ref="H170:H172"/>
    <mergeCell ref="I170:I172"/>
    <mergeCell ref="A168:A169"/>
    <mergeCell ref="B168:B169"/>
    <mergeCell ref="C168:C169"/>
    <mergeCell ref="E168:E169"/>
    <mergeCell ref="F168:F169"/>
    <mergeCell ref="G168:G169"/>
    <mergeCell ref="K151:K152"/>
    <mergeCell ref="L151:L152"/>
    <mergeCell ref="M151:M152"/>
    <mergeCell ref="A153:A155"/>
    <mergeCell ref="B153:B155"/>
    <mergeCell ref="C153:C155"/>
    <mergeCell ref="E153:E155"/>
    <mergeCell ref="F153:F155"/>
    <mergeCell ref="G153:G155"/>
    <mergeCell ref="F162:F164"/>
    <mergeCell ref="G162:G167"/>
    <mergeCell ref="H162:H164"/>
    <mergeCell ref="I162:I164"/>
    <mergeCell ref="F165:F167"/>
    <mergeCell ref="H165:H167"/>
    <mergeCell ref="I165:I167"/>
    <mergeCell ref="D160:D161"/>
    <mergeCell ref="A162:A167"/>
    <mergeCell ref="B162:B167"/>
    <mergeCell ref="C162:C167"/>
    <mergeCell ref="D162:D165"/>
    <mergeCell ref="E162:E167"/>
    <mergeCell ref="D166:D167"/>
    <mergeCell ref="H156:H158"/>
    <mergeCell ref="I156:I158"/>
    <mergeCell ref="A159:A161"/>
    <mergeCell ref="B159:B161"/>
    <mergeCell ref="C159:C161"/>
    <mergeCell ref="E159:E161"/>
    <mergeCell ref="F159:F161"/>
    <mergeCell ref="G159:G161"/>
    <mergeCell ref="H159:H161"/>
    <mergeCell ref="A145:A148"/>
    <mergeCell ref="B145:B148"/>
    <mergeCell ref="C145:C148"/>
    <mergeCell ref="E145:E148"/>
    <mergeCell ref="F145:F148"/>
    <mergeCell ref="G145:G148"/>
    <mergeCell ref="H153:H155"/>
    <mergeCell ref="I153:I155"/>
    <mergeCell ref="D154:D155"/>
    <mergeCell ref="A156:A158"/>
    <mergeCell ref="B156:B158"/>
    <mergeCell ref="C156:C158"/>
    <mergeCell ref="D156:D157"/>
    <mergeCell ref="E156:E158"/>
    <mergeCell ref="F156:F158"/>
    <mergeCell ref="G156:G158"/>
    <mergeCell ref="J151:J152"/>
    <mergeCell ref="A142:A144"/>
    <mergeCell ref="B142:B144"/>
    <mergeCell ref="C142:C144"/>
    <mergeCell ref="E142:E144"/>
    <mergeCell ref="F142:F144"/>
    <mergeCell ref="G135:G139"/>
    <mergeCell ref="H135:H136"/>
    <mergeCell ref="I135:I136"/>
    <mergeCell ref="D136:D139"/>
    <mergeCell ref="F137:F139"/>
    <mergeCell ref="H137:H139"/>
    <mergeCell ref="I137:I139"/>
    <mergeCell ref="M146:M148"/>
    <mergeCell ref="A149:A152"/>
    <mergeCell ref="B149:B152"/>
    <mergeCell ref="C149:C152"/>
    <mergeCell ref="E149:E152"/>
    <mergeCell ref="F149:F152"/>
    <mergeCell ref="G149:G152"/>
    <mergeCell ref="H149:H152"/>
    <mergeCell ref="I149:I152"/>
    <mergeCell ref="D150:D152"/>
    <mergeCell ref="H145:H148"/>
    <mergeCell ref="I145:I148"/>
    <mergeCell ref="D146:D148"/>
    <mergeCell ref="J146:J148"/>
    <mergeCell ref="K146:K148"/>
    <mergeCell ref="L146:L148"/>
    <mergeCell ref="G142:G144"/>
    <mergeCell ref="H142:H144"/>
    <mergeCell ref="I142:I144"/>
    <mergeCell ref="D143:D144"/>
    <mergeCell ref="I130:I131"/>
    <mergeCell ref="D131:D134"/>
    <mergeCell ref="F132:F134"/>
    <mergeCell ref="H132:H134"/>
    <mergeCell ref="I132:I134"/>
    <mergeCell ref="A135:A141"/>
    <mergeCell ref="B135:B141"/>
    <mergeCell ref="C135:C141"/>
    <mergeCell ref="E135:E141"/>
    <mergeCell ref="F135:F136"/>
    <mergeCell ref="H127:H129"/>
    <mergeCell ref="I127:I129"/>
    <mergeCell ref="D128:D129"/>
    <mergeCell ref="A130:A134"/>
    <mergeCell ref="B130:B134"/>
    <mergeCell ref="C130:C134"/>
    <mergeCell ref="E130:E134"/>
    <mergeCell ref="F130:F131"/>
    <mergeCell ref="G130:G134"/>
    <mergeCell ref="H130:H131"/>
    <mergeCell ref="A127:A129"/>
    <mergeCell ref="B127:B129"/>
    <mergeCell ref="C127:C129"/>
    <mergeCell ref="E127:E129"/>
    <mergeCell ref="F127:F129"/>
    <mergeCell ref="G127:G129"/>
    <mergeCell ref="D140:D141"/>
    <mergeCell ref="F140:F141"/>
    <mergeCell ref="G140:G141"/>
    <mergeCell ref="H140:H141"/>
    <mergeCell ref="I140:I141"/>
    <mergeCell ref="I122:I123"/>
    <mergeCell ref="D123:D126"/>
    <mergeCell ref="B124:B126"/>
    <mergeCell ref="F124:F126"/>
    <mergeCell ref="H124:H126"/>
    <mergeCell ref="I124:I126"/>
    <mergeCell ref="H119:H121"/>
    <mergeCell ref="I119:I121"/>
    <mergeCell ref="D120:D121"/>
    <mergeCell ref="A122:A126"/>
    <mergeCell ref="B122:B123"/>
    <mergeCell ref="C122:C126"/>
    <mergeCell ref="E122:E126"/>
    <mergeCell ref="F122:F123"/>
    <mergeCell ref="G122:G126"/>
    <mergeCell ref="H122:H123"/>
    <mergeCell ref="A119:A121"/>
    <mergeCell ref="B119:B121"/>
    <mergeCell ref="C119:C121"/>
    <mergeCell ref="E119:E121"/>
    <mergeCell ref="F119:F121"/>
    <mergeCell ref="G119:G121"/>
    <mergeCell ref="A113:I115"/>
    <mergeCell ref="A116:A118"/>
    <mergeCell ref="B116:B118"/>
    <mergeCell ref="C116:C118"/>
    <mergeCell ref="E116:E118"/>
    <mergeCell ref="F116:F118"/>
    <mergeCell ref="G116:G118"/>
    <mergeCell ref="H116:H118"/>
    <mergeCell ref="I116:I118"/>
    <mergeCell ref="D117:D118"/>
    <mergeCell ref="H109:H110"/>
    <mergeCell ref="I109:I110"/>
    <mergeCell ref="D110:D112"/>
    <mergeCell ref="F111:F112"/>
    <mergeCell ref="H111:H112"/>
    <mergeCell ref="I111:I112"/>
    <mergeCell ref="A109:A112"/>
    <mergeCell ref="B109:B112"/>
    <mergeCell ref="C109:C112"/>
    <mergeCell ref="E109:E112"/>
    <mergeCell ref="F109:F110"/>
    <mergeCell ref="G109:G112"/>
    <mergeCell ref="G105:G108"/>
    <mergeCell ref="H105:H106"/>
    <mergeCell ref="I105:I106"/>
    <mergeCell ref="D106:D108"/>
    <mergeCell ref="F107:F108"/>
    <mergeCell ref="H107:H108"/>
    <mergeCell ref="I107:I108"/>
    <mergeCell ref="I100:I101"/>
    <mergeCell ref="D101:D104"/>
    <mergeCell ref="F102:F104"/>
    <mergeCell ref="H102:H104"/>
    <mergeCell ref="I102:I104"/>
    <mergeCell ref="A105:A108"/>
    <mergeCell ref="B105:B108"/>
    <mergeCell ref="C105:C108"/>
    <mergeCell ref="E105:E108"/>
    <mergeCell ref="F105:F106"/>
    <mergeCell ref="H97:H99"/>
    <mergeCell ref="I97:I99"/>
    <mergeCell ref="D98:D99"/>
    <mergeCell ref="A100:A104"/>
    <mergeCell ref="B100:B104"/>
    <mergeCell ref="C100:C104"/>
    <mergeCell ref="E100:E104"/>
    <mergeCell ref="F100:F101"/>
    <mergeCell ref="G100:G104"/>
    <mergeCell ref="H100:H101"/>
    <mergeCell ref="A97:A99"/>
    <mergeCell ref="B97:B99"/>
    <mergeCell ref="C97:C99"/>
    <mergeCell ref="E97:E99"/>
    <mergeCell ref="F97:F99"/>
    <mergeCell ref="G97:G99"/>
    <mergeCell ref="G92:G93"/>
    <mergeCell ref="H92:H93"/>
    <mergeCell ref="I92:I93"/>
    <mergeCell ref="F94:F96"/>
    <mergeCell ref="G94:G96"/>
    <mergeCell ref="H94:H96"/>
    <mergeCell ref="I94:I96"/>
    <mergeCell ref="A92:A96"/>
    <mergeCell ref="B92:B96"/>
    <mergeCell ref="C92:C96"/>
    <mergeCell ref="D92:D94"/>
    <mergeCell ref="E92:E96"/>
    <mergeCell ref="F92:F93"/>
    <mergeCell ref="D95:D96"/>
    <mergeCell ref="H85:H86"/>
    <mergeCell ref="I85:I86"/>
    <mergeCell ref="F87:F88"/>
    <mergeCell ref="H87:H88"/>
    <mergeCell ref="I87:I88"/>
    <mergeCell ref="A89:I91"/>
    <mergeCell ref="H82:H84"/>
    <mergeCell ref="I82:I84"/>
    <mergeCell ref="D83:D84"/>
    <mergeCell ref="A85:A88"/>
    <mergeCell ref="B85:B88"/>
    <mergeCell ref="C85:C88"/>
    <mergeCell ref="D85:D87"/>
    <mergeCell ref="E85:E88"/>
    <mergeCell ref="F85:F86"/>
    <mergeCell ref="G85:G88"/>
    <mergeCell ref="A82:A84"/>
    <mergeCell ref="B82:B84"/>
    <mergeCell ref="C82:C84"/>
    <mergeCell ref="E82:E84"/>
    <mergeCell ref="F82:F84"/>
    <mergeCell ref="G82:G84"/>
    <mergeCell ref="A76:I78"/>
    <mergeCell ref="A79:A81"/>
    <mergeCell ref="B79:B81"/>
    <mergeCell ref="C79:C81"/>
    <mergeCell ref="E79:E81"/>
    <mergeCell ref="F79:F81"/>
    <mergeCell ref="G79:G81"/>
    <mergeCell ref="H79:H81"/>
    <mergeCell ref="I79:I81"/>
    <mergeCell ref="D80:D81"/>
    <mergeCell ref="H71:H72"/>
    <mergeCell ref="I71:I72"/>
    <mergeCell ref="D72:D75"/>
    <mergeCell ref="F73:F75"/>
    <mergeCell ref="H73:H75"/>
    <mergeCell ref="I73:I75"/>
    <mergeCell ref="A71:A75"/>
    <mergeCell ref="B71:B75"/>
    <mergeCell ref="C71:C75"/>
    <mergeCell ref="E71:E75"/>
    <mergeCell ref="F71:F72"/>
    <mergeCell ref="G71:G75"/>
    <mergeCell ref="H67:H70"/>
    <mergeCell ref="I67:I70"/>
    <mergeCell ref="J67:J68"/>
    <mergeCell ref="K67:K68"/>
    <mergeCell ref="L67:L68"/>
    <mergeCell ref="M67:M68"/>
    <mergeCell ref="A67:A70"/>
    <mergeCell ref="B67:B70"/>
    <mergeCell ref="C67:C70"/>
    <mergeCell ref="E67:E70"/>
    <mergeCell ref="F67:F70"/>
    <mergeCell ref="G67:G70"/>
    <mergeCell ref="D68:D70"/>
    <mergeCell ref="G62:G66"/>
    <mergeCell ref="H62:H63"/>
    <mergeCell ref="I62:I63"/>
    <mergeCell ref="D63:D66"/>
    <mergeCell ref="F64:F66"/>
    <mergeCell ref="H64:H66"/>
    <mergeCell ref="I64:I66"/>
    <mergeCell ref="J59:J60"/>
    <mergeCell ref="K59:K60"/>
    <mergeCell ref="L59:L60"/>
    <mergeCell ref="M59:M60"/>
    <mergeCell ref="D60:D61"/>
    <mergeCell ref="A62:A66"/>
    <mergeCell ref="B62:B66"/>
    <mergeCell ref="C62:C66"/>
    <mergeCell ref="E62:E66"/>
    <mergeCell ref="F62:F63"/>
    <mergeCell ref="I57:I58"/>
    <mergeCell ref="A59:A61"/>
    <mergeCell ref="B59:B61"/>
    <mergeCell ref="C59:C61"/>
    <mergeCell ref="E59:E61"/>
    <mergeCell ref="F59:F61"/>
    <mergeCell ref="G59:G61"/>
    <mergeCell ref="H59:H61"/>
    <mergeCell ref="I59:I61"/>
    <mergeCell ref="L53:L54"/>
    <mergeCell ref="M53:M54"/>
    <mergeCell ref="D55:D56"/>
    <mergeCell ref="A57:A58"/>
    <mergeCell ref="B57:B58"/>
    <mergeCell ref="C57:C58"/>
    <mergeCell ref="E57:E58"/>
    <mergeCell ref="F57:F58"/>
    <mergeCell ref="G57:G58"/>
    <mergeCell ref="H57:H58"/>
    <mergeCell ref="F53:F56"/>
    <mergeCell ref="G53:G56"/>
    <mergeCell ref="H53:H56"/>
    <mergeCell ref="I53:I56"/>
    <mergeCell ref="J53:J54"/>
    <mergeCell ref="K53:K54"/>
    <mergeCell ref="I48:I49"/>
    <mergeCell ref="D50:D52"/>
    <mergeCell ref="F50:F52"/>
    <mergeCell ref="H50:H52"/>
    <mergeCell ref="I50:I52"/>
    <mergeCell ref="A53:A56"/>
    <mergeCell ref="B53:B56"/>
    <mergeCell ref="C53:C56"/>
    <mergeCell ref="D53:D54"/>
    <mergeCell ref="E53:E56"/>
    <mergeCell ref="H46:H47"/>
    <mergeCell ref="I46:I47"/>
    <mergeCell ref="A48:A52"/>
    <mergeCell ref="B48:B52"/>
    <mergeCell ref="C48:C52"/>
    <mergeCell ref="D48:D49"/>
    <mergeCell ref="E48:E52"/>
    <mergeCell ref="F48:F49"/>
    <mergeCell ref="G48:G52"/>
    <mergeCell ref="H48:H49"/>
    <mergeCell ref="A46:A47"/>
    <mergeCell ref="B46:B47"/>
    <mergeCell ref="C46:C47"/>
    <mergeCell ref="E46:E47"/>
    <mergeCell ref="F46:F47"/>
    <mergeCell ref="G46:G47"/>
    <mergeCell ref="H41:H42"/>
    <mergeCell ref="I41:I42"/>
    <mergeCell ref="D42:D45"/>
    <mergeCell ref="F43:F45"/>
    <mergeCell ref="H43:H45"/>
    <mergeCell ref="I43:I45"/>
    <mergeCell ref="G38:G40"/>
    <mergeCell ref="H38:H40"/>
    <mergeCell ref="I38:I40"/>
    <mergeCell ref="D39:D40"/>
    <mergeCell ref="A41:A45"/>
    <mergeCell ref="B41:B45"/>
    <mergeCell ref="C41:C45"/>
    <mergeCell ref="E41:E45"/>
    <mergeCell ref="F41:F42"/>
    <mergeCell ref="G41:G45"/>
    <mergeCell ref="D36:D37"/>
    <mergeCell ref="A38:A40"/>
    <mergeCell ref="B38:B40"/>
    <mergeCell ref="C38:C40"/>
    <mergeCell ref="E38:E40"/>
    <mergeCell ref="F38:F40"/>
    <mergeCell ref="I32:I34"/>
    <mergeCell ref="D33:D34"/>
    <mergeCell ref="A35:A37"/>
    <mergeCell ref="B35:B37"/>
    <mergeCell ref="C35:C37"/>
    <mergeCell ref="E35:E37"/>
    <mergeCell ref="F35:F37"/>
    <mergeCell ref="G35:G37"/>
    <mergeCell ref="H35:H37"/>
    <mergeCell ref="I35:I37"/>
    <mergeCell ref="H29:H31"/>
    <mergeCell ref="I29:I31"/>
    <mergeCell ref="D30:D31"/>
    <mergeCell ref="A32:A34"/>
    <mergeCell ref="B32:B34"/>
    <mergeCell ref="C32:C34"/>
    <mergeCell ref="E32:E34"/>
    <mergeCell ref="F32:F34"/>
    <mergeCell ref="G32:G34"/>
    <mergeCell ref="H32:H34"/>
    <mergeCell ref="A29:A31"/>
    <mergeCell ref="B29:B31"/>
    <mergeCell ref="C29:C31"/>
    <mergeCell ref="E29:E31"/>
    <mergeCell ref="F29:F31"/>
    <mergeCell ref="G29:G31"/>
    <mergeCell ref="G24:G28"/>
    <mergeCell ref="H24:H25"/>
    <mergeCell ref="I24:I25"/>
    <mergeCell ref="D25:D28"/>
    <mergeCell ref="F26:F28"/>
    <mergeCell ref="H26:H28"/>
    <mergeCell ref="I26:I28"/>
    <mergeCell ref="A24:A28"/>
    <mergeCell ref="B24:B28"/>
    <mergeCell ref="C24:C28"/>
    <mergeCell ref="E24:E28"/>
    <mergeCell ref="F24:F25"/>
    <mergeCell ref="K1:M1"/>
    <mergeCell ref="K3:M3"/>
    <mergeCell ref="K4:M4"/>
    <mergeCell ref="K5:M5"/>
    <mergeCell ref="K7:M7"/>
    <mergeCell ref="A9:L9"/>
    <mergeCell ref="D22:D23"/>
    <mergeCell ref="A15:I17"/>
    <mergeCell ref="A18:I20"/>
    <mergeCell ref="A21:A23"/>
    <mergeCell ref="B21:B23"/>
    <mergeCell ref="C21:C23"/>
    <mergeCell ref="E21:E23"/>
    <mergeCell ref="F21:F23"/>
    <mergeCell ref="G21:G23"/>
    <mergeCell ref="H21:H23"/>
    <mergeCell ref="I21:I23"/>
    <mergeCell ref="G11:G13"/>
    <mergeCell ref="H11:H13"/>
    <mergeCell ref="I11:I13"/>
    <mergeCell ref="J11:M11"/>
    <mergeCell ref="J12:J13"/>
    <mergeCell ref="K12:K13"/>
    <mergeCell ref="L12:M12"/>
    <mergeCell ref="A11:A13"/>
    <mergeCell ref="B11:B13"/>
    <mergeCell ref="C11:C13"/>
    <mergeCell ref="D11:D12"/>
    <mergeCell ref="E11:E13"/>
    <mergeCell ref="F11:F13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2" fitToHeight="15" orientation="landscape" r:id="rId1"/>
  <headerFooter differentFirst="1" alignWithMargins="0">
    <oddHeader>&amp;C&amp;"Times New Roman,обычный"&amp;P</oddHeader>
  </headerFooter>
  <rowBreaks count="11" manualBreakCount="11">
    <brk id="31" max="12" man="1"/>
    <brk id="75" max="12" man="1"/>
    <brk id="118" max="12" man="1"/>
    <brk id="172" max="12" man="1"/>
    <brk id="212" max="12" man="1"/>
    <brk id="253" max="12" man="1"/>
    <brk id="288" max="12" man="1"/>
    <brk id="333" max="12" man="1"/>
    <brk id="370" max="12" man="1"/>
    <brk id="442" max="12" man="1"/>
    <brk id="47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2026-2028 </vt:lpstr>
      <vt:lpstr>'2026-2028 '!Заголовки_для_печати</vt:lpstr>
      <vt:lpstr>'2026-2028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2026-04-29T07:48:31Z</cp:lastPrinted>
  <dcterms:created xsi:type="dcterms:W3CDTF">2026-01-29T13:36:27Z</dcterms:created>
  <dcterms:modified xsi:type="dcterms:W3CDTF">2026-05-06T13:40:43Z</dcterms:modified>
</cp:coreProperties>
</file>