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берт\Desktop\"/>
    </mc:Choice>
  </mc:AlternateContent>
  <xr:revisionPtr revIDLastSave="0" documentId="13_ncr:1_{37CDD1E3-9E33-4229-898A-C00D11FD88D6}" xr6:coauthVersionLast="47" xr6:coauthVersionMax="47" xr10:uidLastSave="{00000000-0000-0000-0000-000000000000}"/>
  <bookViews>
    <workbookView xWindow="-108" yWindow="-108" windowWidth="23256" windowHeight="12576" xr2:uid="{6B9B956D-29EA-40FE-AABB-C268F89160FF}"/>
  </bookViews>
  <sheets>
    <sheet name="2026-2028  (2)" sheetId="5" r:id="rId1"/>
  </sheets>
  <definedNames>
    <definedName name="_xlnm._FilterDatabase" localSheetId="0" hidden="1">'2026-2028  (2)'!$A$15:$M$488</definedName>
    <definedName name="_xlnm.Print_Titles" localSheetId="0">'2026-2028  (2)'!$15:$15</definedName>
    <definedName name="_xlnm.Print_Area" localSheetId="0">'2026-2028  (2)'!$A$1:$M$489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7" i="5" l="1"/>
  <c r="K156" i="5"/>
  <c r="L24" i="5"/>
  <c r="K24" i="5"/>
  <c r="L23" i="5" l="1"/>
  <c r="L22" i="5" s="1"/>
  <c r="K23" i="5"/>
  <c r="L68" i="5"/>
  <c r="M68" i="5"/>
  <c r="K68" i="5"/>
  <c r="K115" i="5"/>
  <c r="K487" i="5"/>
  <c r="M486" i="5"/>
  <c r="L486" i="5"/>
  <c r="K486" i="5"/>
  <c r="H486" i="5" s="1"/>
  <c r="M484" i="5"/>
  <c r="L484" i="5"/>
  <c r="K484" i="5"/>
  <c r="M482" i="5"/>
  <c r="L482" i="5"/>
  <c r="K482" i="5"/>
  <c r="M480" i="5"/>
  <c r="L480" i="5"/>
  <c r="K480" i="5"/>
  <c r="M478" i="5"/>
  <c r="L478" i="5"/>
  <c r="K478" i="5"/>
  <c r="H478" i="5" s="1"/>
  <c r="K477" i="5"/>
  <c r="K476" i="5" s="1"/>
  <c r="M476" i="5"/>
  <c r="L476" i="5"/>
  <c r="K475" i="5"/>
  <c r="M474" i="5"/>
  <c r="L474" i="5"/>
  <c r="K474" i="5"/>
  <c r="I474" i="5"/>
  <c r="H474" i="5" s="1"/>
  <c r="M472" i="5"/>
  <c r="L472" i="5"/>
  <c r="K472" i="5"/>
  <c r="H472" i="5"/>
  <c r="M470" i="5"/>
  <c r="L470" i="5"/>
  <c r="H470" i="5" s="1"/>
  <c r="K470" i="5"/>
  <c r="M469" i="5"/>
  <c r="L469" i="5"/>
  <c r="M467" i="5"/>
  <c r="L467" i="5"/>
  <c r="M464" i="5"/>
  <c r="L464" i="5"/>
  <c r="K464" i="5"/>
  <c r="M462" i="5"/>
  <c r="L462" i="5"/>
  <c r="H462" i="5" s="1"/>
  <c r="K462" i="5"/>
  <c r="M460" i="5"/>
  <c r="L460" i="5"/>
  <c r="H460" i="5" s="1"/>
  <c r="K460" i="5"/>
  <c r="M458" i="5"/>
  <c r="L458" i="5"/>
  <c r="H458" i="5" s="1"/>
  <c r="K458" i="5"/>
  <c r="M454" i="5"/>
  <c r="L454" i="5"/>
  <c r="K454" i="5"/>
  <c r="M452" i="5"/>
  <c r="L452" i="5"/>
  <c r="H452" i="5" s="1"/>
  <c r="K452" i="5"/>
  <c r="M450" i="5"/>
  <c r="L450" i="5"/>
  <c r="H450" i="5" s="1"/>
  <c r="K450" i="5"/>
  <c r="M448" i="5"/>
  <c r="L448" i="5"/>
  <c r="H448" i="5" s="1"/>
  <c r="K448" i="5"/>
  <c r="M446" i="5"/>
  <c r="L446" i="5"/>
  <c r="H446" i="5" s="1"/>
  <c r="K446" i="5"/>
  <c r="M443" i="5"/>
  <c r="L443" i="5"/>
  <c r="H443" i="5" s="1"/>
  <c r="K443" i="5"/>
  <c r="M441" i="5"/>
  <c r="L441" i="5"/>
  <c r="H441" i="5" s="1"/>
  <c r="K441" i="5"/>
  <c r="M439" i="5"/>
  <c r="L439" i="5"/>
  <c r="H439" i="5" s="1"/>
  <c r="K439" i="5"/>
  <c r="M436" i="5"/>
  <c r="L436" i="5"/>
  <c r="H436" i="5" s="1"/>
  <c r="K436" i="5"/>
  <c r="M433" i="5"/>
  <c r="L433" i="5"/>
  <c r="H433" i="5" s="1"/>
  <c r="K433" i="5"/>
  <c r="M431" i="5"/>
  <c r="L431" i="5"/>
  <c r="H431" i="5" s="1"/>
  <c r="K431" i="5"/>
  <c r="M429" i="5"/>
  <c r="L429" i="5"/>
  <c r="H429" i="5" s="1"/>
  <c r="K429" i="5"/>
  <c r="M426" i="5"/>
  <c r="L426" i="5"/>
  <c r="H426" i="5" s="1"/>
  <c r="K426" i="5"/>
  <c r="M424" i="5"/>
  <c r="L424" i="5"/>
  <c r="H424" i="5" s="1"/>
  <c r="K424" i="5"/>
  <c r="M422" i="5"/>
  <c r="L422" i="5"/>
  <c r="H422" i="5" s="1"/>
  <c r="K422" i="5"/>
  <c r="M420" i="5"/>
  <c r="L420" i="5"/>
  <c r="H420" i="5" s="1"/>
  <c r="K420" i="5"/>
  <c r="M418" i="5"/>
  <c r="L418" i="5"/>
  <c r="H418" i="5" s="1"/>
  <c r="K418" i="5"/>
  <c r="M416" i="5"/>
  <c r="L416" i="5"/>
  <c r="H416" i="5" s="1"/>
  <c r="K416" i="5"/>
  <c r="M414" i="5"/>
  <c r="L414" i="5"/>
  <c r="H414" i="5" s="1"/>
  <c r="K414" i="5"/>
  <c r="M412" i="5"/>
  <c r="L412" i="5"/>
  <c r="H412" i="5" s="1"/>
  <c r="K412" i="5"/>
  <c r="M410" i="5"/>
  <c r="L410" i="5"/>
  <c r="H410" i="5" s="1"/>
  <c r="K410" i="5"/>
  <c r="M408" i="5"/>
  <c r="L408" i="5"/>
  <c r="H408" i="5" s="1"/>
  <c r="K408" i="5"/>
  <c r="M406" i="5"/>
  <c r="L406" i="5"/>
  <c r="H406" i="5" s="1"/>
  <c r="K406" i="5"/>
  <c r="M404" i="5"/>
  <c r="L404" i="5"/>
  <c r="K404" i="5"/>
  <c r="M402" i="5"/>
  <c r="L402" i="5"/>
  <c r="H402" i="5" s="1"/>
  <c r="K402" i="5"/>
  <c r="M400" i="5"/>
  <c r="L400" i="5"/>
  <c r="H400" i="5" s="1"/>
  <c r="K400" i="5"/>
  <c r="M398" i="5"/>
  <c r="L398" i="5"/>
  <c r="K398" i="5"/>
  <c r="M396" i="5"/>
  <c r="L396" i="5"/>
  <c r="H396" i="5" s="1"/>
  <c r="K396" i="5"/>
  <c r="M394" i="5"/>
  <c r="L394" i="5"/>
  <c r="H394" i="5" s="1"/>
  <c r="K394" i="5"/>
  <c r="M392" i="5"/>
  <c r="L392" i="5"/>
  <c r="K392" i="5"/>
  <c r="M390" i="5"/>
  <c r="L390" i="5"/>
  <c r="H390" i="5" s="1"/>
  <c r="K390" i="5"/>
  <c r="M388" i="5"/>
  <c r="L388" i="5"/>
  <c r="H388" i="5" s="1"/>
  <c r="K388" i="5"/>
  <c r="M386" i="5"/>
  <c r="L386" i="5"/>
  <c r="K386" i="5"/>
  <c r="M384" i="5"/>
  <c r="L384" i="5"/>
  <c r="H384" i="5" s="1"/>
  <c r="K384" i="5"/>
  <c r="M382" i="5"/>
  <c r="L382" i="5"/>
  <c r="H382" i="5" s="1"/>
  <c r="K382" i="5"/>
  <c r="M380" i="5"/>
  <c r="L380" i="5"/>
  <c r="H380" i="5" s="1"/>
  <c r="K380" i="5"/>
  <c r="M378" i="5"/>
  <c r="L378" i="5"/>
  <c r="H378" i="5" s="1"/>
  <c r="K378" i="5"/>
  <c r="M376" i="5"/>
  <c r="L376" i="5"/>
  <c r="H376" i="5" s="1"/>
  <c r="K376" i="5"/>
  <c r="M374" i="5"/>
  <c r="L374" i="5"/>
  <c r="H374" i="5" s="1"/>
  <c r="K374" i="5"/>
  <c r="M372" i="5"/>
  <c r="L372" i="5"/>
  <c r="H372" i="5" s="1"/>
  <c r="K372" i="5"/>
  <c r="M370" i="5"/>
  <c r="L370" i="5"/>
  <c r="H370" i="5" s="1"/>
  <c r="K370" i="5"/>
  <c r="M368" i="5"/>
  <c r="L368" i="5"/>
  <c r="H368" i="5" s="1"/>
  <c r="K368" i="5"/>
  <c r="M366" i="5"/>
  <c r="L366" i="5"/>
  <c r="H366" i="5" s="1"/>
  <c r="K366" i="5"/>
  <c r="M363" i="5"/>
  <c r="L363" i="5"/>
  <c r="H363" i="5" s="1"/>
  <c r="K363" i="5"/>
  <c r="M360" i="5"/>
  <c r="L360" i="5"/>
  <c r="K360" i="5"/>
  <c r="M357" i="5"/>
  <c r="L357" i="5"/>
  <c r="H357" i="5" s="1"/>
  <c r="K357" i="5"/>
  <c r="M354" i="5"/>
  <c r="L354" i="5"/>
  <c r="H354" i="5" s="1"/>
  <c r="K354" i="5"/>
  <c r="M351" i="5"/>
  <c r="L351" i="5"/>
  <c r="H351" i="5" s="1"/>
  <c r="K351" i="5"/>
  <c r="M348" i="5"/>
  <c r="L348" i="5"/>
  <c r="H348" i="5" s="1"/>
  <c r="K348" i="5"/>
  <c r="M345" i="5"/>
  <c r="L345" i="5"/>
  <c r="H345" i="5" s="1"/>
  <c r="K345" i="5"/>
  <c r="M341" i="5"/>
  <c r="L341" i="5"/>
  <c r="H341" i="5" s="1"/>
  <c r="K341" i="5"/>
  <c r="M337" i="5"/>
  <c r="L337" i="5"/>
  <c r="H337" i="5" s="1"/>
  <c r="K337" i="5"/>
  <c r="M334" i="5"/>
  <c r="L334" i="5"/>
  <c r="K334" i="5"/>
  <c r="I334" i="5"/>
  <c r="H334" i="5" s="1"/>
  <c r="M331" i="5"/>
  <c r="H331" i="5" s="1"/>
  <c r="L331" i="5"/>
  <c r="K331" i="5"/>
  <c r="I331" i="5"/>
  <c r="M329" i="5"/>
  <c r="L329" i="5"/>
  <c r="K329" i="5"/>
  <c r="H329" i="5" s="1"/>
  <c r="M326" i="5"/>
  <c r="L326" i="5"/>
  <c r="K326" i="5"/>
  <c r="H326" i="5"/>
  <c r="M324" i="5"/>
  <c r="H324" i="5" s="1"/>
  <c r="L324" i="5"/>
  <c r="K324" i="5"/>
  <c r="M321" i="5"/>
  <c r="L321" i="5"/>
  <c r="K321" i="5"/>
  <c r="I321" i="5"/>
  <c r="M319" i="5"/>
  <c r="L319" i="5"/>
  <c r="K319" i="5"/>
  <c r="M317" i="5"/>
  <c r="L317" i="5"/>
  <c r="K317" i="5"/>
  <c r="M315" i="5"/>
  <c r="L315" i="5"/>
  <c r="K315" i="5"/>
  <c r="M313" i="5"/>
  <c r="L313" i="5"/>
  <c r="K313" i="5"/>
  <c r="M311" i="5"/>
  <c r="L311" i="5"/>
  <c r="K311" i="5"/>
  <c r="H311" i="5" s="1"/>
  <c r="M306" i="5"/>
  <c r="L306" i="5"/>
  <c r="K306" i="5"/>
  <c r="I306" i="5"/>
  <c r="M302" i="5"/>
  <c r="L302" i="5"/>
  <c r="K302" i="5"/>
  <c r="M298" i="5"/>
  <c r="L298" i="5"/>
  <c r="K298" i="5"/>
  <c r="M296" i="5"/>
  <c r="L296" i="5"/>
  <c r="K296" i="5"/>
  <c r="M294" i="5"/>
  <c r="L294" i="5"/>
  <c r="K294" i="5"/>
  <c r="M292" i="5"/>
  <c r="L292" i="5"/>
  <c r="H292" i="5" s="1"/>
  <c r="K292" i="5"/>
  <c r="M289" i="5"/>
  <c r="L289" i="5"/>
  <c r="K289" i="5"/>
  <c r="M286" i="5"/>
  <c r="L286" i="5"/>
  <c r="K286" i="5"/>
  <c r="I286" i="5"/>
  <c r="H286" i="5" s="1"/>
  <c r="M283" i="5"/>
  <c r="L283" i="5"/>
  <c r="K283" i="5"/>
  <c r="H283" i="5" s="1"/>
  <c r="M280" i="5"/>
  <c r="L280" i="5"/>
  <c r="K280" i="5"/>
  <c r="I280" i="5"/>
  <c r="H280" i="5" s="1"/>
  <c r="K279" i="5"/>
  <c r="M276" i="5"/>
  <c r="L276" i="5"/>
  <c r="K276" i="5"/>
  <c r="H276" i="5" s="1"/>
  <c r="M273" i="5"/>
  <c r="L273" i="5"/>
  <c r="K273" i="5"/>
  <c r="H273" i="5" s="1"/>
  <c r="M271" i="5"/>
  <c r="L271" i="5"/>
  <c r="K271" i="5"/>
  <c r="H271" i="5" s="1"/>
  <c r="M268" i="5"/>
  <c r="L268" i="5"/>
  <c r="K268" i="5"/>
  <c r="H268" i="5" s="1"/>
  <c r="M266" i="5"/>
  <c r="L266" i="5"/>
  <c r="K266" i="5"/>
  <c r="H266" i="5" s="1"/>
  <c r="K265" i="5"/>
  <c r="M262" i="5"/>
  <c r="L262" i="5"/>
  <c r="M257" i="5"/>
  <c r="L257" i="5"/>
  <c r="K257" i="5"/>
  <c r="I257" i="5"/>
  <c r="H257" i="5" s="1"/>
  <c r="M254" i="5"/>
  <c r="L254" i="5"/>
  <c r="K254" i="5"/>
  <c r="H254" i="5" s="1"/>
  <c r="M251" i="5"/>
  <c r="L251" i="5"/>
  <c r="K251" i="5"/>
  <c r="M248" i="5"/>
  <c r="L248" i="5"/>
  <c r="K248" i="5"/>
  <c r="I248" i="5"/>
  <c r="H248" i="5"/>
  <c r="M247" i="5"/>
  <c r="L247" i="5"/>
  <c r="M246" i="5"/>
  <c r="L246" i="5"/>
  <c r="K246" i="5"/>
  <c r="L245" i="5"/>
  <c r="M242" i="5"/>
  <c r="L242" i="5"/>
  <c r="K242" i="5"/>
  <c r="H242" i="5" s="1"/>
  <c r="M239" i="5"/>
  <c r="L239" i="5"/>
  <c r="K239" i="5"/>
  <c r="H239" i="5" s="1"/>
  <c r="M236" i="5"/>
  <c r="L236" i="5"/>
  <c r="K236" i="5"/>
  <c r="M235" i="5"/>
  <c r="M234" i="5"/>
  <c r="L234" i="5"/>
  <c r="K234" i="5"/>
  <c r="M231" i="5"/>
  <c r="L231" i="5"/>
  <c r="K231" i="5"/>
  <c r="M229" i="5"/>
  <c r="L229" i="5"/>
  <c r="K229" i="5"/>
  <c r="H229" i="5" s="1"/>
  <c r="M226" i="5"/>
  <c r="L226" i="5"/>
  <c r="K226" i="5"/>
  <c r="M223" i="5"/>
  <c r="L223" i="5"/>
  <c r="K223" i="5"/>
  <c r="M221" i="5"/>
  <c r="L221" i="5"/>
  <c r="K221" i="5"/>
  <c r="H221" i="5" s="1"/>
  <c r="I221" i="5"/>
  <c r="M218" i="5"/>
  <c r="L218" i="5"/>
  <c r="K218" i="5"/>
  <c r="K216" i="5"/>
  <c r="M216" i="5"/>
  <c r="L216" i="5"/>
  <c r="M213" i="5"/>
  <c r="L213" i="5"/>
  <c r="H213" i="5" s="1"/>
  <c r="K213" i="5"/>
  <c r="M210" i="5"/>
  <c r="L210" i="5"/>
  <c r="K210" i="5"/>
  <c r="H210" i="5"/>
  <c r="M207" i="5"/>
  <c r="L207" i="5"/>
  <c r="K207" i="5"/>
  <c r="H207" i="5"/>
  <c r="M204" i="5"/>
  <c r="L204" i="5"/>
  <c r="K204" i="5"/>
  <c r="I204" i="5"/>
  <c r="M201" i="5"/>
  <c r="L201" i="5"/>
  <c r="K201" i="5"/>
  <c r="H201" i="5" s="1"/>
  <c r="M199" i="5"/>
  <c r="L199" i="5"/>
  <c r="K199" i="5"/>
  <c r="M196" i="5"/>
  <c r="L196" i="5"/>
  <c r="K196" i="5"/>
  <c r="H196" i="5" s="1"/>
  <c r="M194" i="5"/>
  <c r="L194" i="5"/>
  <c r="K194" i="5"/>
  <c r="L193" i="5"/>
  <c r="L192" i="5" s="1"/>
  <c r="K193" i="5"/>
  <c r="K192" i="5" s="1"/>
  <c r="M192" i="5"/>
  <c r="M190" i="5"/>
  <c r="H190" i="5" s="1"/>
  <c r="L190" i="5"/>
  <c r="K190" i="5"/>
  <c r="M188" i="5"/>
  <c r="L188" i="5"/>
  <c r="K188" i="5"/>
  <c r="M186" i="5"/>
  <c r="H186" i="5" s="1"/>
  <c r="L186" i="5"/>
  <c r="K186" i="5"/>
  <c r="K185" i="5"/>
  <c r="K116" i="5" s="1"/>
  <c r="L184" i="5"/>
  <c r="M182" i="5"/>
  <c r="L182" i="5"/>
  <c r="K182" i="5"/>
  <c r="I182" i="5"/>
  <c r="M179" i="5"/>
  <c r="L179" i="5"/>
  <c r="K179" i="5"/>
  <c r="H179" i="5" s="1"/>
  <c r="M176" i="5"/>
  <c r="L176" i="5"/>
  <c r="K176" i="5"/>
  <c r="M174" i="5"/>
  <c r="L174" i="5"/>
  <c r="K174" i="5"/>
  <c r="M171" i="5"/>
  <c r="L171" i="5"/>
  <c r="K171" i="5"/>
  <c r="M169" i="5"/>
  <c r="L169" i="5"/>
  <c r="K169" i="5"/>
  <c r="I169" i="5"/>
  <c r="M166" i="5"/>
  <c r="L166" i="5"/>
  <c r="K166" i="5"/>
  <c r="M163" i="5"/>
  <c r="L163" i="5"/>
  <c r="K163" i="5"/>
  <c r="I163" i="5"/>
  <c r="H163" i="5" s="1"/>
  <c r="M160" i="5"/>
  <c r="L160" i="5"/>
  <c r="K160" i="5"/>
  <c r="I160" i="5"/>
  <c r="M157" i="5"/>
  <c r="L157" i="5"/>
  <c r="K157" i="5"/>
  <c r="H157" i="5" s="1"/>
  <c r="M154" i="5"/>
  <c r="L154" i="5"/>
  <c r="K154" i="5"/>
  <c r="H154" i="5" s="1"/>
  <c r="M150" i="5"/>
  <c r="L150" i="5"/>
  <c r="K150" i="5"/>
  <c r="M146" i="5"/>
  <c r="L146" i="5"/>
  <c r="H146" i="5" s="1"/>
  <c r="K146" i="5"/>
  <c r="M143" i="5"/>
  <c r="L143" i="5"/>
  <c r="K143" i="5"/>
  <c r="I143" i="5"/>
  <c r="M141" i="5"/>
  <c r="L141" i="5"/>
  <c r="K141" i="5"/>
  <c r="M140" i="5"/>
  <c r="M138" i="5" s="1"/>
  <c r="L138" i="5"/>
  <c r="K138" i="5"/>
  <c r="I138" i="5"/>
  <c r="M136" i="5"/>
  <c r="L136" i="5"/>
  <c r="K136" i="5"/>
  <c r="M133" i="5"/>
  <c r="L133" i="5"/>
  <c r="K133" i="5"/>
  <c r="M131" i="5"/>
  <c r="L131" i="5"/>
  <c r="K131" i="5"/>
  <c r="M128" i="5"/>
  <c r="L128" i="5"/>
  <c r="K128" i="5"/>
  <c r="H128" i="5" s="1"/>
  <c r="M125" i="5"/>
  <c r="L125" i="5"/>
  <c r="K125" i="5"/>
  <c r="H125" i="5" s="1"/>
  <c r="M123" i="5"/>
  <c r="L123" i="5"/>
  <c r="K123" i="5"/>
  <c r="I123" i="5"/>
  <c r="M120" i="5"/>
  <c r="L120" i="5"/>
  <c r="H120" i="5" s="1"/>
  <c r="K120" i="5"/>
  <c r="M117" i="5"/>
  <c r="L117" i="5"/>
  <c r="K117" i="5"/>
  <c r="I117" i="5"/>
  <c r="M116" i="5"/>
  <c r="L116" i="5"/>
  <c r="M115" i="5"/>
  <c r="L115" i="5"/>
  <c r="M112" i="5"/>
  <c r="L112" i="5"/>
  <c r="K112" i="5"/>
  <c r="H112" i="5" s="1"/>
  <c r="M110" i="5"/>
  <c r="L110" i="5"/>
  <c r="H110" i="5" s="1"/>
  <c r="K110" i="5"/>
  <c r="M108" i="5"/>
  <c r="L108" i="5"/>
  <c r="H108" i="5" s="1"/>
  <c r="K108" i="5"/>
  <c r="M106" i="5"/>
  <c r="L106" i="5"/>
  <c r="K106" i="5"/>
  <c r="H106" i="5" s="1"/>
  <c r="M103" i="5"/>
  <c r="L103" i="5"/>
  <c r="H103" i="5" s="1"/>
  <c r="K103" i="5"/>
  <c r="M101" i="5"/>
  <c r="L101" i="5"/>
  <c r="H101" i="5" s="1"/>
  <c r="K101" i="5"/>
  <c r="M98" i="5"/>
  <c r="L98" i="5"/>
  <c r="K98" i="5"/>
  <c r="I98" i="5"/>
  <c r="M95" i="5"/>
  <c r="L95" i="5"/>
  <c r="K95" i="5"/>
  <c r="M93" i="5"/>
  <c r="L93" i="5"/>
  <c r="K93" i="5"/>
  <c r="H93" i="5" s="1"/>
  <c r="M92" i="5"/>
  <c r="L92" i="5"/>
  <c r="K92" i="5"/>
  <c r="M91" i="5"/>
  <c r="L91" i="5"/>
  <c r="K91" i="5"/>
  <c r="M90" i="5"/>
  <c r="M88" i="5"/>
  <c r="L88" i="5"/>
  <c r="K88" i="5"/>
  <c r="M86" i="5"/>
  <c r="L86" i="5"/>
  <c r="K86" i="5"/>
  <c r="M83" i="5"/>
  <c r="L83" i="5"/>
  <c r="K83" i="5"/>
  <c r="L82" i="5"/>
  <c r="L80" i="5" s="1"/>
  <c r="M80" i="5"/>
  <c r="K80" i="5"/>
  <c r="H80" i="5" s="1"/>
  <c r="M79" i="5"/>
  <c r="M18" i="5" s="1"/>
  <c r="L79" i="5"/>
  <c r="K79" i="5"/>
  <c r="M78" i="5"/>
  <c r="L78" i="5"/>
  <c r="K78" i="5"/>
  <c r="K77" i="5" s="1"/>
  <c r="M74" i="5"/>
  <c r="L74" i="5"/>
  <c r="K74" i="5"/>
  <c r="H74" i="5" s="1"/>
  <c r="M72" i="5"/>
  <c r="L72" i="5"/>
  <c r="K72" i="5"/>
  <c r="H72" i="5" s="1"/>
  <c r="I68" i="5"/>
  <c r="H68" i="5" s="1"/>
  <c r="K67" i="5"/>
  <c r="K65" i="5" s="1"/>
  <c r="H65" i="5" s="1"/>
  <c r="M65" i="5"/>
  <c r="L65" i="5"/>
  <c r="M63" i="5"/>
  <c r="L63" i="5"/>
  <c r="K63" i="5"/>
  <c r="H63" i="5" s="1"/>
  <c r="M60" i="5"/>
  <c r="L60" i="5"/>
  <c r="H60" i="5" s="1"/>
  <c r="K60" i="5"/>
  <c r="M58" i="5"/>
  <c r="L58" i="5"/>
  <c r="K58" i="5"/>
  <c r="I58" i="5"/>
  <c r="M54" i="5"/>
  <c r="L54" i="5"/>
  <c r="K54" i="5"/>
  <c r="I54" i="5"/>
  <c r="M51" i="5"/>
  <c r="L51" i="5"/>
  <c r="K51" i="5"/>
  <c r="I51" i="5"/>
  <c r="M49" i="5"/>
  <c r="L49" i="5"/>
  <c r="K49" i="5"/>
  <c r="H49" i="5" s="1"/>
  <c r="K48" i="5"/>
  <c r="K47" i="5" s="1"/>
  <c r="H47" i="5" s="1"/>
  <c r="M47" i="5"/>
  <c r="L47" i="5"/>
  <c r="M44" i="5"/>
  <c r="L44" i="5"/>
  <c r="K44" i="5"/>
  <c r="H44" i="5" s="1"/>
  <c r="M42" i="5"/>
  <c r="L42" i="5"/>
  <c r="H42" i="5" s="1"/>
  <c r="K42" i="5"/>
  <c r="M39" i="5"/>
  <c r="L39" i="5"/>
  <c r="K39" i="5"/>
  <c r="I39" i="5"/>
  <c r="M36" i="5"/>
  <c r="L36" i="5"/>
  <c r="K36" i="5"/>
  <c r="H36" i="5" s="1"/>
  <c r="I36" i="5"/>
  <c r="M33" i="5"/>
  <c r="L33" i="5"/>
  <c r="K33" i="5"/>
  <c r="I33" i="5"/>
  <c r="K32" i="5"/>
  <c r="K30" i="5" s="1"/>
  <c r="H30" i="5" s="1"/>
  <c r="M30" i="5"/>
  <c r="L30" i="5"/>
  <c r="M27" i="5"/>
  <c r="L27" i="5"/>
  <c r="H27" i="5" s="1"/>
  <c r="K27" i="5"/>
  <c r="M25" i="5"/>
  <c r="L25" i="5"/>
  <c r="K25" i="5"/>
  <c r="I25" i="5"/>
  <c r="H25" i="5" s="1"/>
  <c r="M22" i="5"/>
  <c r="K22" i="5"/>
  <c r="I22" i="5"/>
  <c r="M21" i="5"/>
  <c r="L21" i="5"/>
  <c r="L18" i="5" s="1"/>
  <c r="K21" i="5"/>
  <c r="M20" i="5"/>
  <c r="M17" i="5" s="1"/>
  <c r="L20" i="5"/>
  <c r="K20" i="5"/>
  <c r="K90" i="5" l="1"/>
  <c r="H98" i="5"/>
  <c r="H150" i="5"/>
  <c r="H188" i="5"/>
  <c r="H226" i="5"/>
  <c r="H296" i="5"/>
  <c r="H319" i="5"/>
  <c r="H360" i="5"/>
  <c r="H386" i="5"/>
  <c r="L90" i="5"/>
  <c r="H131" i="5"/>
  <c r="H171" i="5"/>
  <c r="H199" i="5"/>
  <c r="H216" i="5"/>
  <c r="H236" i="5"/>
  <c r="M245" i="5"/>
  <c r="H454" i="5"/>
  <c r="H464" i="5"/>
  <c r="H83" i="5"/>
  <c r="H141" i="5"/>
  <c r="H182" i="5"/>
  <c r="M16" i="5"/>
  <c r="H289" i="5"/>
  <c r="H298" i="5"/>
  <c r="H313" i="5"/>
  <c r="H321" i="5"/>
  <c r="H404" i="5"/>
  <c r="H480" i="5"/>
  <c r="H54" i="5"/>
  <c r="L114" i="5"/>
  <c r="H123" i="5"/>
  <c r="H133" i="5"/>
  <c r="H86" i="5"/>
  <c r="M114" i="5"/>
  <c r="H143" i="5"/>
  <c r="H174" i="5"/>
  <c r="H192" i="5"/>
  <c r="H231" i="5"/>
  <c r="H302" i="5"/>
  <c r="H315" i="5"/>
  <c r="H398" i="5"/>
  <c r="H482" i="5"/>
  <c r="H476" i="5"/>
  <c r="H39" i="5"/>
  <c r="H58" i="5"/>
  <c r="M77" i="5"/>
  <c r="H136" i="5"/>
  <c r="H194" i="5"/>
  <c r="H204" i="5"/>
  <c r="H51" i="5"/>
  <c r="H33" i="5"/>
  <c r="H117" i="5"/>
  <c r="H166" i="5"/>
  <c r="H176" i="5"/>
  <c r="H88" i="5"/>
  <c r="H95" i="5"/>
  <c r="H160" i="5"/>
  <c r="H169" i="5"/>
  <c r="H223" i="5"/>
  <c r="H234" i="5"/>
  <c r="H251" i="5"/>
  <c r="K262" i="5"/>
  <c r="H262" i="5" s="1"/>
  <c r="K247" i="5"/>
  <c r="K245" i="5" s="1"/>
  <c r="H294" i="5"/>
  <c r="H306" i="5"/>
  <c r="H317" i="5"/>
  <c r="H392" i="5"/>
  <c r="H484" i="5"/>
  <c r="H218" i="5"/>
  <c r="L19" i="5"/>
  <c r="K19" i="5"/>
  <c r="H22" i="5"/>
  <c r="K17" i="5"/>
  <c r="L17" i="5"/>
  <c r="L16" i="5" s="1"/>
  <c r="K114" i="5"/>
  <c r="H138" i="5"/>
  <c r="M19" i="5"/>
  <c r="K469" i="5"/>
  <c r="K467" i="5" s="1"/>
  <c r="L77" i="5"/>
  <c r="K18" i="5" l="1"/>
  <c r="K16" i="5" s="1"/>
</calcChain>
</file>

<file path=xl/sharedStrings.xml><?xml version="1.0" encoding="utf-8"?>
<sst xmlns="http://schemas.openxmlformats.org/spreadsheetml/2006/main" count="1464" uniqueCount="444">
  <si>
    <t>Приложение</t>
  </si>
  <si>
    <t>УТВЕРЖДЕНА</t>
  </si>
  <si>
    <t>Приложение 
к постановлению администрации 
городского округа 
«Город Калининград» 
от 27 декабря 2023 г. № 1097</t>
  </si>
  <si>
    <t>Адресная инвестиционная программа городского округа «Город Калининград» на 2026 г. и плановый период 2027-2028 гг.</t>
  </si>
  <si>
    <t>№ п/п</t>
  </si>
  <si>
    <t>Главный распорядитель бюджетных средств</t>
  </si>
  <si>
    <t>Годы реализации</t>
  </si>
  <si>
    <t>Профинансиро-вано на 01.01.2026, 
тыс. руб.</t>
  </si>
  <si>
    <t>плановый период</t>
  </si>
  <si>
    <t>муниципальный заказчик (получатель субсидии)</t>
  </si>
  <si>
    <t>Всего по объектам адресной инвестиционной программы:</t>
  </si>
  <si>
    <t>Всего</t>
  </si>
  <si>
    <t>ОБ</t>
  </si>
  <si>
    <t>ГБ</t>
  </si>
  <si>
    <t>ОБРАЗОВАНИЕ</t>
  </si>
  <si>
    <t>1.</t>
  </si>
  <si>
    <t>Строительство общеобразовательной школы по 
ул. Героя России Мариенко в г. Калининграде</t>
  </si>
  <si>
    <t xml:space="preserve">от 10.08.2023 № 598 
(в редакции от 29.07.2025 № 559) </t>
  </si>
  <si>
    <t>КГХиС</t>
  </si>
  <si>
    <t>Субсидия</t>
  </si>
  <si>
    <t>Строительство</t>
  </si>
  <si>
    <t>2023-2027</t>
  </si>
  <si>
    <t>МБУ «УКС»</t>
  </si>
  <si>
    <t>2.</t>
  </si>
  <si>
    <t>Строительство  общеобразовательной школы в Юго-Восточном жилом районе г. Калининграда</t>
  </si>
  <si>
    <t>2020-2028</t>
  </si>
  <si>
    <r>
      <t>3.</t>
    </r>
    <r>
      <rPr>
        <vertAlign val="superscript"/>
        <sz val="12"/>
        <rFont val="Times New Roman"/>
        <family val="1"/>
        <charset val="204"/>
      </rPr>
      <t>*</t>
    </r>
  </si>
  <si>
    <t>Строительство дошкольного учреждения по ул. Флагманской в г. Калининграде</t>
  </si>
  <si>
    <t>2021-2027</t>
  </si>
  <si>
    <t>2021-2026</t>
  </si>
  <si>
    <r>
      <t>4.</t>
    </r>
    <r>
      <rPr>
        <vertAlign val="superscript"/>
        <sz val="12"/>
        <rFont val="Times New Roman"/>
        <family val="1"/>
        <charset val="204"/>
      </rPr>
      <t>*</t>
    </r>
  </si>
  <si>
    <t>Строительство дошкольного учреждения по проезду Тихорецкому в г. Калининграде</t>
  </si>
  <si>
    <t xml:space="preserve"> от 23.07.2021 № 597
(в редакции от 11.11.2025 № 878)</t>
  </si>
  <si>
    <t>2021-2028</t>
  </si>
  <si>
    <r>
      <t>5.</t>
    </r>
    <r>
      <rPr>
        <vertAlign val="superscript"/>
        <sz val="12"/>
        <rFont val="Times New Roman"/>
        <family val="1"/>
        <charset val="204"/>
      </rPr>
      <t>*</t>
    </r>
  </si>
  <si>
    <t>Строительство дошкольного учреждения по ул. Владимирской в г. Калининграде</t>
  </si>
  <si>
    <t xml:space="preserve"> от 23.07.2021 № 609
(в редакции от 19.12.2025 № 1069)</t>
  </si>
  <si>
    <r>
      <t>6.</t>
    </r>
    <r>
      <rPr>
        <vertAlign val="superscript"/>
        <sz val="12"/>
        <rFont val="Times New Roman"/>
        <family val="1"/>
        <charset val="204"/>
      </rPr>
      <t>*</t>
    </r>
  </si>
  <si>
    <t>Строительство дошкольного учреждения по ул. Баженова в г. Калининграде</t>
  </si>
  <si>
    <t xml:space="preserve"> от 23.07.2021 № 608
(в редакции от 19.12.2025 № 1068)</t>
  </si>
  <si>
    <r>
      <t>7.</t>
    </r>
    <r>
      <rPr>
        <vertAlign val="superscript"/>
        <sz val="12"/>
        <rFont val="Times New Roman"/>
        <family val="1"/>
        <charset val="204"/>
      </rPr>
      <t>*</t>
    </r>
  </si>
  <si>
    <t>Строительство дошкольного учреждения по 
ул. Арсенальной в г. Калининграде</t>
  </si>
  <si>
    <t xml:space="preserve"> от 13.01.2023 № 13 
(в редакции от 26.01.2026 № 20)</t>
  </si>
  <si>
    <t xml:space="preserve">Разработка проектной документации </t>
  </si>
  <si>
    <t>2027-2030</t>
  </si>
  <si>
    <t>8.</t>
  </si>
  <si>
    <t>Строительство газовой котельной и реконструкция системы теплоснабжения МАДОУ детский сад 
№ 11 по ул. Ю. Гагарина, 79 в г. Калининграде</t>
  </si>
  <si>
    <t>2025-2026</t>
  </si>
  <si>
    <t>7.</t>
  </si>
  <si>
    <t>Строительство общеобразовательной школы по ул. Благовещенской в г. Калининграде</t>
  </si>
  <si>
    <t xml:space="preserve"> от 01.06.2021 № 423
(в редакции от 13.03.2023 № 130, 
от 13.02.2025 № 81)</t>
  </si>
  <si>
    <t>Корректировка проектной документации</t>
  </si>
  <si>
    <t>2021-2025</t>
  </si>
  <si>
    <t>Строительство нового корпуса общеобразовательной школы № 11 по ул. Мира в г. Калининграде</t>
  </si>
  <si>
    <t xml:space="preserve"> от 26.12.2018 № 1256
(в редакции от 23.12.2024 № 1136)</t>
  </si>
  <si>
    <t>2019-2025</t>
  </si>
  <si>
    <t>9.</t>
  </si>
  <si>
    <t>Строительство газовой котельной и реконструкция системы теплоснабжения МАДОУ детский                                                                          сад № 5, расположенный по                                             адресу: ул. Маршала Новикова, 25-27</t>
  </si>
  <si>
    <t xml:space="preserve"> от 10.12.2019 № 1131 
(в редакции от 20.08.2025 № 644)</t>
  </si>
  <si>
    <t>2019-2026</t>
  </si>
  <si>
    <t xml:space="preserve">МБУ «УКС» </t>
  </si>
  <si>
    <t>10.</t>
  </si>
  <si>
    <t>Строительство дренажной системы здания МАДОУ ЦРР д/с № 133 по ул. 3-го Белорусского фронта, зд. 1</t>
  </si>
  <si>
    <t>от 30.09.2025 № 758</t>
  </si>
  <si>
    <t>11.</t>
  </si>
  <si>
    <t>Реконструкция системы теплоснабжения с устройством электрического котла МАУДО ДДТ «Родник» по ул. Нефтяной, 2 в г. Калининграде</t>
  </si>
  <si>
    <t>от 17.09.2025 № 733</t>
  </si>
  <si>
    <t>Реконструкция</t>
  </si>
  <si>
    <r>
      <t>12.</t>
    </r>
    <r>
      <rPr>
        <vertAlign val="superscript"/>
        <sz val="12"/>
        <rFont val="Times New Roman"/>
        <family val="1"/>
        <charset val="204"/>
      </rPr>
      <t>*</t>
    </r>
  </si>
  <si>
    <t>Строительство нового корпуса детского оздоровительного лагеря на территории загородного центра им. Гайдара в г. Светлогорске</t>
  </si>
  <si>
    <t xml:space="preserve"> от 25.06.2020 № 490
(в редакции от 16.05.2025 № 362, 
от 08.12.2025 № 1014)</t>
  </si>
  <si>
    <t>КУЛЬТУРА</t>
  </si>
  <si>
    <t>Реконструкция объекта «Аквариум» (литер Г) под «Террариум» по адресу пр. Мира, 26</t>
  </si>
  <si>
    <t xml:space="preserve"> от 10.12.2019 № 1133
 (в редакции от 11.11.2025 № 875)</t>
  </si>
  <si>
    <t>КпСП</t>
  </si>
  <si>
    <t>2020-2027</t>
  </si>
  <si>
    <t>МАУК 
«Калининград-ский зоопарк»</t>
  </si>
  <si>
    <t>14.</t>
  </si>
  <si>
    <t>Реконструкция вольеров для лосей (литеры 
Г-31, Г-32 и Г-33) под вольер для содержания животных МАУК «Калининградский зоопарк»</t>
  </si>
  <si>
    <t>2022-2028</t>
  </si>
  <si>
    <t>15.</t>
  </si>
  <si>
    <t>Реконструкция хозяйственно-бытовой канализации для объектов «Ластоногие» и «Львятник»</t>
  </si>
  <si>
    <t xml:space="preserve"> от 07.10.2024 № 886</t>
  </si>
  <si>
    <t>Разработка проектной  документации</t>
  </si>
  <si>
    <t>2025-2027</t>
  </si>
  <si>
    <t>Строительство «Детской школы искусств» по 
ул. Свердлова в г. Калининграде</t>
  </si>
  <si>
    <t xml:space="preserve"> от 13.02.2024 № 99</t>
  </si>
  <si>
    <t>2025-2028</t>
  </si>
  <si>
    <t>СПОРТ И МОЛОДЕЖЬ</t>
  </si>
  <si>
    <r>
      <t>17.</t>
    </r>
    <r>
      <rPr>
        <vertAlign val="superscript"/>
        <sz val="12"/>
        <rFont val="Times New Roman"/>
        <family val="1"/>
        <charset val="204"/>
      </rPr>
      <t>*</t>
    </r>
  </si>
  <si>
    <t>Строительство Центра прогресса бокса по ул. Железнодорожной в г. Калининграде</t>
  </si>
  <si>
    <t xml:space="preserve"> от 11.09.2020 № 779
 (в редакции от 10.06.2025 № 437)</t>
  </si>
  <si>
    <t>2021-2024</t>
  </si>
  <si>
    <t>МАУ ДО СШ 
№ 12 ПО БОКСУ</t>
  </si>
  <si>
    <t>Строительство физкультурно-оздоровительного комплекса по ул. Железнодорожной в г. Калининграде</t>
  </si>
  <si>
    <t xml:space="preserve"> от 29.03.2021 № 187
(в редакции от 03.06.2024 № 424)</t>
  </si>
  <si>
    <r>
      <t>18.</t>
    </r>
    <r>
      <rPr>
        <vertAlign val="superscript"/>
        <sz val="12"/>
        <rFont val="Times New Roman"/>
        <family val="1"/>
        <charset val="204"/>
      </rPr>
      <t>*</t>
    </r>
  </si>
  <si>
    <t>Строительство физкультурно-оздоровительного комплекса по ул. Докука в г. Калининграде</t>
  </si>
  <si>
    <t>19.</t>
  </si>
  <si>
    <t>Строительство физкультурно-оздоровительного комплекса по ул. Барклая де Толли в 
г. Калининграде</t>
  </si>
  <si>
    <t xml:space="preserve"> от 25.10.2023 № 801
(в редакции от 08.12.2025 № 1014)</t>
  </si>
  <si>
    <t>2026-2028</t>
  </si>
  <si>
    <t>РАЗВИТИЕ ДОРОЖНО-ТРАНСПОРТНОГО КОМПЛЕКСА</t>
  </si>
  <si>
    <t>Строительство улицы Тихоокеанской от 
ул. Алданская до ул. Спасателей
в городе Калининграде, включая вынос (переустройство) двухцепного участка 
ВЛ 15-99, ВЛ 15-101</t>
  </si>
  <si>
    <t>КРДТИ</t>
  </si>
  <si>
    <t>Бюджетные инвестиции</t>
  </si>
  <si>
    <t>2024-2026</t>
  </si>
  <si>
    <t>МКУ «ГДСР» городского округа «Город «Калининград»</t>
  </si>
  <si>
    <t>21.</t>
  </si>
  <si>
    <t>Реконструкция ул. Челюскинская от 
ул. Тихоокеанская до дома № 20/22 по 
ул. Челюскинская в г. Калининграде</t>
  </si>
  <si>
    <t>от 05.06.2024 № 436 
(в редакции от 16.06.2025 № 467)</t>
  </si>
  <si>
    <t>22.</t>
  </si>
  <si>
    <t xml:space="preserve">Строительство ул. Благовещенской в г. Калининграде </t>
  </si>
  <si>
    <t>Разработка проектной документации</t>
  </si>
  <si>
    <t>2023-2026</t>
  </si>
  <si>
    <t>Строительство ул. Благовещенской в г. Калининграде (1 этап)</t>
  </si>
  <si>
    <t>23.</t>
  </si>
  <si>
    <t xml:space="preserve">Строительство бул. Снегова и участка 
ул. Стрелецкой  (2 этап) в г. Калининграде 
(от ул. Благовещенская до ул. М. Гвардии) </t>
  </si>
  <si>
    <t xml:space="preserve"> от 08.11.2023 № 843      (в редакции от 17.12.2025 № 1060)</t>
  </si>
  <si>
    <t>2024-2028</t>
  </si>
  <si>
    <t>24.</t>
  </si>
  <si>
    <t>Строительство ул. Юбилейная в г. Калининграде</t>
  </si>
  <si>
    <t>от 31.05.2022 № 389 
(в редакции от 05.08.2025 № 582)</t>
  </si>
  <si>
    <t>2022-2027</t>
  </si>
  <si>
    <t>Реконструкция Советского проспекта от
ул. Марш. Борзова до ул. Габайдулина в 
г. Калининграде</t>
  </si>
  <si>
    <t xml:space="preserve"> от 18.04.2017 № 569
 (в редакции от 22.11.2023 № 872, 
от 15.12.2025 № 1051)</t>
  </si>
  <si>
    <t>2021-2029</t>
  </si>
  <si>
    <t>КМИиЗР</t>
  </si>
  <si>
    <t xml:space="preserve">Изъятие объектов недвижимого имущества </t>
  </si>
  <si>
    <t>Строительство ул. Горчакова 
(от ул. Ген. Челнокова до ул. Согласия) в г. Калининграде</t>
  </si>
  <si>
    <t xml:space="preserve"> от 22.01.2021 № 30
 (в редакции от 13.02.2025 № 82)</t>
  </si>
  <si>
    <t>МКУ «ГДСР»</t>
  </si>
  <si>
    <t xml:space="preserve">Строительство проезда от ул. Р. Зорге до 
ул. Краснопрудная в г. Калининграде </t>
  </si>
  <si>
    <t>от 01.11.2023 № 819 
(в редакции от 18.03.2025 № 246, 
от 15.12.2025 № 1051)</t>
  </si>
  <si>
    <t>2028-2029</t>
  </si>
  <si>
    <t>Реконструкция ул. Литовский вал в 
г. Калининграде</t>
  </si>
  <si>
    <t xml:space="preserve"> от 24.08.2023 № 640
(в редакции от 18.03.2025 № 246)</t>
  </si>
  <si>
    <t>2025-2029</t>
  </si>
  <si>
    <t>Строительство улицы Генерала Лучинского в г. Калининграде. 1 этап строительства (от ул. Артиллерийской до ул. Героя России Мариенко)</t>
  </si>
  <si>
    <t>Строительство улицы Генерала Лучинского в 
г. Калининграде. 2 этап строительства (от 
ул. Героя России Мариенко до ул. Закатной)</t>
  </si>
  <si>
    <t>№ 1155 от 13.12.2019
 (в редакции от 18.02.2025 № 102)</t>
  </si>
  <si>
    <t>Строительство ул. Героя России Мариенко в г. Калининграде</t>
  </si>
  <si>
    <t xml:space="preserve"> от 25.06.2020 № 483 
(в редакции от 18.03.2025 № 244)</t>
  </si>
  <si>
    <t>Строительство ул. Закатной и участка 
ул. Арсенальной от ул. Закатной до 
ул. Краснокаменной в г. Калининграде</t>
  </si>
  <si>
    <t xml:space="preserve"> от 25.06.2020 № 482
 (в редакции от 18.02.2025 № 103)</t>
  </si>
  <si>
    <t xml:space="preserve">Строительство улично-дорожной сети в Восточном жилом районе г. Калининграда </t>
  </si>
  <si>
    <t>от 26.11.2019 № 1087 
(в редакции от 07.03.2025 № 208)</t>
  </si>
  <si>
    <t>Строительство ул. В. Денисова в 
г. Калининграде</t>
  </si>
  <si>
    <t>от 04.06.2021 № 441 
(в редакции от 19.09.2024 № 822)</t>
  </si>
  <si>
    <t>2026-2029</t>
  </si>
  <si>
    <t>«Реконструкция разводного моста через реку Преголь на участке Калининград-Советск Калининградской железной дороги» Этап 2. Автодорожный мост и подходы к нему»</t>
  </si>
  <si>
    <t xml:space="preserve"> от 11.12.2020 № 1134
 (в редакции от 23.05.2025 № 404)</t>
  </si>
  <si>
    <t>2020-2029</t>
  </si>
  <si>
    <t>Строительство эстакады с устройством инженерных сетей по ул. А. Суворова в
г. Калининграде</t>
  </si>
  <si>
    <t xml:space="preserve"> от 30.11.2015 № 1996
 (в редакции от 25.09.2024 № 842)</t>
  </si>
  <si>
    <t>2027-2028</t>
  </si>
  <si>
    <t>32.</t>
  </si>
  <si>
    <t xml:space="preserve">«Строительство улицы Понартской с транспортными развязками в 
г. Калининграде (от ул. Аллея Смелых до 
ул. У. Громовой)» (Этап III) </t>
  </si>
  <si>
    <t>2024-2027</t>
  </si>
  <si>
    <t>от 07.06.2018 № 574 
(в редакции от 22.10.2024 № 927)</t>
  </si>
  <si>
    <t>Реконструкция ул. Аллея Смелых в 
г. Калининграде, Калининградская область 
(4 этап)</t>
  </si>
  <si>
    <t>2017-2025</t>
  </si>
  <si>
    <r>
      <t>35.</t>
    </r>
    <r>
      <rPr>
        <vertAlign val="superscript"/>
        <sz val="12"/>
        <rFont val="Times New Roman"/>
        <family val="1"/>
        <charset val="204"/>
      </rPr>
      <t>*</t>
    </r>
  </si>
  <si>
    <t>Строительство ул. Ген. Толстикова в 
г. Калининграде</t>
  </si>
  <si>
    <t xml:space="preserve"> от 17.10.2022 № 940
(в редакции от 18.03.2025 № 246)</t>
  </si>
  <si>
    <r>
      <t>36.</t>
    </r>
    <r>
      <rPr>
        <vertAlign val="superscript"/>
        <sz val="12"/>
        <rFont val="Times New Roman"/>
        <family val="1"/>
        <charset val="204"/>
      </rPr>
      <t>*</t>
    </r>
  </si>
  <si>
    <t>Реконструкция ул. Интернациональной в 
г. Калининграде (от ул. Аллея Смелых до 
ул. Ген. Толстикова)</t>
  </si>
  <si>
    <t xml:space="preserve"> от 03.10.2023 № 749
(в редакции от 18.03.2025 № 246)</t>
  </si>
  <si>
    <r>
      <t>37.</t>
    </r>
    <r>
      <rPr>
        <vertAlign val="superscript"/>
        <sz val="12"/>
        <rFont val="Times New Roman"/>
        <family val="1"/>
        <charset val="204"/>
      </rPr>
      <t>*</t>
    </r>
  </si>
  <si>
    <t>Реконструкция участка проспекта Победы от улицы Кутузова до улицы Радищева в 
г. Калининграде</t>
  </si>
  <si>
    <t xml:space="preserve"> от 15.07.2022 № 579
(в редакции от 18.03.2025 № 246, 
от 29.01.2026 № 30)</t>
  </si>
  <si>
    <t>2022-2029</t>
  </si>
  <si>
    <t>Реконструкция моста Эстакадного</t>
  </si>
  <si>
    <t>от 07.06.2023 № 413 
(в редакции от 22.10.2024 № 919)</t>
  </si>
  <si>
    <t>2023-2029</t>
  </si>
  <si>
    <t>Реконструкция перекрестка ул. Майская - 
ул. Партизана Железняка в г. Калининграде</t>
  </si>
  <si>
    <t xml:space="preserve"> от 31.05.2024 № 420
(в редакции от 17.03.2025 № 229 )</t>
  </si>
  <si>
    <t>Строительство снегосплавного пункта в 
г. Калининграде</t>
  </si>
  <si>
    <t>№ 169 от 06.03.2024</t>
  </si>
  <si>
    <t>МБУ «Чистота«</t>
  </si>
  <si>
    <t xml:space="preserve">Строительство улично-дорожной сети 
на о. Октябрьском в г. Калининграде </t>
  </si>
  <si>
    <t xml:space="preserve"> от 10.06.2025 № 436</t>
  </si>
  <si>
    <t xml:space="preserve">Строительство газовой котельной «Цепрусс» с переключением на нее многоквартирных жилых домов </t>
  </si>
  <si>
    <t>от 13.03.2023 № 133  
(в редакции от 18.03.2025 № 245)</t>
  </si>
  <si>
    <t>2023-2025</t>
  </si>
  <si>
    <t>МП «Калининград-теплосеть»</t>
  </si>
  <si>
    <t>41.</t>
  </si>
  <si>
    <t>Техническое перевооружение с переводом на природный газ котельной по 
ул. А. Невского, 188 в г. Калининграде</t>
  </si>
  <si>
    <t xml:space="preserve"> от 07.10.2022 № 911 
(в редакции от 25.02.2025 № 146, 
от 08.12.2025 № 1014)</t>
  </si>
  <si>
    <t>2022-2026</t>
  </si>
  <si>
    <t>Строительство газовой котельной по 
ул. Киевская в г. Калининграде и участков тепловой сети от котельной до границ вновь образованного земельного участка</t>
  </si>
  <si>
    <t>43.</t>
  </si>
  <si>
    <t>Техническое перевооружение с переводом на природный газ котельной, расположенной по адресу: г. Калининград, ул. Подп. Емельянова, 156б</t>
  </si>
  <si>
    <t xml:space="preserve">от 03.10.2023 № 747 </t>
  </si>
  <si>
    <t>44.</t>
  </si>
  <si>
    <t xml:space="preserve">Строительство газовой блочно-модульной котельной по ул. Энгельса, 51а в 
г. Калининграде </t>
  </si>
  <si>
    <t>45.</t>
  </si>
  <si>
    <t>Строительство газовой котельной «Чкаловск» по ул. Докука в г. Калининграде с переключением на нее потребителей</t>
  </si>
  <si>
    <t xml:space="preserve">от 12.12.2023 № 940 </t>
  </si>
  <si>
    <t>46.</t>
  </si>
  <si>
    <t>Строительство газовой котельной «Прибрежная» по ул. Заводская в г. Калининграде с переключением на нее потребителей</t>
  </si>
  <si>
    <t xml:space="preserve"> от 13.12.2023 № 944</t>
  </si>
  <si>
    <t>47.</t>
  </si>
  <si>
    <t>от 04.10.2024 № 873 
(в редакции от 27.11.2025 № 971)</t>
  </si>
  <si>
    <t>48.</t>
  </si>
  <si>
    <t>Строительство газовой котельной по ул. Берестяная в г. Калининграде</t>
  </si>
  <si>
    <t xml:space="preserve"> от 30.05.2018 № 531
 (в редакции от 04.12.2024 № 1053)</t>
  </si>
  <si>
    <t>49.</t>
  </si>
  <si>
    <t>Реконструкция тепловой сети с целью переключения абонентов котельной                                ООО «ТПК «Балтптицепром» на газовую котельную по ул. Берестяная в г. Калининграде</t>
  </si>
  <si>
    <t xml:space="preserve"> от 03.11.2022 № 1018 (в редакции от 05.02.2025 № 61)</t>
  </si>
  <si>
    <t>50.</t>
  </si>
  <si>
    <t>Строительство модульной котельной для обеспечения теплоснабжением многоквартирного жилого дома по ул. Ю. Гагарина, 41-45 и 
МАОУ СОШ № 2 по ул. Ю. Гагарина, 55 в 
г. Калининграде</t>
  </si>
  <si>
    <t xml:space="preserve"> от 03.10.2023 № 750
(в редакции от 22.12.2025 № 1073) </t>
  </si>
  <si>
    <t>51.</t>
  </si>
  <si>
    <t>52.</t>
  </si>
  <si>
    <t>Строительство тепловой сети с целью подключения ЦТП «Парусная» по 
ул. Казанской в г. Калининграде</t>
  </si>
  <si>
    <t xml:space="preserve"> от 04.10.2024 № 869 
(в редакции от 11.11.2025 № 877) </t>
  </si>
  <si>
    <t>Реконструкция участка тепловой сети по ул. Некрасова от границы земельного участка с КН 39:15:131808:580 (ул. Лескова, 12) до ТК 9-9 в г.Калининграде</t>
  </si>
  <si>
    <t xml:space="preserve">от 06.03.2025 № 189 </t>
  </si>
  <si>
    <t xml:space="preserve">Разработка проектной и рабочей документации </t>
  </si>
  <si>
    <t>Строительство газовой котельной «Балтийская» по ул. Эльблонгская в г. Калининграде</t>
  </si>
  <si>
    <t>от 21.10.2025 № 807</t>
  </si>
  <si>
    <t>2028-2030</t>
  </si>
  <si>
    <t>Строительство газовой котельной «Северная» по ул. Ст. лейт. Сибирякова в г. Калининграде</t>
  </si>
  <si>
    <t>от 21.10.2025 № 806</t>
  </si>
  <si>
    <t>55.</t>
  </si>
  <si>
    <t>Строительство сетей и сооружений водоотведения в мкр. Менделеево в г. Калининграде (1 очередь)</t>
  </si>
  <si>
    <t xml:space="preserve"> от 02.10.2019 № 910 
(в редакции от 23.07.2025 № 552)</t>
  </si>
  <si>
    <t>56.</t>
  </si>
  <si>
    <t>Строительство сетей и сооружений дождевой канализации на территории в границах ул. Украинская – ул. Согласия – ул. Рассветная – ул. Горького в г. Калининграде (2 этап)</t>
  </si>
  <si>
    <t>57.</t>
  </si>
  <si>
    <t>Строительство осушительной сети на территории в границах ул. Украинская –  
ул. Согласия – ул. Рассветная – 
ул. Горького в г. Калининграде</t>
  </si>
  <si>
    <t xml:space="preserve"> от 26.09.2024 № 848 
(в редакции от  26.01.2026 № 21)</t>
  </si>
  <si>
    <t>Реконструкция участка сети дождевой канализации диаметром 400 мм с устройством очистных сооружений по ул. Льва Толстого в г. Калининграде</t>
  </si>
  <si>
    <t xml:space="preserve"> от 26.05.2022 № 372
(в редакции от  14.02.2025 № 87)</t>
  </si>
  <si>
    <t>Реконструкция участка сети дождевой канализации диаметром 600 мм с устройством очистных сооружений по ул. Льва Толстого в г. Калининграде</t>
  </si>
  <si>
    <t>от 26.05.2022 № 373 
(в редакции от  27.02.2025 № 153)</t>
  </si>
  <si>
    <t>Реконструкция участка сети дождевой канализации диаметром 1600 мм с устройством очистных сооружений в районе ботанического сада в г. Калининграде</t>
  </si>
  <si>
    <t>№ 405 от 02.06.2022
(в редакции от  17.11.2022 № 1072)</t>
  </si>
  <si>
    <t>60.</t>
  </si>
  <si>
    <t>Реконструкция участка сети дождевой канализации с устройством очистных сооружений по 
ул. Тургенева, ул. Герцена в г. Калининграде</t>
  </si>
  <si>
    <t xml:space="preserve"> от 11.03.2022 № 134
(в редакции от  14.02.2025 № 92)</t>
  </si>
  <si>
    <t>61.</t>
  </si>
  <si>
    <t>Реконструкция участка сети дождевой канализации диаметром 750 мм с устройством очистных сооружений по ул. Герцена в г. Калининграде</t>
  </si>
  <si>
    <t xml:space="preserve"> от 26.05.2022 № 375
(в редакции от  14.02.2025 № 91, 
от 08.12.2025 № 1014)</t>
  </si>
  <si>
    <t>62.</t>
  </si>
  <si>
    <t>Реконструкция участка сети дождевой канализации по ул. Генерала Павлова в г. Калининграде</t>
  </si>
  <si>
    <t xml:space="preserve">от 04.10.2024 № 868
(в редакции от  26.01.2026 № 21) </t>
  </si>
  <si>
    <t>63.</t>
  </si>
  <si>
    <t>Реконструкция участка сети дождевой канализации по ул. Тихорецкий тупик в г. Калининграде</t>
  </si>
  <si>
    <t xml:space="preserve"> от 07.10.2024 № 883
(в редакции от  26.01.2026 № 21) </t>
  </si>
  <si>
    <t>64.</t>
  </si>
  <si>
    <t>Реконструкция участка сети дождевой канализации по ул. Тихорецкой в г. Калининграде</t>
  </si>
  <si>
    <t xml:space="preserve"> от 04.10.2024 № 867
(в редакции от  26.01.2026 № 21)</t>
  </si>
  <si>
    <t>65.</t>
  </si>
  <si>
    <t>Реконструкция участка сети дождевой канализации по ул. Судостроительной в г. Калининграде</t>
  </si>
  <si>
    <t xml:space="preserve">от 04.10.2024 № 874
(в редакции от  26.01.2026 № 21) </t>
  </si>
  <si>
    <t>66.</t>
  </si>
  <si>
    <t>Реконструкция участка сети дождевой канализации по ул. Октябрьской в г. Калининграде</t>
  </si>
  <si>
    <t xml:space="preserve"> от 04.10.2024 № 870
(в редакции от  26.01.2026 № 21)  </t>
  </si>
  <si>
    <t>67.</t>
  </si>
  <si>
    <t>Реконструкция участка сети дождевой канализации диаметром 600 мм с устройством очистных сооружений по ул. Д. Донского (район детской областной больницы) в г. Калининграде</t>
  </si>
  <si>
    <t xml:space="preserve">от 28.10.2024 № 941 
(в редакции от  26.01.2026 № 21)  </t>
  </si>
  <si>
    <t>68.</t>
  </si>
  <si>
    <t>Реконструкция участка сети дождевой канализации диаметром 750 мм с устройством очистных сооружений по ул. Д. Донского 
(район детской областной больницы) в 
г. Калининграде</t>
  </si>
  <si>
    <t xml:space="preserve"> от 24.10.2024 № 935
(в редакции от  26.01.2026 № 21)  </t>
  </si>
  <si>
    <t>69.</t>
  </si>
  <si>
    <t>Реконструкция участка сети дождевой канализации диаметром 300 мм с устройством очистных сооружений по пр-ду Октябрьскому
1-му в г. Калининграде</t>
  </si>
  <si>
    <t xml:space="preserve">от 28.10.2024 № 942 
(в редакции от  26.01.2026 № 21)  </t>
  </si>
  <si>
    <t>70.</t>
  </si>
  <si>
    <t>Реконструкция участка сети дождевой канализации диаметром 300 мм с устройством очистных сооружений по пр-ду Октябрьскому
 2-му в г. Калининграде</t>
  </si>
  <si>
    <t xml:space="preserve"> от 24.10.2024 № 937
(в редакции от  26.01.2026 № 21)  </t>
  </si>
  <si>
    <t>71.</t>
  </si>
  <si>
    <t>Реконструкция участка сети дождевой канализации диаметром 250 мм с устройством очистных сооружений по ул. Сержанта Колоскова (в районе магазина «Спар») в г. Калининграде</t>
  </si>
  <si>
    <t xml:space="preserve"> от 08.11.2024 № 982
(в редакции от  26.01.2026 № 21)  </t>
  </si>
  <si>
    <t>72.</t>
  </si>
  <si>
    <t>Реконструкция участка сети дождевой канализации диаметром 600 мм с устройством очистных сооружений по ул. Генделя − ул. Брамса в 
г. Калининграде</t>
  </si>
  <si>
    <t xml:space="preserve"> от 07.10.2024 № 884
(в редакции от  26.01.2026 № 21)  </t>
  </si>
  <si>
    <t>73.</t>
  </si>
  <si>
    <t>Реконструкция участка сети дождевой канализации диаметром 800 мм с устройством очистных сооружений по пр-кту Мира − ул. Гостиной в 
г. Калининграде</t>
  </si>
  <si>
    <t xml:space="preserve"> от 08.11.2024 № 981
(в редакции от  26.01.2026 № 21)  </t>
  </si>
  <si>
    <t>74.</t>
  </si>
  <si>
    <t>Реконструкция участка сети дождевой канализации диаметром 500 мм с устройством очистных сооружений по пр-кту Советскому (ориентир жилой дом № 7) в г. Калининграде</t>
  </si>
  <si>
    <t xml:space="preserve"> от 08.11.2024 № 979
(в редакции от  26.01.2026 № 21)  </t>
  </si>
  <si>
    <t>75.</t>
  </si>
  <si>
    <t>Реконструкция участка сети дождевой канализации диаметром 400 мм с устройством очистных сооружений по ул. Ш. Руставели в 
г. Калининграде</t>
  </si>
  <si>
    <t>от 22.10.2025 № 819</t>
  </si>
  <si>
    <t>76.</t>
  </si>
  <si>
    <t>Реконструкция участка сети дождевой канализации диаметром 300 мм с устройством очистных сооружений по ул. Ш. Руставели – ул. Брамса в 
г. Калининграде</t>
  </si>
  <si>
    <t>от 21.10.2025 № 811</t>
  </si>
  <si>
    <t>77.</t>
  </si>
  <si>
    <t>Реконструкция участка сети дождевой канализации диаметром 300 мм с устройством очистных сооружений по ул. Носова в 
г. Калининграде</t>
  </si>
  <si>
    <t>от 21.10.2025 № 809</t>
  </si>
  <si>
    <t>78.</t>
  </si>
  <si>
    <t>Реконструкция участка сети дождевой канализации диаметром 250 мм с устройством очистных сооружений по ул. Брамса – ул. Носова в 
г. Калининграде</t>
  </si>
  <si>
    <t xml:space="preserve">от 10.10.2025 № 783 </t>
  </si>
  <si>
    <t>79.</t>
  </si>
  <si>
    <t>Реконструкция участка сети дождевой канализации диаметром 600 мм с устройством очистных сооружений по ул. Партизанской – ул. Ракитной в
г. Калининграде</t>
  </si>
  <si>
    <t>от 21.10.2025 № 810</t>
  </si>
  <si>
    <t>80.</t>
  </si>
  <si>
    <t>Реконструкция участка сети дождевой канализации диаметром 600 мм с устройством очистных сооружений по ул. Партизанской в 
г. Калининграде</t>
  </si>
  <si>
    <t>от 22.10.2025 № 818</t>
  </si>
  <si>
    <t>81.</t>
  </si>
  <si>
    <t>Реконструкция участка сети дождевой канализации диаметром 500 мм с устройством очистных сооружений по пр-кту Советскому, 12 в 
г. Калининграде</t>
  </si>
  <si>
    <t>от 31.10.2025 № 849</t>
  </si>
  <si>
    <t>82.</t>
  </si>
  <si>
    <t>Реконструкция участка сети дождевой канализации диаметром 1900 мм с устройством очистных сооружений по пр-кту Советскому (ориентир мост) в г. Калининграде</t>
  </si>
  <si>
    <t>от 31.10.2025 № 850</t>
  </si>
  <si>
    <t>83.</t>
  </si>
  <si>
    <t>Реконструкция участка сети дождевой канализации диаметром 900 мм с устройством очистных сооружений по ул. Горького (мост от ул. Озерова) в г. Калининграде</t>
  </si>
  <si>
    <t>от 31.10.2025 № 854</t>
  </si>
  <si>
    <t>84.</t>
  </si>
  <si>
    <t>Реконструкция участка сети дождевой канализации диаметром 1000 мм с устройством очистных сооружений по пр-кту Мира, 33 в 
г. Калининграде</t>
  </si>
  <si>
    <t>от 31.10.2025 № 848</t>
  </si>
  <si>
    <t>85.</t>
  </si>
  <si>
    <t>Строительство участка сети дождевой канализации по ул. Полецкого в районе домов 
№ 101-110 в г. Калининграде</t>
  </si>
  <si>
    <t xml:space="preserve"> от 28.10.2024 № 940
(в редакции от  26.01.2026 № 21)  </t>
  </si>
  <si>
    <t>86.</t>
  </si>
  <si>
    <t>Строительство участка сети дождевой канализации с устройством очистных сооружений по 
ул. Портовой в г. Калининграде</t>
  </si>
  <si>
    <t xml:space="preserve">от 07.08.2025 № 590
(в редакции от  26.01.2026 № 21)  </t>
  </si>
  <si>
    <t>87.</t>
  </si>
  <si>
    <t>Строительство сетей дождевой канализации по 
ул. Заводской-пер. Заводскому в 
мкр. Прибрежном в г. Калининграде</t>
  </si>
  <si>
    <t xml:space="preserve">от 25.09.2025 № 746 
(в редакции от  26.01.2026 № 21)  </t>
  </si>
  <si>
    <t>88.</t>
  </si>
  <si>
    <t>Строительство сети дождевой канализации от
коллектора дождевой канализации по 
ул. 9 Апреля до МАОУ СОШ № 25 в
г. Калининграде</t>
  </si>
  <si>
    <t xml:space="preserve">от 18.09.2025 № 736
(в редакции от  26.01.2026 № 21)   </t>
  </si>
  <si>
    <t>89.</t>
  </si>
  <si>
    <t>Реконструкция участка сети дождевой канализации по ул. Школьной в г. Калининграде</t>
  </si>
  <si>
    <t xml:space="preserve">от 24.09.2025 № 743 
(в редакции от  26.01.2026 № 21)  </t>
  </si>
  <si>
    <t>90.</t>
  </si>
  <si>
    <t>Реконструкция участка сети дождевой канализации по ул. Аксакова (от ул. Свердлова до 
ул. Кутаисской) в г. Калининграде</t>
  </si>
  <si>
    <t xml:space="preserve">от 18.09.2025 № 735 
(в редакции от  26.01.2026 № 21)  </t>
  </si>
  <si>
    <t>91.</t>
  </si>
  <si>
    <t>Реконструкция участка сети дождевой канализации диаметром 800 мм с устройством очистных сооружений по ул. Мусоргского в 
г. Калининграде</t>
  </si>
  <si>
    <t xml:space="preserve">от 21.10.2025 № 805
(в редакции от  26.01.2026 № 21)  </t>
  </si>
  <si>
    <t>92.</t>
  </si>
  <si>
    <t>Строительство участка сети дождевой канализации с устройством очистных сооружений от дома 
№ 8-12 по ул. Горбунова до выпуска в пруд по 
ул. Беланова в г. Калининграде</t>
  </si>
  <si>
    <t xml:space="preserve">от 29.09.2025 № 751 </t>
  </si>
  <si>
    <t>93.</t>
  </si>
  <si>
    <t>Строительство участка сети
ливневой канализации по ул. Аральской 
(от ул. Лужской до ул. Карташева) в
г. Калининграде</t>
  </si>
  <si>
    <t>от 30.09.2025 № 757</t>
  </si>
  <si>
    <t>2026-2027</t>
  </si>
  <si>
    <t>94.</t>
  </si>
  <si>
    <t>Строительство участка сети ливневой канализации по ул. Пушкина в г. Калининграде</t>
  </si>
  <si>
    <t xml:space="preserve">от 17.10.2025 № 796
(в редакции от  26.01.2026 № 21)  </t>
  </si>
  <si>
    <t>95.</t>
  </si>
  <si>
    <t>Въездной знак «Калининград», расположенный в районе транспортной развязки на 
г. Зеленоградск</t>
  </si>
  <si>
    <t xml:space="preserve"> от 09.12.2024 № 1060 (в редакции от  17.10.2025 № 795)</t>
  </si>
  <si>
    <t>96.</t>
  </si>
  <si>
    <t>Система сбора первичной очистки фильтрата, образуемого от рекультивированного полигона твердых коммунальных отходов, расположенного по адресу Калининградская область, 
г. Калининград, ш. Балтийское (земельные участки с кадастровыми номерами 39:15:111201:68 и 39:15:111201:291), и его удаление в систему канализации или сброс фильтрата после очистки в водные объекты при соблюдении гигиенических нормативов</t>
  </si>
  <si>
    <t xml:space="preserve">от 14.11.2024 № 997 </t>
  </si>
  <si>
    <t>МБУ «Чистота»</t>
  </si>
  <si>
    <t>МУНИЦИПАЛЬНОЕ УПРАВЛЕНИЕ</t>
  </si>
  <si>
    <t>97.</t>
  </si>
  <si>
    <t>Строительство здания склада по 
ул. Ю. Гагарина, 103-103А, в г. Калининграде</t>
  </si>
  <si>
    <t>от 21.11.2023 № 866  
(в редакции от 11.11.2025 № 876)</t>
  </si>
  <si>
    <t>Администрация</t>
  </si>
  <si>
    <t>МБУ «САТО»</t>
  </si>
  <si>
    <t>98.</t>
  </si>
  <si>
    <t>Реконструкция нежилого здания (котельная) по улице Подполковника Емельянова, 80А в 
г. Калининграде в целях его приспособления под административное здание</t>
  </si>
  <si>
    <t>от 02.02.2024 № 59 
(в редакции от 01.07.2025 № 512)</t>
  </si>
  <si>
    <t>99.</t>
  </si>
  <si>
    <t>Реконструкция защитного сооружения гражданской обороны – убежище 
№ 84 - Кл/у – 40, г. Калининград, 
ул. Ялтинская, 66</t>
  </si>
  <si>
    <t xml:space="preserve"> от 14.10.2024 № 905</t>
  </si>
  <si>
    <t>100.</t>
  </si>
  <si>
    <t>Реконструкция защитного сооружения гражданской обороны – укрытие 
№ 50 - Кл/у – 40, г. Калининград, 
ул. Мусоргского, д. 10</t>
  </si>
  <si>
    <t xml:space="preserve">от 19.03.2025 № 252 
(в редакции от 08.12.2025 № 1014) </t>
  </si>
  <si>
    <t>101.</t>
  </si>
  <si>
    <t xml:space="preserve"> от 22.01.2026 № 16</t>
  </si>
  <si>
    <t>МБУ «Городские леса»</t>
  </si>
  <si>
    <r>
      <rPr>
        <vertAlign val="superscript"/>
        <sz val="12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 Реализация объектов возможна при условии выделения средств вышестоящих бюджетов бюджетной системы Российской Федерации.</t>
    </r>
  </si>
  <si>
    <t>Комплекс имущества, расположенный на единой
территории земельного участка с кадастровым
номером 39:15:140704:15, площадью 5 570 кв.м по адресу г. Калининград, ул. Киевская, д. 21а:
административное здание с кадастровым номером 39:15:140704:32, площадью 425,3 кв.м; нежилое здание с кадастровым номером 39:15:140704:31, площадью 696,3 кв.м; нежилое здание котельной с кадастровым номером 39:15:140704:30, площадью 23 кв.м; нежилое здание проходной с кадастровым номером 39:15:140704:33, площадью 10,2 кв.м</t>
  </si>
  <si>
    <t>от 07.06.2018 № 574 
(в редакции от 11.02.2026 № 54)</t>
  </si>
  <si>
    <t>2024-2031</t>
  </si>
  <si>
    <t>Реконструкция ул. Аллея Смелых в 
г. Калининграде, Калининградская область 
(2 этап)</t>
  </si>
  <si>
    <t>Реконструкция ул. Аллея Смелых в 
г. Калининграде, Калининградская область 
(3 этап)</t>
  </si>
  <si>
    <t xml:space="preserve"> от 04.06.2021 № 443
(в редакции от 16.02.2026 № 71)</t>
  </si>
  <si>
    <t>Строительство спортивного центра с игровым универсальным залом по ул. Рокоссовского в 
г. Калининграде</t>
  </si>
  <si>
    <t>Строительство разворотной площадки с обустройством подъездного пути в районе д. 77А по ул. Воздушной в г. Калининграде</t>
  </si>
  <si>
    <t>2017-2029</t>
  </si>
  <si>
    <t>«Строительство участка ул. Согласия от ДС «Янтарный» до ул. И. Сусанина в г. Калининграде» (3 этап)</t>
  </si>
  <si>
    <t>«Строительство участка ул. Согласия от ДС «Янтарный» до ул. И. Сусанина в г. Калининграде» (2 этап)</t>
  </si>
  <si>
    <t>2017-2030</t>
  </si>
  <si>
    <t>Реконструкция участка сети дождевой канализации диаметром 300 мм с устройством очистных сооружений по ул. Горького в 
г. Калининграде</t>
  </si>
  <si>
    <t>20.*</t>
  </si>
  <si>
    <t>25.</t>
  </si>
  <si>
    <r>
      <t>26.</t>
    </r>
    <r>
      <rPr>
        <vertAlign val="superscript"/>
        <sz val="12"/>
        <rFont val="Times New Roman"/>
        <family val="1"/>
        <charset val="204"/>
      </rPr>
      <t>*</t>
    </r>
  </si>
  <si>
    <t>27.</t>
  </si>
  <si>
    <r>
      <t>28.</t>
    </r>
    <r>
      <rPr>
        <vertAlign val="superscript"/>
        <sz val="12"/>
        <rFont val="Times New Roman"/>
        <family val="1"/>
        <charset val="204"/>
      </rPr>
      <t>*</t>
    </r>
  </si>
  <si>
    <t>29.</t>
  </si>
  <si>
    <t>30.*</t>
  </si>
  <si>
    <r>
      <t>31.</t>
    </r>
    <r>
      <rPr>
        <vertAlign val="superscript"/>
        <sz val="12"/>
        <rFont val="Times New Roman"/>
        <family val="1"/>
        <charset val="204"/>
      </rPr>
      <t>*</t>
    </r>
  </si>
  <si>
    <t>33.</t>
  </si>
  <si>
    <t>34.</t>
  </si>
  <si>
    <r>
      <t>38.</t>
    </r>
    <r>
      <rPr>
        <vertAlign val="superscript"/>
        <sz val="12"/>
        <rFont val="Times New Roman"/>
        <family val="1"/>
        <charset val="204"/>
      </rPr>
      <t>*</t>
    </r>
  </si>
  <si>
    <r>
      <t>39.</t>
    </r>
    <r>
      <rPr>
        <vertAlign val="superscript"/>
        <sz val="12"/>
        <rFont val="Times New Roman"/>
        <family val="1"/>
        <charset val="204"/>
      </rPr>
      <t>*</t>
    </r>
  </si>
  <si>
    <t>40.*</t>
  </si>
  <si>
    <r>
      <t>42.</t>
    </r>
    <r>
      <rPr>
        <vertAlign val="superscript"/>
        <sz val="12"/>
        <rFont val="Times New Roman"/>
        <family val="1"/>
        <charset val="204"/>
      </rPr>
      <t>*</t>
    </r>
  </si>
  <si>
    <t>53.</t>
  </si>
  <si>
    <t>54.</t>
  </si>
  <si>
    <r>
      <t>58.</t>
    </r>
    <r>
      <rPr>
        <vertAlign val="superscript"/>
        <sz val="12"/>
        <rFont val="Times New Roman"/>
        <family val="1"/>
        <charset val="204"/>
      </rPr>
      <t>*</t>
    </r>
  </si>
  <si>
    <r>
      <t>59.</t>
    </r>
    <r>
      <rPr>
        <vertAlign val="superscript"/>
        <sz val="12"/>
        <rFont val="Times New Roman"/>
        <family val="1"/>
        <charset val="204"/>
      </rPr>
      <t>*</t>
    </r>
  </si>
  <si>
    <t>102.</t>
  </si>
  <si>
    <t>103.</t>
  </si>
  <si>
    <t>104.</t>
  </si>
  <si>
    <t>105.</t>
  </si>
  <si>
    <t>106.</t>
  </si>
  <si>
    <t>107.</t>
  </si>
  <si>
    <t>Строительство тепловой сети с целью переключения потребителей угольной котельной по адресу ул. Аллея Смелых, 152а в 
г. Калининграде на централизованное теплоснабжение</t>
  </si>
  <si>
    <t xml:space="preserve"> от 07.10.2024 № 881 
(в редакции от 26.02.2026 № 83)</t>
  </si>
  <si>
    <t xml:space="preserve"> от 27.02.2026 № 85</t>
  </si>
  <si>
    <t>от 06.03.2026 № 109</t>
  </si>
  <si>
    <t xml:space="preserve"> от 06.03.2026 № 108</t>
  </si>
  <si>
    <t xml:space="preserve"> от 20.06.2017 № 906 
(в редакции от 11.03.2026 № 138 )</t>
  </si>
  <si>
    <t>от 14.02.2024 № 112 
(в редакции от 16.03.2026 № 164)</t>
  </si>
  <si>
    <r>
      <t>13.</t>
    </r>
    <r>
      <rPr>
        <vertAlign val="superscript"/>
        <sz val="12"/>
        <rFont val="Times New Roman"/>
        <family val="1"/>
        <charset val="204"/>
      </rPr>
      <t>*</t>
    </r>
  </si>
  <si>
    <t>16.</t>
  </si>
  <si>
    <t xml:space="preserve"> от 08.04.2020 № 293
(в редакции от 09.04.2026 № 219)</t>
  </si>
  <si>
    <t xml:space="preserve"> от 05.06.2024 № 441 
(в редакции от 01.07.2025 № 514)</t>
  </si>
  <si>
    <t>КОММУНАЛЬНАЯ ИНФРАСТРУКТУРА</t>
  </si>
  <si>
    <t xml:space="preserve"> от 03.06.2021 № 429
 (в редакции от 24.04.2026 № 262)</t>
  </si>
  <si>
    <t>МКУ «ГДСР» городского округа «Город Калининград»</t>
  </si>
  <si>
    <t xml:space="preserve">Наименование объекта </t>
  </si>
  <si>
    <t xml:space="preserve">Способ финансового обеспечения </t>
  </si>
  <si>
    <t>Бюджетные ассигнования, тыс. руб.</t>
  </si>
  <si>
    <t>Источники финанси-рования</t>
  </si>
  <si>
    <t>Постановление администрации городского округа «Город Калининград» об осуществлении капитальных вложений</t>
  </si>
  <si>
    <t>Мероприятия по реализации капитальных вложений</t>
  </si>
  <si>
    <t>Объем бюджетных ассигнований на осуществление капитальных вложений, 
тыс. руб.</t>
  </si>
  <si>
    <t>Строительно-монтажные работы</t>
  </si>
  <si>
    <t>Приобретение объектов недвижимого имущества</t>
  </si>
  <si>
    <t>Проектирование</t>
  </si>
  <si>
    <t xml:space="preserve">Проектирование </t>
  </si>
  <si>
    <t>от 04.10.2024 № 872 
(в редакции от 04.06.2026 № 360)</t>
  </si>
  <si>
    <t>от 06.11.2020 № 1006 
 (в редакции от 15.06.2026 № 398)</t>
  </si>
  <si>
    <t xml:space="preserve"> от 07.10.2024 № 882
(в редакции от 15.06.2026 № 397)</t>
  </si>
  <si>
    <t xml:space="preserve">Приобретение  объектов недвижимого имущества </t>
  </si>
  <si>
    <t xml:space="preserve"> от 19.10.2022 № 971
(в редакции от 09.12.2025 № 1033, от 10.06.2026 № 396)</t>
  </si>
  <si>
    <t>Техническое перевооружение с переводом на природный газ котельной по проспекту 
Победы, 199 в г. Калининграде</t>
  </si>
  <si>
    <t xml:space="preserve"> от 09.08.2022 № 681
(в редакции от 01.07.2026 № 446)</t>
  </si>
  <si>
    <t>от 25.06.2020 № 485 
(в редакции от 04.12.2025 № 1012)</t>
  </si>
  <si>
    <t>постановлением администрации 
городского округа 
«Город Калининград»
от 6 февраля 2026 г. № 44</t>
  </si>
  <si>
    <t>от 13.12.2019 № 1155 
 (в редакции от 24.12.2025 № 1081)</t>
  </si>
  <si>
    <t>Приложение
к постановлению администрации 
городского округа 
«Город Калининград»
от «08» июля 2026  г. № 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</si>
</sst>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3" fillId="0" borderId="2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4" fontId="1" fillId="0" borderId="0" xfId="0" applyNumberFormat="1" applyFont="1" applyFill="1"/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C9B4-958E-4B69-BFD2-B200A0985D94}">
  <dimension ref="A1:P492"/>
  <sheetViews>
    <sheetView tabSelected="1" view="pageBreakPreview" topLeftCell="A487" zoomScale="80" zoomScaleNormal="80" zoomScaleSheetLayoutView="80" workbookViewId="0">
      <selection activeCell="K1" sqref="K1:M1"/>
    </sheetView>
  </sheetViews>
  <sheetFormatPr defaultRowHeight="14.4" outlineLevelRow="1" x14ac:dyDescent="0.3"/>
  <cols>
    <col min="1" max="1" width="5" style="1" customWidth="1"/>
    <col min="2" max="2" width="47.5546875" style="1" customWidth="1"/>
    <col min="3" max="3" width="23.109375" style="1" customWidth="1"/>
    <col min="4" max="4" width="17.109375" style="1" customWidth="1"/>
    <col min="5" max="5" width="14.5546875" style="1" customWidth="1"/>
    <col min="6" max="6" width="12" style="1" customWidth="1"/>
    <col min="7" max="7" width="17.109375" style="1" customWidth="1"/>
    <col min="8" max="8" width="19.109375" style="1" customWidth="1"/>
    <col min="9" max="9" width="15.5546875" style="1" customWidth="1"/>
    <col min="10" max="10" width="11.6640625" style="1" customWidth="1"/>
    <col min="11" max="11" width="13.109375" style="1" bestFit="1" customWidth="1"/>
    <col min="12" max="12" width="13.6640625" style="1" bestFit="1" customWidth="1"/>
    <col min="13" max="13" width="13.109375" style="1" bestFit="1" customWidth="1"/>
    <col min="14" max="14" width="16.6640625" style="1" customWidth="1"/>
    <col min="15" max="15" width="12.5546875" style="1" customWidth="1"/>
    <col min="16" max="16384" width="8.88671875" style="1"/>
  </cols>
  <sheetData>
    <row r="1" spans="1:15" ht="89.4" customHeight="1" x14ac:dyDescent="0.35">
      <c r="K1" s="56" t="s">
        <v>443</v>
      </c>
      <c r="L1" s="56"/>
      <c r="M1" s="56"/>
    </row>
    <row r="2" spans="1:15" ht="20.399999999999999" customHeight="1" x14ac:dyDescent="0.35">
      <c r="K2" s="17"/>
      <c r="L2" s="17"/>
      <c r="M2" s="17"/>
    </row>
    <row r="3" spans="1:15" ht="20.399999999999999" customHeight="1" x14ac:dyDescent="0.35">
      <c r="K3" s="56" t="s">
        <v>0</v>
      </c>
      <c r="L3" s="56"/>
      <c r="M3" s="56"/>
    </row>
    <row r="4" spans="1:15" ht="20.399999999999999" customHeight="1" x14ac:dyDescent="0.35">
      <c r="K4" s="25"/>
      <c r="L4" s="25"/>
      <c r="M4" s="25"/>
    </row>
    <row r="5" spans="1:15" ht="19.8" customHeight="1" x14ac:dyDescent="0.35">
      <c r="K5" s="56" t="s">
        <v>1</v>
      </c>
      <c r="L5" s="56"/>
      <c r="M5" s="56"/>
    </row>
    <row r="6" spans="1:15" ht="71.400000000000006" customHeight="1" x14ac:dyDescent="0.35">
      <c r="K6" s="56" t="s">
        <v>441</v>
      </c>
      <c r="L6" s="56"/>
      <c r="M6" s="56"/>
    </row>
    <row r="7" spans="1:15" ht="21" customHeight="1" x14ac:dyDescent="0.3">
      <c r="J7" s="18"/>
      <c r="K7" s="18"/>
      <c r="L7" s="18"/>
      <c r="M7" s="18"/>
    </row>
    <row r="8" spans="1:15" ht="78.75" hidden="1" customHeight="1" x14ac:dyDescent="0.3">
      <c r="J8" s="18"/>
      <c r="K8" s="57" t="s">
        <v>2</v>
      </c>
      <c r="L8" s="57"/>
      <c r="M8" s="57"/>
    </row>
    <row r="9" spans="1:15" ht="17.25" customHeight="1" x14ac:dyDescent="0.3">
      <c r="J9" s="18"/>
      <c r="K9" s="18"/>
      <c r="L9" s="18"/>
      <c r="M9" s="18"/>
    </row>
    <row r="10" spans="1:15" ht="15.6" x14ac:dyDescent="0.3">
      <c r="A10" s="58" t="s">
        <v>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5" ht="15.6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5" ht="15.75" customHeight="1" x14ac:dyDescent="0.3">
      <c r="A12" s="27" t="s">
        <v>4</v>
      </c>
      <c r="B12" s="27" t="s">
        <v>422</v>
      </c>
      <c r="C12" s="27" t="s">
        <v>426</v>
      </c>
      <c r="D12" s="27" t="s">
        <v>5</v>
      </c>
      <c r="E12" s="27" t="s">
        <v>423</v>
      </c>
      <c r="F12" s="27" t="s">
        <v>6</v>
      </c>
      <c r="G12" s="27" t="s">
        <v>427</v>
      </c>
      <c r="H12" s="27" t="s">
        <v>428</v>
      </c>
      <c r="I12" s="27" t="s">
        <v>7</v>
      </c>
      <c r="J12" s="27" t="s">
        <v>424</v>
      </c>
      <c r="K12" s="27"/>
      <c r="L12" s="27"/>
      <c r="M12" s="27"/>
    </row>
    <row r="13" spans="1:15" ht="48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33" t="s">
        <v>425</v>
      </c>
      <c r="K13" s="27">
        <v>2026</v>
      </c>
      <c r="L13" s="27" t="s">
        <v>8</v>
      </c>
      <c r="M13" s="27"/>
    </row>
    <row r="14" spans="1:15" ht="62.4" x14ac:dyDescent="0.3">
      <c r="A14" s="27"/>
      <c r="B14" s="27"/>
      <c r="C14" s="27"/>
      <c r="D14" s="10" t="s">
        <v>9</v>
      </c>
      <c r="E14" s="27"/>
      <c r="F14" s="27"/>
      <c r="G14" s="27"/>
      <c r="H14" s="27"/>
      <c r="I14" s="27"/>
      <c r="J14" s="33"/>
      <c r="K14" s="27"/>
      <c r="L14" s="10">
        <v>2027</v>
      </c>
      <c r="M14" s="10">
        <v>2028</v>
      </c>
    </row>
    <row r="15" spans="1:15" ht="15.6" x14ac:dyDescent="0.3">
      <c r="A15" s="10">
        <v>1</v>
      </c>
      <c r="B15" s="10">
        <v>2</v>
      </c>
      <c r="C15" s="10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</row>
    <row r="16" spans="1:15" ht="15.75" customHeight="1" x14ac:dyDescent="0.3">
      <c r="A16" s="33" t="s">
        <v>10</v>
      </c>
      <c r="B16" s="33"/>
      <c r="C16" s="33"/>
      <c r="D16" s="33"/>
      <c r="E16" s="33"/>
      <c r="F16" s="33"/>
      <c r="G16" s="33"/>
      <c r="H16" s="33"/>
      <c r="I16" s="33"/>
      <c r="J16" s="16" t="s">
        <v>11</v>
      </c>
      <c r="K16" s="15">
        <f>K17+K18</f>
        <v>7656299.6600000001</v>
      </c>
      <c r="L16" s="15">
        <f t="shared" ref="L16:M16" si="0">L17+L18</f>
        <v>7899773.3300000001</v>
      </c>
      <c r="M16" s="15">
        <f t="shared" si="0"/>
        <v>8779298.6799999997</v>
      </c>
      <c r="N16" s="20"/>
      <c r="O16" s="20"/>
    </row>
    <row r="17" spans="1:16" ht="15.6" x14ac:dyDescent="0.3">
      <c r="A17" s="33"/>
      <c r="B17" s="33"/>
      <c r="C17" s="33"/>
      <c r="D17" s="33"/>
      <c r="E17" s="33"/>
      <c r="F17" s="33"/>
      <c r="G17" s="33"/>
      <c r="H17" s="33"/>
      <c r="I17" s="33"/>
      <c r="J17" s="16" t="s">
        <v>12</v>
      </c>
      <c r="K17" s="24">
        <f t="shared" ref="K17:M18" si="1">K20+K78+K91+K115+K246+K468</f>
        <v>5816540.54</v>
      </c>
      <c r="L17" s="24">
        <f t="shared" si="1"/>
        <v>5752237.7000000002</v>
      </c>
      <c r="M17" s="24">
        <f t="shared" si="1"/>
        <v>6330309.1199999992</v>
      </c>
      <c r="O17" s="20"/>
    </row>
    <row r="18" spans="1:16" ht="15.6" x14ac:dyDescent="0.3">
      <c r="A18" s="33"/>
      <c r="B18" s="33"/>
      <c r="C18" s="33"/>
      <c r="D18" s="33"/>
      <c r="E18" s="33"/>
      <c r="F18" s="33"/>
      <c r="G18" s="33"/>
      <c r="H18" s="33"/>
      <c r="I18" s="33"/>
      <c r="J18" s="16" t="s">
        <v>13</v>
      </c>
      <c r="K18" s="24">
        <f t="shared" si="1"/>
        <v>1839759.1199999999</v>
      </c>
      <c r="L18" s="24">
        <f t="shared" si="1"/>
        <v>2147535.6300000004</v>
      </c>
      <c r="M18" s="24">
        <f t="shared" si="1"/>
        <v>2448989.5599999996</v>
      </c>
      <c r="O18" s="20"/>
    </row>
    <row r="19" spans="1:16" ht="15.6" x14ac:dyDescent="0.3">
      <c r="A19" s="36" t="s">
        <v>14</v>
      </c>
      <c r="B19" s="36"/>
      <c r="C19" s="36"/>
      <c r="D19" s="36"/>
      <c r="E19" s="36"/>
      <c r="F19" s="36"/>
      <c r="G19" s="36"/>
      <c r="H19" s="36"/>
      <c r="I19" s="36"/>
      <c r="J19" s="16" t="s">
        <v>11</v>
      </c>
      <c r="K19" s="24">
        <f>K20+K21</f>
        <v>2204161.81</v>
      </c>
      <c r="L19" s="24">
        <f t="shared" ref="L19" si="2">L20+L21</f>
        <v>3630123.3900000006</v>
      </c>
      <c r="M19" s="24">
        <f>M20+M21</f>
        <v>1983755.1600000001</v>
      </c>
      <c r="N19" s="20"/>
      <c r="O19" s="20"/>
      <c r="P19" s="20"/>
    </row>
    <row r="20" spans="1:16" ht="15.6" x14ac:dyDescent="0.3">
      <c r="A20" s="36"/>
      <c r="B20" s="36"/>
      <c r="C20" s="36"/>
      <c r="D20" s="36"/>
      <c r="E20" s="36"/>
      <c r="F20" s="36"/>
      <c r="G20" s="36"/>
      <c r="H20" s="36"/>
      <c r="I20" s="36"/>
      <c r="J20" s="16" t="s">
        <v>12</v>
      </c>
      <c r="K20" s="24">
        <f>K23+K28+K31+K34+K37+K40+K66+K75+K70</f>
        <v>1572760.77</v>
      </c>
      <c r="L20" s="24">
        <f t="shared" ref="L20:M20" si="3">L23+L28+L31+L34+L37+L40+L66+L75+L70</f>
        <v>2332825.0900000003</v>
      </c>
      <c r="M20" s="24">
        <f t="shared" si="3"/>
        <v>1114826.54</v>
      </c>
    </row>
    <row r="21" spans="1:16" ht="15.6" x14ac:dyDescent="0.3">
      <c r="A21" s="36"/>
      <c r="B21" s="36"/>
      <c r="C21" s="36"/>
      <c r="D21" s="36"/>
      <c r="E21" s="36"/>
      <c r="F21" s="36"/>
      <c r="G21" s="36"/>
      <c r="H21" s="36"/>
      <c r="I21" s="36"/>
      <c r="J21" s="16" t="s">
        <v>13</v>
      </c>
      <c r="K21" s="24">
        <f>K24+K29+K32+K35+K38+K41+K43+K48+K59+K62+K64+K67+K71+K26+K73+K76</f>
        <v>631401.03999999992</v>
      </c>
      <c r="L21" s="24">
        <f>L24+L29+L32+L35+L38+L41+L43+L48+L59+L62+L64+L67+L71+L26+L73+L76</f>
        <v>1297298.3</v>
      </c>
      <c r="M21" s="24">
        <f>M24+M29+M32+M35+M38+M41+M43+M48+M59+M62+M64+M67+M71+M26+M73+M76</f>
        <v>868928.62</v>
      </c>
    </row>
    <row r="22" spans="1:16" ht="15.75" customHeight="1" x14ac:dyDescent="0.3">
      <c r="A22" s="27" t="s">
        <v>15</v>
      </c>
      <c r="B22" s="33" t="s">
        <v>16</v>
      </c>
      <c r="C22" s="27" t="s">
        <v>17</v>
      </c>
      <c r="D22" s="6" t="s">
        <v>18</v>
      </c>
      <c r="E22" s="27" t="s">
        <v>19</v>
      </c>
      <c r="F22" s="29" t="s">
        <v>21</v>
      </c>
      <c r="G22" s="29" t="s">
        <v>429</v>
      </c>
      <c r="H22" s="37">
        <f>I22+K22+L22+M22</f>
        <v>5298884.92</v>
      </c>
      <c r="I22" s="37">
        <f>11917.54+14896.98+721521.06</f>
        <v>748335.58000000007</v>
      </c>
      <c r="J22" s="9" t="s">
        <v>11</v>
      </c>
      <c r="K22" s="23">
        <f>K23+K24</f>
        <v>2130115.56</v>
      </c>
      <c r="L22" s="23">
        <f>L23+L24</f>
        <v>2420433.7800000003</v>
      </c>
      <c r="M22" s="23">
        <f>M23+M24</f>
        <v>0</v>
      </c>
    </row>
    <row r="23" spans="1:16" ht="15.6" x14ac:dyDescent="0.3">
      <c r="A23" s="27"/>
      <c r="B23" s="33"/>
      <c r="C23" s="27"/>
      <c r="D23" s="27" t="s">
        <v>22</v>
      </c>
      <c r="E23" s="27"/>
      <c r="F23" s="34"/>
      <c r="G23" s="34"/>
      <c r="H23" s="42"/>
      <c r="I23" s="42"/>
      <c r="J23" s="16" t="s">
        <v>12</v>
      </c>
      <c r="K23" s="24">
        <f>1551519.54+21241.23</f>
        <v>1572760.77</v>
      </c>
      <c r="L23" s="24">
        <f>1706298.52+18243.26</f>
        <v>1724541.78</v>
      </c>
      <c r="M23" s="24">
        <v>0</v>
      </c>
    </row>
    <row r="24" spans="1:16" ht="15.6" x14ac:dyDescent="0.3">
      <c r="A24" s="27"/>
      <c r="B24" s="33"/>
      <c r="C24" s="27"/>
      <c r="D24" s="27"/>
      <c r="E24" s="27"/>
      <c r="F24" s="30"/>
      <c r="G24" s="30"/>
      <c r="H24" s="38"/>
      <c r="I24" s="38"/>
      <c r="J24" s="16" t="s">
        <v>13</v>
      </c>
      <c r="K24" s="24">
        <f>549827.32+7527.47</f>
        <v>557354.78999999992</v>
      </c>
      <c r="L24" s="24">
        <f>688530.43+7361.57</f>
        <v>695892</v>
      </c>
      <c r="M24" s="24">
        <v>0</v>
      </c>
    </row>
    <row r="25" spans="1:16" ht="32.4" customHeight="1" x14ac:dyDescent="0.3">
      <c r="A25" s="29" t="s">
        <v>23</v>
      </c>
      <c r="B25" s="31" t="s">
        <v>24</v>
      </c>
      <c r="C25" s="29" t="s">
        <v>440</v>
      </c>
      <c r="D25" s="10" t="s">
        <v>18</v>
      </c>
      <c r="E25" s="29" t="s">
        <v>19</v>
      </c>
      <c r="F25" s="29" t="s">
        <v>25</v>
      </c>
      <c r="G25" s="29" t="s">
        <v>431</v>
      </c>
      <c r="H25" s="37">
        <f>I25+K25+L25+M25</f>
        <v>5039.41</v>
      </c>
      <c r="I25" s="37">
        <f>0</f>
        <v>0</v>
      </c>
      <c r="J25" s="2" t="s">
        <v>11</v>
      </c>
      <c r="K25" s="13">
        <f>K26</f>
        <v>5039.41</v>
      </c>
      <c r="L25" s="13">
        <f t="shared" ref="L25:M25" si="4">L26</f>
        <v>0</v>
      </c>
      <c r="M25" s="13">
        <f t="shared" si="4"/>
        <v>0</v>
      </c>
    </row>
    <row r="26" spans="1:16" ht="15.6" x14ac:dyDescent="0.3">
      <c r="A26" s="34"/>
      <c r="B26" s="35"/>
      <c r="C26" s="34"/>
      <c r="D26" s="29" t="s">
        <v>22</v>
      </c>
      <c r="E26" s="34"/>
      <c r="F26" s="34"/>
      <c r="G26" s="30"/>
      <c r="H26" s="38"/>
      <c r="I26" s="38"/>
      <c r="J26" s="2" t="s">
        <v>13</v>
      </c>
      <c r="K26" s="13">
        <v>5039.41</v>
      </c>
      <c r="L26" s="13">
        <v>0</v>
      </c>
      <c r="M26" s="13">
        <v>0</v>
      </c>
    </row>
    <row r="27" spans="1:16" ht="15.75" customHeight="1" x14ac:dyDescent="0.3">
      <c r="A27" s="34"/>
      <c r="B27" s="35"/>
      <c r="C27" s="34"/>
      <c r="D27" s="34"/>
      <c r="E27" s="34"/>
      <c r="F27" s="34"/>
      <c r="G27" s="29" t="s">
        <v>429</v>
      </c>
      <c r="H27" s="37">
        <f>I27+K27+L27+M27</f>
        <v>3279815.62</v>
      </c>
      <c r="I27" s="37">
        <v>589129.62</v>
      </c>
      <c r="J27" s="9" t="s">
        <v>11</v>
      </c>
      <c r="K27" s="13">
        <f>K28+K29</f>
        <v>0</v>
      </c>
      <c r="L27" s="13">
        <f>L28+L29</f>
        <v>1100000</v>
      </c>
      <c r="M27" s="13">
        <f>M28+M29</f>
        <v>1590686</v>
      </c>
    </row>
    <row r="28" spans="1:16" ht="15.6" x14ac:dyDescent="0.3">
      <c r="A28" s="34"/>
      <c r="B28" s="35"/>
      <c r="C28" s="34"/>
      <c r="D28" s="34"/>
      <c r="E28" s="34"/>
      <c r="F28" s="34"/>
      <c r="G28" s="34"/>
      <c r="H28" s="42"/>
      <c r="I28" s="42"/>
      <c r="J28" s="16" t="s">
        <v>12</v>
      </c>
      <c r="K28" s="15">
        <v>0</v>
      </c>
      <c r="L28" s="15">
        <v>561000</v>
      </c>
      <c r="M28" s="15">
        <v>811249.86</v>
      </c>
    </row>
    <row r="29" spans="1:16" ht="19.8" customHeight="1" x14ac:dyDescent="0.3">
      <c r="A29" s="30"/>
      <c r="B29" s="32"/>
      <c r="C29" s="30"/>
      <c r="D29" s="30"/>
      <c r="E29" s="30"/>
      <c r="F29" s="30"/>
      <c r="G29" s="30"/>
      <c r="H29" s="38"/>
      <c r="I29" s="38"/>
      <c r="J29" s="16" t="s">
        <v>13</v>
      </c>
      <c r="K29" s="15">
        <v>0</v>
      </c>
      <c r="L29" s="15">
        <v>539000</v>
      </c>
      <c r="M29" s="15">
        <v>779436.14</v>
      </c>
    </row>
    <row r="30" spans="1:16" ht="15.75" customHeight="1" x14ac:dyDescent="0.3">
      <c r="A30" s="27" t="s">
        <v>26</v>
      </c>
      <c r="B30" s="33" t="s">
        <v>27</v>
      </c>
      <c r="C30" s="27" t="s">
        <v>417</v>
      </c>
      <c r="D30" s="10" t="s">
        <v>18</v>
      </c>
      <c r="E30" s="27" t="s">
        <v>19</v>
      </c>
      <c r="F30" s="27" t="s">
        <v>126</v>
      </c>
      <c r="G30" s="27" t="s">
        <v>429</v>
      </c>
      <c r="H30" s="26">
        <f>I30+K30+L30+M30</f>
        <v>50739.58</v>
      </c>
      <c r="I30" s="26">
        <v>25248.07</v>
      </c>
      <c r="J30" s="11" t="s">
        <v>11</v>
      </c>
      <c r="K30" s="15">
        <f>K31+K32</f>
        <v>2093.2099999999991</v>
      </c>
      <c r="L30" s="15">
        <f>L31+L32</f>
        <v>23398.3</v>
      </c>
      <c r="M30" s="15">
        <f>M31+M32</f>
        <v>0</v>
      </c>
    </row>
    <row r="31" spans="1:16" ht="15.6" x14ac:dyDescent="0.3">
      <c r="A31" s="27"/>
      <c r="B31" s="33"/>
      <c r="C31" s="27"/>
      <c r="D31" s="27" t="s">
        <v>22</v>
      </c>
      <c r="E31" s="27"/>
      <c r="F31" s="27"/>
      <c r="G31" s="27"/>
      <c r="H31" s="26"/>
      <c r="I31" s="26"/>
      <c r="J31" s="16" t="s">
        <v>12</v>
      </c>
      <c r="K31" s="15">
        <v>0</v>
      </c>
      <c r="L31" s="15">
        <v>0</v>
      </c>
      <c r="M31" s="15">
        <v>0</v>
      </c>
    </row>
    <row r="32" spans="1:16" ht="26.25" customHeight="1" x14ac:dyDescent="0.3">
      <c r="A32" s="27"/>
      <c r="B32" s="33"/>
      <c r="C32" s="27"/>
      <c r="D32" s="27"/>
      <c r="E32" s="27"/>
      <c r="F32" s="27"/>
      <c r="G32" s="27"/>
      <c r="H32" s="26"/>
      <c r="I32" s="26"/>
      <c r="J32" s="16" t="s">
        <v>13</v>
      </c>
      <c r="K32" s="15">
        <f>26481.71-18439.84-5039.41-909.25</f>
        <v>2093.2099999999991</v>
      </c>
      <c r="L32" s="15">
        <v>23398.3</v>
      </c>
      <c r="M32" s="15">
        <v>0</v>
      </c>
    </row>
    <row r="33" spans="1:13" ht="15.75" customHeight="1" x14ac:dyDescent="0.3">
      <c r="A33" s="27" t="s">
        <v>30</v>
      </c>
      <c r="B33" s="33" t="s">
        <v>31</v>
      </c>
      <c r="C33" s="27" t="s">
        <v>32</v>
      </c>
      <c r="D33" s="10" t="s">
        <v>18</v>
      </c>
      <c r="E33" s="27" t="s">
        <v>19</v>
      </c>
      <c r="F33" s="27" t="s">
        <v>33</v>
      </c>
      <c r="G33" s="27" t="s">
        <v>429</v>
      </c>
      <c r="H33" s="26">
        <f>I33+K33+L33+M33</f>
        <v>26505.409999999996</v>
      </c>
      <c r="I33" s="26">
        <f>12900+17.84</f>
        <v>12917.84</v>
      </c>
      <c r="J33" s="11" t="s">
        <v>11</v>
      </c>
      <c r="K33" s="15">
        <f>K34+K35</f>
        <v>3942.08</v>
      </c>
      <c r="L33" s="15">
        <f>L34+L35</f>
        <v>0</v>
      </c>
      <c r="M33" s="15">
        <f>M34+M35</f>
        <v>9645.49</v>
      </c>
    </row>
    <row r="34" spans="1:13" ht="15.75" customHeight="1" x14ac:dyDescent="0.3">
      <c r="A34" s="27"/>
      <c r="B34" s="33"/>
      <c r="C34" s="27"/>
      <c r="D34" s="27" t="s">
        <v>22</v>
      </c>
      <c r="E34" s="27"/>
      <c r="F34" s="27"/>
      <c r="G34" s="27"/>
      <c r="H34" s="26"/>
      <c r="I34" s="26"/>
      <c r="J34" s="16" t="s">
        <v>12</v>
      </c>
      <c r="K34" s="15">
        <v>0</v>
      </c>
      <c r="L34" s="15">
        <v>0</v>
      </c>
      <c r="M34" s="15">
        <v>0</v>
      </c>
    </row>
    <row r="35" spans="1:13" ht="19.2" customHeight="1" x14ac:dyDescent="0.3">
      <c r="A35" s="27"/>
      <c r="B35" s="33"/>
      <c r="C35" s="27"/>
      <c r="D35" s="27"/>
      <c r="E35" s="27"/>
      <c r="F35" s="27"/>
      <c r="G35" s="27"/>
      <c r="H35" s="26"/>
      <c r="I35" s="26"/>
      <c r="J35" s="16" t="s">
        <v>13</v>
      </c>
      <c r="K35" s="15">
        <v>3942.08</v>
      </c>
      <c r="L35" s="15">
        <v>0</v>
      </c>
      <c r="M35" s="15">
        <v>9645.49</v>
      </c>
    </row>
    <row r="36" spans="1:13" ht="15.75" customHeight="1" x14ac:dyDescent="0.3">
      <c r="A36" s="29" t="s">
        <v>34</v>
      </c>
      <c r="B36" s="31" t="s">
        <v>35</v>
      </c>
      <c r="C36" s="29" t="s">
        <v>36</v>
      </c>
      <c r="D36" s="6" t="s">
        <v>18</v>
      </c>
      <c r="E36" s="29" t="s">
        <v>19</v>
      </c>
      <c r="F36" s="29" t="s">
        <v>33</v>
      </c>
      <c r="G36" s="29" t="s">
        <v>429</v>
      </c>
      <c r="H36" s="37">
        <f>I36+K36+L36+M36</f>
        <v>19311.68</v>
      </c>
      <c r="I36" s="37">
        <f>12150+1162.19</f>
        <v>13312.19</v>
      </c>
      <c r="J36" s="9" t="s">
        <v>11</v>
      </c>
      <c r="K36" s="13">
        <f>K37+K38</f>
        <v>0</v>
      </c>
      <c r="L36" s="13">
        <f>L37+L38</f>
        <v>0</v>
      </c>
      <c r="M36" s="13">
        <f>M37+M38</f>
        <v>5999.49</v>
      </c>
    </row>
    <row r="37" spans="1:13" ht="15.75" customHeight="1" x14ac:dyDescent="0.3">
      <c r="A37" s="34"/>
      <c r="B37" s="35"/>
      <c r="C37" s="34"/>
      <c r="D37" s="27" t="s">
        <v>22</v>
      </c>
      <c r="E37" s="34"/>
      <c r="F37" s="34"/>
      <c r="G37" s="34"/>
      <c r="H37" s="42"/>
      <c r="I37" s="42"/>
      <c r="J37" s="16" t="s">
        <v>12</v>
      </c>
      <c r="K37" s="15">
        <v>0</v>
      </c>
      <c r="L37" s="15">
        <v>0</v>
      </c>
      <c r="M37" s="15">
        <v>0</v>
      </c>
    </row>
    <row r="38" spans="1:13" ht="22.2" customHeight="1" x14ac:dyDescent="0.3">
      <c r="A38" s="30"/>
      <c r="B38" s="32"/>
      <c r="C38" s="30"/>
      <c r="D38" s="27"/>
      <c r="E38" s="30"/>
      <c r="F38" s="30"/>
      <c r="G38" s="30"/>
      <c r="H38" s="38"/>
      <c r="I38" s="38"/>
      <c r="J38" s="16" t="s">
        <v>13</v>
      </c>
      <c r="K38" s="15">
        <v>0</v>
      </c>
      <c r="L38" s="15">
        <v>0</v>
      </c>
      <c r="M38" s="15">
        <v>5999.49</v>
      </c>
    </row>
    <row r="39" spans="1:13" ht="15.75" customHeight="1" x14ac:dyDescent="0.3">
      <c r="A39" s="27" t="s">
        <v>37</v>
      </c>
      <c r="B39" s="33" t="s">
        <v>38</v>
      </c>
      <c r="C39" s="27" t="s">
        <v>39</v>
      </c>
      <c r="D39" s="10" t="s">
        <v>18</v>
      </c>
      <c r="E39" s="27" t="s">
        <v>19</v>
      </c>
      <c r="F39" s="27" t="s">
        <v>33</v>
      </c>
      <c r="G39" s="27" t="s">
        <v>429</v>
      </c>
      <c r="H39" s="26">
        <f>I39+K39+L39+M39</f>
        <v>34477.93</v>
      </c>
      <c r="I39" s="26">
        <f>16786.19</f>
        <v>16786.189999999999</v>
      </c>
      <c r="J39" s="11" t="s">
        <v>11</v>
      </c>
      <c r="K39" s="15">
        <f>K40+K41</f>
        <v>0</v>
      </c>
      <c r="L39" s="15">
        <f>L40+L41</f>
        <v>0</v>
      </c>
      <c r="M39" s="15">
        <f>M40+M41</f>
        <v>17691.740000000002</v>
      </c>
    </row>
    <row r="40" spans="1:13" ht="15.75" customHeight="1" x14ac:dyDescent="0.3">
      <c r="A40" s="27"/>
      <c r="B40" s="33"/>
      <c r="C40" s="27"/>
      <c r="D40" s="27" t="s">
        <v>22</v>
      </c>
      <c r="E40" s="27"/>
      <c r="F40" s="27"/>
      <c r="G40" s="27"/>
      <c r="H40" s="26"/>
      <c r="I40" s="26"/>
      <c r="J40" s="16" t="s">
        <v>12</v>
      </c>
      <c r="K40" s="15">
        <v>0</v>
      </c>
      <c r="L40" s="15">
        <v>0</v>
      </c>
      <c r="M40" s="15">
        <v>0</v>
      </c>
    </row>
    <row r="41" spans="1:13" ht="22.8" customHeight="1" x14ac:dyDescent="0.3">
      <c r="A41" s="27"/>
      <c r="B41" s="33"/>
      <c r="C41" s="27"/>
      <c r="D41" s="27"/>
      <c r="E41" s="27"/>
      <c r="F41" s="27"/>
      <c r="G41" s="27"/>
      <c r="H41" s="26"/>
      <c r="I41" s="26"/>
      <c r="J41" s="16" t="s">
        <v>13</v>
      </c>
      <c r="K41" s="15">
        <v>0</v>
      </c>
      <c r="L41" s="15">
        <v>0</v>
      </c>
      <c r="M41" s="15">
        <v>17691.740000000002</v>
      </c>
    </row>
    <row r="42" spans="1:13" ht="15.75" customHeight="1" x14ac:dyDescent="0.3">
      <c r="A42" s="27" t="s">
        <v>40</v>
      </c>
      <c r="B42" s="33" t="s">
        <v>41</v>
      </c>
      <c r="C42" s="27" t="s">
        <v>42</v>
      </c>
      <c r="D42" s="10" t="s">
        <v>18</v>
      </c>
      <c r="E42" s="27" t="s">
        <v>19</v>
      </c>
      <c r="F42" s="29" t="s">
        <v>44</v>
      </c>
      <c r="G42" s="27" t="s">
        <v>431</v>
      </c>
      <c r="H42" s="26">
        <f>I42+K42+L42+M42</f>
        <v>23593.759999999998</v>
      </c>
      <c r="I42" s="26">
        <v>0</v>
      </c>
      <c r="J42" s="11" t="s">
        <v>11</v>
      </c>
      <c r="K42" s="15">
        <f>K43</f>
        <v>0</v>
      </c>
      <c r="L42" s="15">
        <f t="shared" ref="L42:M42" si="5">L43</f>
        <v>0</v>
      </c>
      <c r="M42" s="15">
        <f t="shared" si="5"/>
        <v>23593.759999999998</v>
      </c>
    </row>
    <row r="43" spans="1:13" ht="35.25" customHeight="1" x14ac:dyDescent="0.3">
      <c r="A43" s="27"/>
      <c r="B43" s="33"/>
      <c r="C43" s="27"/>
      <c r="D43" s="29" t="s">
        <v>22</v>
      </c>
      <c r="E43" s="27"/>
      <c r="F43" s="34"/>
      <c r="G43" s="27"/>
      <c r="H43" s="27"/>
      <c r="I43" s="26"/>
      <c r="J43" s="16" t="s">
        <v>13</v>
      </c>
      <c r="K43" s="15">
        <v>0</v>
      </c>
      <c r="L43" s="15">
        <v>0</v>
      </c>
      <c r="M43" s="15">
        <v>23593.759999999998</v>
      </c>
    </row>
    <row r="44" spans="1:13" ht="15.75" hidden="1" customHeight="1" x14ac:dyDescent="0.3">
      <c r="A44" s="27"/>
      <c r="B44" s="33"/>
      <c r="C44" s="27"/>
      <c r="D44" s="34"/>
      <c r="E44" s="27"/>
      <c r="F44" s="34"/>
      <c r="G44" s="27" t="s">
        <v>20</v>
      </c>
      <c r="H44" s="26">
        <f>I44+K44+L44+M44</f>
        <v>0</v>
      </c>
      <c r="I44" s="26">
        <v>0</v>
      </c>
      <c r="J44" s="16" t="s">
        <v>11</v>
      </c>
      <c r="K44" s="15">
        <f>K45+K46</f>
        <v>0</v>
      </c>
      <c r="L44" s="15">
        <f t="shared" ref="L44:M44" si="6">L45+L46</f>
        <v>0</v>
      </c>
      <c r="M44" s="15">
        <f t="shared" si="6"/>
        <v>0</v>
      </c>
    </row>
    <row r="45" spans="1:13" ht="15.6" hidden="1" customHeight="1" x14ac:dyDescent="0.3">
      <c r="A45" s="27"/>
      <c r="B45" s="33"/>
      <c r="C45" s="27"/>
      <c r="D45" s="34"/>
      <c r="E45" s="27"/>
      <c r="F45" s="34"/>
      <c r="G45" s="27"/>
      <c r="H45" s="27"/>
      <c r="I45" s="26"/>
      <c r="J45" s="16" t="s">
        <v>12</v>
      </c>
      <c r="K45" s="15">
        <v>0</v>
      </c>
      <c r="L45" s="15">
        <v>0</v>
      </c>
      <c r="M45" s="15">
        <v>0</v>
      </c>
    </row>
    <row r="46" spans="1:13" ht="15.6" hidden="1" customHeight="1" x14ac:dyDescent="0.3">
      <c r="A46" s="27"/>
      <c r="B46" s="33"/>
      <c r="C46" s="27"/>
      <c r="D46" s="30"/>
      <c r="E46" s="27"/>
      <c r="F46" s="30"/>
      <c r="G46" s="27"/>
      <c r="H46" s="27"/>
      <c r="I46" s="26"/>
      <c r="J46" s="16" t="s">
        <v>13</v>
      </c>
      <c r="K46" s="15">
        <v>0</v>
      </c>
      <c r="L46" s="15">
        <v>0</v>
      </c>
      <c r="M46" s="15">
        <v>0</v>
      </c>
    </row>
    <row r="47" spans="1:13" ht="15.75" customHeight="1" x14ac:dyDescent="0.3">
      <c r="A47" s="27" t="s">
        <v>45</v>
      </c>
      <c r="B47" s="33" t="s">
        <v>46</v>
      </c>
      <c r="C47" s="27" t="s">
        <v>435</v>
      </c>
      <c r="D47" s="10" t="s">
        <v>18</v>
      </c>
      <c r="E47" s="27" t="s">
        <v>19</v>
      </c>
      <c r="F47" s="29" t="s">
        <v>84</v>
      </c>
      <c r="G47" s="29" t="s">
        <v>429</v>
      </c>
      <c r="H47" s="37">
        <f>I47+K47+L47+M47</f>
        <v>35792.120000000003</v>
      </c>
      <c r="I47" s="37">
        <v>5797.96</v>
      </c>
      <c r="J47" s="2" t="s">
        <v>11</v>
      </c>
      <c r="K47" s="12">
        <f>K48</f>
        <v>29994.16</v>
      </c>
      <c r="L47" s="12">
        <f>L48</f>
        <v>0</v>
      </c>
      <c r="M47" s="12">
        <f>M48</f>
        <v>0</v>
      </c>
    </row>
    <row r="48" spans="1:13" ht="57.6" customHeight="1" x14ac:dyDescent="0.3">
      <c r="A48" s="27"/>
      <c r="B48" s="33"/>
      <c r="C48" s="27"/>
      <c r="D48" s="8" t="s">
        <v>22</v>
      </c>
      <c r="E48" s="27"/>
      <c r="F48" s="30"/>
      <c r="G48" s="30"/>
      <c r="H48" s="38"/>
      <c r="I48" s="38"/>
      <c r="J48" s="16" t="s">
        <v>13</v>
      </c>
      <c r="K48" s="15">
        <f>12169.93+17824.23</f>
        <v>29994.16</v>
      </c>
      <c r="L48" s="15">
        <v>0</v>
      </c>
      <c r="M48" s="15">
        <v>0</v>
      </c>
    </row>
    <row r="49" spans="1:13" ht="17.399999999999999" hidden="1" customHeight="1" x14ac:dyDescent="0.3">
      <c r="A49" s="29" t="s">
        <v>48</v>
      </c>
      <c r="B49" s="31" t="s">
        <v>49</v>
      </c>
      <c r="C49" s="29" t="s">
        <v>50</v>
      </c>
      <c r="D49" s="29" t="s">
        <v>18</v>
      </c>
      <c r="E49" s="29" t="s">
        <v>19</v>
      </c>
      <c r="F49" s="29" t="s">
        <v>52</v>
      </c>
      <c r="G49" s="29" t="s">
        <v>51</v>
      </c>
      <c r="H49" s="37">
        <f>I49+K49+L49+M49</f>
        <v>430</v>
      </c>
      <c r="I49" s="49">
        <v>430</v>
      </c>
      <c r="J49" s="16" t="s">
        <v>11</v>
      </c>
      <c r="K49" s="15">
        <f>K50</f>
        <v>0</v>
      </c>
      <c r="L49" s="15">
        <f t="shared" ref="L49:M49" si="7">L50</f>
        <v>0</v>
      </c>
      <c r="M49" s="15">
        <f t="shared" si="7"/>
        <v>0</v>
      </c>
    </row>
    <row r="50" spans="1:13" ht="31.2" hidden="1" customHeight="1" x14ac:dyDescent="0.3">
      <c r="A50" s="34"/>
      <c r="B50" s="35"/>
      <c r="C50" s="34"/>
      <c r="D50" s="30"/>
      <c r="E50" s="34"/>
      <c r="F50" s="34"/>
      <c r="G50" s="30"/>
      <c r="H50" s="30"/>
      <c r="I50" s="51"/>
      <c r="J50" s="16" t="s">
        <v>13</v>
      </c>
      <c r="K50" s="15"/>
      <c r="L50" s="15">
        <v>0</v>
      </c>
      <c r="M50" s="15">
        <v>0</v>
      </c>
    </row>
    <row r="51" spans="1:13" ht="15.75" hidden="1" customHeight="1" x14ac:dyDescent="0.3">
      <c r="A51" s="34"/>
      <c r="B51" s="35"/>
      <c r="C51" s="34"/>
      <c r="D51" s="34" t="s">
        <v>22</v>
      </c>
      <c r="E51" s="34"/>
      <c r="F51" s="34"/>
      <c r="G51" s="27" t="s">
        <v>20</v>
      </c>
      <c r="H51" s="26">
        <f>K51+L51+M51+I51</f>
        <v>2372397.02</v>
      </c>
      <c r="I51" s="26">
        <f>14451.32+240618.54+2117327.16</f>
        <v>2372397.02</v>
      </c>
      <c r="J51" s="16" t="s">
        <v>11</v>
      </c>
      <c r="K51" s="15">
        <f>K53+K52</f>
        <v>0</v>
      </c>
      <c r="L51" s="15">
        <f>L53+L52</f>
        <v>0</v>
      </c>
      <c r="M51" s="15">
        <f>M53+M52</f>
        <v>0</v>
      </c>
    </row>
    <row r="52" spans="1:13" ht="15" hidden="1" customHeight="1" x14ac:dyDescent="0.3">
      <c r="A52" s="34"/>
      <c r="B52" s="35"/>
      <c r="C52" s="34"/>
      <c r="D52" s="34"/>
      <c r="E52" s="34"/>
      <c r="F52" s="34"/>
      <c r="G52" s="27"/>
      <c r="H52" s="26"/>
      <c r="I52" s="26"/>
      <c r="J52" s="16" t="s">
        <v>12</v>
      </c>
      <c r="K52" s="15"/>
      <c r="L52" s="15">
        <v>0</v>
      </c>
      <c r="M52" s="15">
        <v>0</v>
      </c>
    </row>
    <row r="53" spans="1:13" ht="15.6" hidden="1" customHeight="1" x14ac:dyDescent="0.3">
      <c r="A53" s="30"/>
      <c r="B53" s="32"/>
      <c r="C53" s="30"/>
      <c r="D53" s="30"/>
      <c r="E53" s="30"/>
      <c r="F53" s="30"/>
      <c r="G53" s="27"/>
      <c r="H53" s="26"/>
      <c r="I53" s="26"/>
      <c r="J53" s="16" t="s">
        <v>13</v>
      </c>
      <c r="K53" s="15"/>
      <c r="L53" s="15">
        <v>0</v>
      </c>
      <c r="M53" s="15">
        <v>0</v>
      </c>
    </row>
    <row r="54" spans="1:13" ht="32.25" hidden="1" customHeight="1" x14ac:dyDescent="0.3">
      <c r="A54" s="29" t="s">
        <v>45</v>
      </c>
      <c r="B54" s="31" t="s">
        <v>53</v>
      </c>
      <c r="C54" s="29" t="s">
        <v>54</v>
      </c>
      <c r="D54" s="29" t="s">
        <v>18</v>
      </c>
      <c r="E54" s="29" t="s">
        <v>19</v>
      </c>
      <c r="F54" s="29" t="s">
        <v>55</v>
      </c>
      <c r="G54" s="29" t="s">
        <v>20</v>
      </c>
      <c r="H54" s="37">
        <f>I54+K54+L54+M54</f>
        <v>1124998.95</v>
      </c>
      <c r="I54" s="37">
        <f>231.79+9524.45+132825.44+982017.27+400</f>
        <v>1124998.95</v>
      </c>
      <c r="J54" s="31" t="s">
        <v>11</v>
      </c>
      <c r="K54" s="43">
        <f>K57+K56</f>
        <v>0</v>
      </c>
      <c r="L54" s="43">
        <f>L57+L56</f>
        <v>0</v>
      </c>
      <c r="M54" s="43">
        <f>M57+M56</f>
        <v>0</v>
      </c>
    </row>
    <row r="55" spans="1:13" ht="15.75" hidden="1" customHeight="1" x14ac:dyDescent="0.3">
      <c r="A55" s="34"/>
      <c r="B55" s="35"/>
      <c r="C55" s="34"/>
      <c r="D55" s="30"/>
      <c r="E55" s="34"/>
      <c r="F55" s="34"/>
      <c r="G55" s="34"/>
      <c r="H55" s="42"/>
      <c r="I55" s="42"/>
      <c r="J55" s="32"/>
      <c r="K55" s="44"/>
      <c r="L55" s="44"/>
      <c r="M55" s="44"/>
    </row>
    <row r="56" spans="1:13" ht="15.75" hidden="1" customHeight="1" x14ac:dyDescent="0.3">
      <c r="A56" s="34"/>
      <c r="B56" s="35"/>
      <c r="C56" s="34"/>
      <c r="D56" s="27" t="s">
        <v>22</v>
      </c>
      <c r="E56" s="34"/>
      <c r="F56" s="34"/>
      <c r="G56" s="34"/>
      <c r="H56" s="42"/>
      <c r="I56" s="42"/>
      <c r="J56" s="16" t="s">
        <v>12</v>
      </c>
      <c r="K56" s="15"/>
      <c r="L56" s="15">
        <v>0</v>
      </c>
      <c r="M56" s="15">
        <v>0</v>
      </c>
    </row>
    <row r="57" spans="1:13" ht="10.8" hidden="1" customHeight="1" x14ac:dyDescent="0.3">
      <c r="A57" s="30"/>
      <c r="B57" s="32"/>
      <c r="C57" s="30"/>
      <c r="D57" s="27"/>
      <c r="E57" s="30"/>
      <c r="F57" s="30"/>
      <c r="G57" s="30"/>
      <c r="H57" s="38"/>
      <c r="I57" s="38"/>
      <c r="J57" s="16" t="s">
        <v>13</v>
      </c>
      <c r="K57" s="15"/>
      <c r="L57" s="15">
        <v>0</v>
      </c>
      <c r="M57" s="15">
        <v>0</v>
      </c>
    </row>
    <row r="58" spans="1:13" ht="15.75" customHeight="1" x14ac:dyDescent="0.3">
      <c r="A58" s="27" t="s">
        <v>56</v>
      </c>
      <c r="B58" s="33" t="s">
        <v>57</v>
      </c>
      <c r="C58" s="27" t="s">
        <v>58</v>
      </c>
      <c r="D58" s="10" t="s">
        <v>18</v>
      </c>
      <c r="E58" s="27" t="s">
        <v>19</v>
      </c>
      <c r="F58" s="27" t="s">
        <v>59</v>
      </c>
      <c r="G58" s="27" t="s">
        <v>429</v>
      </c>
      <c r="H58" s="26">
        <f>I58+K58+L58+M58</f>
        <v>27223.67</v>
      </c>
      <c r="I58" s="26">
        <f>20766.53+637.82</f>
        <v>21404.35</v>
      </c>
      <c r="J58" s="11" t="s">
        <v>11</v>
      </c>
      <c r="K58" s="15">
        <f>K59</f>
        <v>5819.32</v>
      </c>
      <c r="L58" s="15">
        <f>L59</f>
        <v>0</v>
      </c>
      <c r="M58" s="15">
        <f>M59</f>
        <v>0</v>
      </c>
    </row>
    <row r="59" spans="1:13" ht="61.5" customHeight="1" x14ac:dyDescent="0.3">
      <c r="A59" s="27"/>
      <c r="B59" s="33"/>
      <c r="C59" s="27"/>
      <c r="D59" s="10" t="s">
        <v>60</v>
      </c>
      <c r="E59" s="27"/>
      <c r="F59" s="27"/>
      <c r="G59" s="27"/>
      <c r="H59" s="26"/>
      <c r="I59" s="26"/>
      <c r="J59" s="16" t="s">
        <v>13</v>
      </c>
      <c r="K59" s="15">
        <v>5819.32</v>
      </c>
      <c r="L59" s="15">
        <v>0</v>
      </c>
      <c r="M59" s="15">
        <v>0</v>
      </c>
    </row>
    <row r="60" spans="1:13" ht="15.75" customHeight="1" x14ac:dyDescent="0.3">
      <c r="A60" s="29" t="s">
        <v>61</v>
      </c>
      <c r="B60" s="31" t="s">
        <v>62</v>
      </c>
      <c r="C60" s="29" t="s">
        <v>63</v>
      </c>
      <c r="D60" s="6" t="s">
        <v>18</v>
      </c>
      <c r="E60" s="29" t="s">
        <v>19</v>
      </c>
      <c r="F60" s="29" t="s">
        <v>47</v>
      </c>
      <c r="G60" s="29" t="s">
        <v>429</v>
      </c>
      <c r="H60" s="37">
        <f>I60+K60+L60+M60</f>
        <v>15037.16</v>
      </c>
      <c r="I60" s="49">
        <v>0</v>
      </c>
      <c r="J60" s="31" t="s">
        <v>11</v>
      </c>
      <c r="K60" s="43">
        <f>K62</f>
        <v>15037.16</v>
      </c>
      <c r="L60" s="43">
        <f>L62</f>
        <v>0</v>
      </c>
      <c r="M60" s="43">
        <f>M62</f>
        <v>0</v>
      </c>
    </row>
    <row r="61" spans="1:13" ht="18" customHeight="1" x14ac:dyDescent="0.3">
      <c r="A61" s="34"/>
      <c r="B61" s="35"/>
      <c r="C61" s="34"/>
      <c r="D61" s="27" t="s">
        <v>22</v>
      </c>
      <c r="E61" s="34"/>
      <c r="F61" s="34"/>
      <c r="G61" s="34"/>
      <c r="H61" s="42"/>
      <c r="I61" s="50"/>
      <c r="J61" s="35"/>
      <c r="K61" s="46"/>
      <c r="L61" s="46"/>
      <c r="M61" s="46"/>
    </row>
    <row r="62" spans="1:13" ht="15.6" x14ac:dyDescent="0.3">
      <c r="A62" s="30"/>
      <c r="B62" s="32"/>
      <c r="C62" s="30"/>
      <c r="D62" s="27"/>
      <c r="E62" s="30"/>
      <c r="F62" s="30"/>
      <c r="G62" s="30"/>
      <c r="H62" s="38"/>
      <c r="I62" s="51"/>
      <c r="J62" s="16" t="s">
        <v>13</v>
      </c>
      <c r="K62" s="15">
        <v>15037.16</v>
      </c>
      <c r="L62" s="15">
        <v>0</v>
      </c>
      <c r="M62" s="15">
        <v>0</v>
      </c>
    </row>
    <row r="63" spans="1:13" ht="15.75" customHeight="1" x14ac:dyDescent="0.3">
      <c r="A63" s="29" t="s">
        <v>64</v>
      </c>
      <c r="B63" s="31" t="s">
        <v>65</v>
      </c>
      <c r="C63" s="29" t="s">
        <v>66</v>
      </c>
      <c r="D63" s="6" t="s">
        <v>18</v>
      </c>
      <c r="E63" s="29" t="s">
        <v>19</v>
      </c>
      <c r="F63" s="29" t="s">
        <v>47</v>
      </c>
      <c r="G63" s="27" t="s">
        <v>432</v>
      </c>
      <c r="H63" s="26">
        <f>I63+K63+L63+M63</f>
        <v>3153.55</v>
      </c>
      <c r="I63" s="48">
        <v>0</v>
      </c>
      <c r="J63" s="11" t="s">
        <v>11</v>
      </c>
      <c r="K63" s="15">
        <f>K64</f>
        <v>3153.55</v>
      </c>
      <c r="L63" s="15">
        <f>L64</f>
        <v>0</v>
      </c>
      <c r="M63" s="15">
        <f>M64</f>
        <v>0</v>
      </c>
    </row>
    <row r="64" spans="1:13" ht="32.25" customHeight="1" x14ac:dyDescent="0.3">
      <c r="A64" s="34"/>
      <c r="B64" s="35"/>
      <c r="C64" s="34"/>
      <c r="D64" s="27" t="s">
        <v>22</v>
      </c>
      <c r="E64" s="34"/>
      <c r="F64" s="34"/>
      <c r="G64" s="27"/>
      <c r="H64" s="26"/>
      <c r="I64" s="48"/>
      <c r="J64" s="16" t="s">
        <v>13</v>
      </c>
      <c r="K64" s="15">
        <v>3153.55</v>
      </c>
      <c r="L64" s="15">
        <v>0</v>
      </c>
      <c r="M64" s="15">
        <v>0</v>
      </c>
    </row>
    <row r="65" spans="1:13" ht="15.75" customHeight="1" x14ac:dyDescent="0.3">
      <c r="A65" s="34"/>
      <c r="B65" s="35"/>
      <c r="C65" s="34"/>
      <c r="D65" s="27"/>
      <c r="E65" s="34"/>
      <c r="F65" s="34"/>
      <c r="G65" s="27" t="s">
        <v>429</v>
      </c>
      <c r="H65" s="26">
        <f>I65+K65+L65+M65</f>
        <v>11426.150000000001</v>
      </c>
      <c r="I65" s="26">
        <v>2458.79</v>
      </c>
      <c r="J65" s="11" t="s">
        <v>11</v>
      </c>
      <c r="K65" s="15">
        <f>K67</f>
        <v>8967.36</v>
      </c>
      <c r="L65" s="15">
        <f>L67</f>
        <v>0</v>
      </c>
      <c r="M65" s="15">
        <f>M67</f>
        <v>0</v>
      </c>
    </row>
    <row r="66" spans="1:13" ht="15.75" customHeight="1" x14ac:dyDescent="0.3">
      <c r="A66" s="34"/>
      <c r="B66" s="35"/>
      <c r="C66" s="34"/>
      <c r="D66" s="27"/>
      <c r="E66" s="34"/>
      <c r="F66" s="34"/>
      <c r="G66" s="27"/>
      <c r="H66" s="26"/>
      <c r="I66" s="26"/>
      <c r="J66" s="11" t="s">
        <v>12</v>
      </c>
      <c r="K66" s="15">
        <v>0</v>
      </c>
      <c r="L66" s="15">
        <v>0</v>
      </c>
      <c r="M66" s="15">
        <v>0</v>
      </c>
    </row>
    <row r="67" spans="1:13" ht="15.6" x14ac:dyDescent="0.3">
      <c r="A67" s="30"/>
      <c r="B67" s="32"/>
      <c r="C67" s="30"/>
      <c r="D67" s="27"/>
      <c r="E67" s="30"/>
      <c r="F67" s="30"/>
      <c r="G67" s="27"/>
      <c r="H67" s="26"/>
      <c r="I67" s="26"/>
      <c r="J67" s="16" t="s">
        <v>13</v>
      </c>
      <c r="K67" s="15">
        <f>8967.35+0.01</f>
        <v>8967.36</v>
      </c>
      <c r="L67" s="15">
        <v>0</v>
      </c>
      <c r="M67" s="15">
        <v>0</v>
      </c>
    </row>
    <row r="68" spans="1:13" ht="22.5" customHeight="1" x14ac:dyDescent="0.3">
      <c r="A68" s="29" t="s">
        <v>68</v>
      </c>
      <c r="B68" s="31" t="s">
        <v>69</v>
      </c>
      <c r="C68" s="29" t="s">
        <v>70</v>
      </c>
      <c r="D68" s="6" t="s">
        <v>18</v>
      </c>
      <c r="E68" s="29" t="s">
        <v>19</v>
      </c>
      <c r="F68" s="29" t="s">
        <v>25</v>
      </c>
      <c r="G68" s="29" t="s">
        <v>429</v>
      </c>
      <c r="H68" s="37">
        <f>I68+K68+L68+M68</f>
        <v>382281.08999999997</v>
      </c>
      <c r="I68" s="37">
        <f>5289+2751</f>
        <v>8040</v>
      </c>
      <c r="J68" s="31" t="s">
        <v>11</v>
      </c>
      <c r="K68" s="43">
        <f>K71+K70</f>
        <v>0</v>
      </c>
      <c r="L68" s="43">
        <f t="shared" ref="L68:M68" si="8">L71+L70</f>
        <v>47283.31</v>
      </c>
      <c r="M68" s="43">
        <f t="shared" si="8"/>
        <v>326957.77999999997</v>
      </c>
    </row>
    <row r="69" spans="1:13" ht="15" customHeight="1" x14ac:dyDescent="0.3">
      <c r="A69" s="34"/>
      <c r="B69" s="35"/>
      <c r="C69" s="34"/>
      <c r="D69" s="27" t="s">
        <v>22</v>
      </c>
      <c r="E69" s="34"/>
      <c r="F69" s="34"/>
      <c r="G69" s="34"/>
      <c r="H69" s="42"/>
      <c r="I69" s="42"/>
      <c r="J69" s="32"/>
      <c r="K69" s="44"/>
      <c r="L69" s="44"/>
      <c r="M69" s="44"/>
    </row>
    <row r="70" spans="1:13" ht="15.6" x14ac:dyDescent="0.3">
      <c r="A70" s="34"/>
      <c r="B70" s="35"/>
      <c r="C70" s="34"/>
      <c r="D70" s="27"/>
      <c r="E70" s="34"/>
      <c r="F70" s="34"/>
      <c r="G70" s="34"/>
      <c r="H70" s="42"/>
      <c r="I70" s="42"/>
      <c r="J70" s="11" t="s">
        <v>12</v>
      </c>
      <c r="K70" s="15">
        <v>0</v>
      </c>
      <c r="L70" s="24">
        <v>47283.31</v>
      </c>
      <c r="M70" s="24">
        <v>303576.68</v>
      </c>
    </row>
    <row r="71" spans="1:13" ht="21.75" customHeight="1" x14ac:dyDescent="0.3">
      <c r="A71" s="30"/>
      <c r="B71" s="32"/>
      <c r="C71" s="30"/>
      <c r="D71" s="27"/>
      <c r="E71" s="30"/>
      <c r="F71" s="30"/>
      <c r="G71" s="30"/>
      <c r="H71" s="38"/>
      <c r="I71" s="38"/>
      <c r="J71" s="16" t="s">
        <v>13</v>
      </c>
      <c r="K71" s="15">
        <v>0</v>
      </c>
      <c r="L71" s="15">
        <v>0</v>
      </c>
      <c r="M71" s="15">
        <v>23381.1</v>
      </c>
    </row>
    <row r="72" spans="1:13" ht="15.75" customHeight="1" x14ac:dyDescent="0.3">
      <c r="A72" s="29" t="s">
        <v>415</v>
      </c>
      <c r="B72" s="31" t="s">
        <v>85</v>
      </c>
      <c r="C72" s="29" t="s">
        <v>86</v>
      </c>
      <c r="D72" s="6" t="s">
        <v>18</v>
      </c>
      <c r="E72" s="29" t="s">
        <v>19</v>
      </c>
      <c r="F72" s="29" t="s">
        <v>87</v>
      </c>
      <c r="G72" s="27" t="s">
        <v>431</v>
      </c>
      <c r="H72" s="26">
        <f>I72+K72+L72+M72</f>
        <v>13755.82</v>
      </c>
      <c r="I72" s="48">
        <v>600</v>
      </c>
      <c r="J72" s="11" t="s">
        <v>11</v>
      </c>
      <c r="K72" s="15">
        <f>K73</f>
        <v>0</v>
      </c>
      <c r="L72" s="15">
        <f>L73</f>
        <v>13155.82</v>
      </c>
      <c r="M72" s="15">
        <f>M73</f>
        <v>0</v>
      </c>
    </row>
    <row r="73" spans="1:13" ht="32.25" customHeight="1" x14ac:dyDescent="0.3">
      <c r="A73" s="34"/>
      <c r="B73" s="35"/>
      <c r="C73" s="34"/>
      <c r="D73" s="27" t="s">
        <v>22</v>
      </c>
      <c r="E73" s="34"/>
      <c r="F73" s="34"/>
      <c r="G73" s="27"/>
      <c r="H73" s="26"/>
      <c r="I73" s="48"/>
      <c r="J73" s="16" t="s">
        <v>13</v>
      </c>
      <c r="K73" s="15">
        <v>0</v>
      </c>
      <c r="L73" s="15">
        <v>13155.82</v>
      </c>
      <c r="M73" s="15">
        <v>0</v>
      </c>
    </row>
    <row r="74" spans="1:13" ht="15.75" customHeight="1" x14ac:dyDescent="0.3">
      <c r="A74" s="34"/>
      <c r="B74" s="35"/>
      <c r="C74" s="34"/>
      <c r="D74" s="27"/>
      <c r="E74" s="34"/>
      <c r="F74" s="34"/>
      <c r="G74" s="27" t="s">
        <v>429</v>
      </c>
      <c r="H74" s="26">
        <f>I74+K74+L74+M74</f>
        <v>35033.08</v>
      </c>
      <c r="I74" s="48">
        <v>0</v>
      </c>
      <c r="J74" s="11" t="s">
        <v>11</v>
      </c>
      <c r="K74" s="15">
        <f>K76</f>
        <v>0</v>
      </c>
      <c r="L74" s="15">
        <f>L76</f>
        <v>25852.18</v>
      </c>
      <c r="M74" s="15">
        <f>M76</f>
        <v>9180.9</v>
      </c>
    </row>
    <row r="75" spans="1:13" ht="15.75" customHeight="1" x14ac:dyDescent="0.3">
      <c r="A75" s="34"/>
      <c r="B75" s="35"/>
      <c r="C75" s="34"/>
      <c r="D75" s="27"/>
      <c r="E75" s="34"/>
      <c r="F75" s="34"/>
      <c r="G75" s="27"/>
      <c r="H75" s="26"/>
      <c r="I75" s="48"/>
      <c r="J75" s="11" t="s">
        <v>12</v>
      </c>
      <c r="K75" s="15">
        <v>0</v>
      </c>
      <c r="L75" s="15">
        <v>0</v>
      </c>
      <c r="M75" s="15">
        <v>0</v>
      </c>
    </row>
    <row r="76" spans="1:13" ht="15.6" x14ac:dyDescent="0.3">
      <c r="A76" s="30"/>
      <c r="B76" s="32"/>
      <c r="C76" s="30"/>
      <c r="D76" s="27"/>
      <c r="E76" s="30"/>
      <c r="F76" s="30"/>
      <c r="G76" s="27"/>
      <c r="H76" s="26"/>
      <c r="I76" s="48"/>
      <c r="J76" s="16" t="s">
        <v>13</v>
      </c>
      <c r="K76" s="15">
        <v>0</v>
      </c>
      <c r="L76" s="15">
        <v>25852.18</v>
      </c>
      <c r="M76" s="15">
        <v>9180.9</v>
      </c>
    </row>
    <row r="77" spans="1:13" ht="15.6" x14ac:dyDescent="0.3">
      <c r="A77" s="36" t="s">
        <v>71</v>
      </c>
      <c r="B77" s="36"/>
      <c r="C77" s="36"/>
      <c r="D77" s="36"/>
      <c r="E77" s="36"/>
      <c r="F77" s="36"/>
      <c r="G77" s="36"/>
      <c r="H77" s="36"/>
      <c r="I77" s="36"/>
      <c r="J77" s="16" t="s">
        <v>11</v>
      </c>
      <c r="K77" s="15">
        <f t="shared" ref="K77:L77" si="9">K78+K79</f>
        <v>310383.14</v>
      </c>
      <c r="L77" s="15">
        <f t="shared" si="9"/>
        <v>411597.58</v>
      </c>
      <c r="M77" s="15">
        <f>M78+M79</f>
        <v>52897.81</v>
      </c>
    </row>
    <row r="78" spans="1:13" ht="15.6" x14ac:dyDescent="0.3">
      <c r="A78" s="36"/>
      <c r="B78" s="36"/>
      <c r="C78" s="36"/>
      <c r="D78" s="36"/>
      <c r="E78" s="36"/>
      <c r="F78" s="36"/>
      <c r="G78" s="36"/>
      <c r="H78" s="36"/>
      <c r="I78" s="36"/>
      <c r="J78" s="16" t="s">
        <v>12</v>
      </c>
      <c r="K78" s="15">
        <f>K81+K84</f>
        <v>176851.55</v>
      </c>
      <c r="L78" s="15">
        <f t="shared" ref="L78:M78" si="10">L81+L84</f>
        <v>225075.76</v>
      </c>
      <c r="M78" s="15">
        <f t="shared" si="10"/>
        <v>31738.69</v>
      </c>
    </row>
    <row r="79" spans="1:13" ht="15.6" x14ac:dyDescent="0.3">
      <c r="A79" s="36"/>
      <c r="B79" s="36"/>
      <c r="C79" s="36"/>
      <c r="D79" s="36"/>
      <c r="E79" s="36"/>
      <c r="F79" s="36"/>
      <c r="G79" s="36"/>
      <c r="H79" s="36"/>
      <c r="I79" s="36"/>
      <c r="J79" s="16" t="s">
        <v>13</v>
      </c>
      <c r="K79" s="15">
        <f>K82+K85+K87+K89</f>
        <v>133531.59</v>
      </c>
      <c r="L79" s="15">
        <f t="shared" ref="L79:M79" si="11">L82+L85+L87+L89</f>
        <v>186521.82</v>
      </c>
      <c r="M79" s="15">
        <f t="shared" si="11"/>
        <v>21159.119999999999</v>
      </c>
    </row>
    <row r="80" spans="1:13" ht="15.75" customHeight="1" x14ac:dyDescent="0.3">
      <c r="A80" s="27" t="s">
        <v>77</v>
      </c>
      <c r="B80" s="31" t="s">
        <v>72</v>
      </c>
      <c r="C80" s="29" t="s">
        <v>73</v>
      </c>
      <c r="D80" s="6" t="s">
        <v>74</v>
      </c>
      <c r="E80" s="27" t="s">
        <v>19</v>
      </c>
      <c r="F80" s="27" t="s">
        <v>75</v>
      </c>
      <c r="G80" s="27" t="s">
        <v>429</v>
      </c>
      <c r="H80" s="26">
        <f>I80+K80+L80+M80</f>
        <v>246579.91</v>
      </c>
      <c r="I80" s="48">
        <v>0</v>
      </c>
      <c r="J80" s="16" t="s">
        <v>11</v>
      </c>
      <c r="K80" s="15">
        <f>K81+K82</f>
        <v>106669.31</v>
      </c>
      <c r="L80" s="15">
        <f t="shared" ref="L80:M80" si="12">L81+L82</f>
        <v>139910.6</v>
      </c>
      <c r="M80" s="15">
        <f t="shared" si="12"/>
        <v>0</v>
      </c>
    </row>
    <row r="81" spans="1:13" ht="15.6" x14ac:dyDescent="0.3">
      <c r="A81" s="27"/>
      <c r="B81" s="35"/>
      <c r="C81" s="34"/>
      <c r="D81" s="29" t="s">
        <v>76</v>
      </c>
      <c r="E81" s="27"/>
      <c r="F81" s="27"/>
      <c r="G81" s="27"/>
      <c r="H81" s="26"/>
      <c r="I81" s="48"/>
      <c r="J81" s="16" t="s">
        <v>12</v>
      </c>
      <c r="K81" s="15">
        <v>64001.59</v>
      </c>
      <c r="L81" s="15">
        <v>83946.36</v>
      </c>
      <c r="M81" s="15">
        <v>0</v>
      </c>
    </row>
    <row r="82" spans="1:13" ht="30.75" customHeight="1" x14ac:dyDescent="0.3">
      <c r="A82" s="27"/>
      <c r="B82" s="32"/>
      <c r="C82" s="30"/>
      <c r="D82" s="30"/>
      <c r="E82" s="27"/>
      <c r="F82" s="27"/>
      <c r="G82" s="27"/>
      <c r="H82" s="26"/>
      <c r="I82" s="48"/>
      <c r="J82" s="16" t="s">
        <v>13</v>
      </c>
      <c r="K82" s="15">
        <v>42667.72</v>
      </c>
      <c r="L82" s="15">
        <f>53506.24+2458</f>
        <v>55964.24</v>
      </c>
      <c r="M82" s="15">
        <v>0</v>
      </c>
    </row>
    <row r="83" spans="1:13" ht="15.6" x14ac:dyDescent="0.3">
      <c r="A83" s="27" t="s">
        <v>80</v>
      </c>
      <c r="B83" s="33" t="s">
        <v>78</v>
      </c>
      <c r="C83" s="27" t="s">
        <v>439</v>
      </c>
      <c r="D83" s="10" t="s">
        <v>74</v>
      </c>
      <c r="E83" s="27" t="s">
        <v>19</v>
      </c>
      <c r="F83" s="27" t="s">
        <v>79</v>
      </c>
      <c r="G83" s="27" t="s">
        <v>429</v>
      </c>
      <c r="H83" s="26">
        <f>I83+K83+L83+M83</f>
        <v>480566.13</v>
      </c>
      <c r="I83" s="26">
        <v>4369.3900000000003</v>
      </c>
      <c r="J83" s="16" t="s">
        <v>11</v>
      </c>
      <c r="K83" s="15">
        <f>K84+K85</f>
        <v>188083.27000000002</v>
      </c>
      <c r="L83" s="15">
        <f>L84+L85</f>
        <v>235215.65999999997</v>
      </c>
      <c r="M83" s="15">
        <f>M84+M85</f>
        <v>52897.81</v>
      </c>
    </row>
    <row r="84" spans="1:13" ht="15.6" x14ac:dyDescent="0.3">
      <c r="A84" s="27"/>
      <c r="B84" s="33"/>
      <c r="C84" s="27"/>
      <c r="D84" s="29" t="s">
        <v>76</v>
      </c>
      <c r="E84" s="27"/>
      <c r="F84" s="27"/>
      <c r="G84" s="27"/>
      <c r="H84" s="27"/>
      <c r="I84" s="26"/>
      <c r="J84" s="16" t="s">
        <v>12</v>
      </c>
      <c r="K84" s="15">
        <v>112849.96</v>
      </c>
      <c r="L84" s="15">
        <v>141129.4</v>
      </c>
      <c r="M84" s="15">
        <v>31738.69</v>
      </c>
    </row>
    <row r="85" spans="1:13" ht="37.5" customHeight="1" x14ac:dyDescent="0.3">
      <c r="A85" s="27"/>
      <c r="B85" s="33"/>
      <c r="C85" s="27"/>
      <c r="D85" s="30"/>
      <c r="E85" s="27"/>
      <c r="F85" s="27"/>
      <c r="G85" s="27"/>
      <c r="H85" s="27"/>
      <c r="I85" s="26"/>
      <c r="J85" s="16" t="s">
        <v>13</v>
      </c>
      <c r="K85" s="15">
        <v>75233.31</v>
      </c>
      <c r="L85" s="15">
        <v>94086.26</v>
      </c>
      <c r="M85" s="15">
        <v>21159.119999999999</v>
      </c>
    </row>
    <row r="86" spans="1:13" ht="15.6" hidden="1" x14ac:dyDescent="0.3">
      <c r="A86" s="29" t="s">
        <v>416</v>
      </c>
      <c r="B86" s="31" t="s">
        <v>81</v>
      </c>
      <c r="C86" s="29" t="s">
        <v>82</v>
      </c>
      <c r="D86" s="29" t="s">
        <v>74</v>
      </c>
      <c r="E86" s="29" t="s">
        <v>19</v>
      </c>
      <c r="F86" s="29" t="s">
        <v>84</v>
      </c>
      <c r="G86" s="27" t="s">
        <v>83</v>
      </c>
      <c r="H86" s="26">
        <f>I86+K86+L86+M86</f>
        <v>3833.66</v>
      </c>
      <c r="I86" s="26">
        <v>3833.66</v>
      </c>
      <c r="J86" s="16" t="s">
        <v>11</v>
      </c>
      <c r="K86" s="15">
        <f>K87</f>
        <v>0</v>
      </c>
      <c r="L86" s="15">
        <f t="shared" ref="L86:M86" si="13">L87</f>
        <v>0</v>
      </c>
      <c r="M86" s="15">
        <f t="shared" si="13"/>
        <v>0</v>
      </c>
    </row>
    <row r="87" spans="1:13" ht="30" hidden="1" customHeight="1" x14ac:dyDescent="0.3">
      <c r="A87" s="34"/>
      <c r="B87" s="35"/>
      <c r="C87" s="34"/>
      <c r="D87" s="34"/>
      <c r="E87" s="34"/>
      <c r="F87" s="34"/>
      <c r="G87" s="27"/>
      <c r="H87" s="27"/>
      <c r="I87" s="26"/>
      <c r="J87" s="16" t="s">
        <v>13</v>
      </c>
      <c r="K87" s="15">
        <v>0</v>
      </c>
      <c r="L87" s="15">
        <v>0</v>
      </c>
      <c r="M87" s="15">
        <v>0</v>
      </c>
    </row>
    <row r="88" spans="1:13" ht="15.6" customHeight="1" x14ac:dyDescent="0.3">
      <c r="A88" s="34"/>
      <c r="B88" s="35"/>
      <c r="C88" s="34"/>
      <c r="D88" s="30"/>
      <c r="E88" s="34"/>
      <c r="F88" s="34"/>
      <c r="G88" s="27" t="s">
        <v>429</v>
      </c>
      <c r="H88" s="26">
        <f>I88+K88+L88+M88</f>
        <v>52101.88</v>
      </c>
      <c r="I88" s="26">
        <v>0</v>
      </c>
      <c r="J88" s="16" t="s">
        <v>11</v>
      </c>
      <c r="K88" s="15">
        <f>K89</f>
        <v>15630.56</v>
      </c>
      <c r="L88" s="15">
        <f t="shared" ref="L88:M88" si="14">L89</f>
        <v>36471.32</v>
      </c>
      <c r="M88" s="15">
        <f t="shared" si="14"/>
        <v>0</v>
      </c>
    </row>
    <row r="89" spans="1:13" ht="49.2" customHeight="1" x14ac:dyDescent="0.3">
      <c r="A89" s="30"/>
      <c r="B89" s="32"/>
      <c r="C89" s="30"/>
      <c r="D89" s="10" t="s">
        <v>76</v>
      </c>
      <c r="E89" s="30"/>
      <c r="F89" s="30"/>
      <c r="G89" s="27"/>
      <c r="H89" s="27"/>
      <c r="I89" s="26"/>
      <c r="J89" s="16" t="s">
        <v>13</v>
      </c>
      <c r="K89" s="15">
        <v>15630.56</v>
      </c>
      <c r="L89" s="15">
        <v>36471.32</v>
      </c>
      <c r="M89" s="15">
        <v>0</v>
      </c>
    </row>
    <row r="90" spans="1:13" ht="13.5" customHeight="1" x14ac:dyDescent="0.3">
      <c r="A90" s="36" t="s">
        <v>88</v>
      </c>
      <c r="B90" s="36"/>
      <c r="C90" s="36"/>
      <c r="D90" s="36"/>
      <c r="E90" s="36"/>
      <c r="F90" s="36"/>
      <c r="G90" s="36"/>
      <c r="H90" s="36"/>
      <c r="I90" s="36"/>
      <c r="J90" s="16" t="s">
        <v>11</v>
      </c>
      <c r="K90" s="15">
        <f t="shared" ref="K90:M90" si="15">K91+K92</f>
        <v>5468.32</v>
      </c>
      <c r="L90" s="15">
        <f t="shared" si="15"/>
        <v>68115.02</v>
      </c>
      <c r="M90" s="15">
        <f t="shared" si="15"/>
        <v>60979.92</v>
      </c>
    </row>
    <row r="91" spans="1:13" ht="14.25" customHeight="1" x14ac:dyDescent="0.3">
      <c r="A91" s="36"/>
      <c r="B91" s="36"/>
      <c r="C91" s="36"/>
      <c r="D91" s="36"/>
      <c r="E91" s="36"/>
      <c r="F91" s="36"/>
      <c r="G91" s="36"/>
      <c r="H91" s="36"/>
      <c r="I91" s="36"/>
      <c r="J91" s="16" t="s">
        <v>12</v>
      </c>
      <c r="K91" s="15">
        <f>K96+K99+K104</f>
        <v>0</v>
      </c>
      <c r="L91" s="15">
        <f t="shared" ref="L91:M91" si="16">L96+L99+L104</f>
        <v>0</v>
      </c>
      <c r="M91" s="15">
        <f t="shared" si="16"/>
        <v>0</v>
      </c>
    </row>
    <row r="92" spans="1:13" ht="15.6" x14ac:dyDescent="0.3">
      <c r="A92" s="36"/>
      <c r="B92" s="36"/>
      <c r="C92" s="36"/>
      <c r="D92" s="36"/>
      <c r="E92" s="36"/>
      <c r="F92" s="36"/>
      <c r="G92" s="36"/>
      <c r="H92" s="36"/>
      <c r="I92" s="36"/>
      <c r="J92" s="16" t="s">
        <v>13</v>
      </c>
      <c r="K92" s="15">
        <f>K97+K100+K102+K105+K107+K109+K111+K113</f>
        <v>5468.32</v>
      </c>
      <c r="L92" s="15">
        <f>L97+L100+L102+L105+L107+L109+L111+L113</f>
        <v>68115.02</v>
      </c>
      <c r="M92" s="15">
        <f>M97+M100+M102+M105+M107+M109+M111+M113</f>
        <v>60979.92</v>
      </c>
    </row>
    <row r="93" spans="1:13" ht="31.5" hidden="1" customHeight="1" outlineLevel="1" x14ac:dyDescent="0.3">
      <c r="A93" s="29" t="s">
        <v>89</v>
      </c>
      <c r="B93" s="31" t="s">
        <v>90</v>
      </c>
      <c r="C93" s="29" t="s">
        <v>91</v>
      </c>
      <c r="D93" s="29" t="s">
        <v>74</v>
      </c>
      <c r="E93" s="29" t="s">
        <v>19</v>
      </c>
      <c r="F93" s="29" t="s">
        <v>92</v>
      </c>
      <c r="G93" s="27" t="s">
        <v>43</v>
      </c>
      <c r="H93" s="37">
        <f>I93+K93+L93+M93</f>
        <v>10016.57</v>
      </c>
      <c r="I93" s="37">
        <v>10016.57</v>
      </c>
      <c r="J93" s="2" t="s">
        <v>11</v>
      </c>
      <c r="K93" s="13">
        <f>K94</f>
        <v>0</v>
      </c>
      <c r="L93" s="13">
        <f t="shared" ref="L93:M93" si="17">L94</f>
        <v>0</v>
      </c>
      <c r="M93" s="13">
        <f t="shared" si="17"/>
        <v>0</v>
      </c>
    </row>
    <row r="94" spans="1:13" ht="15.6" hidden="1" outlineLevel="1" x14ac:dyDescent="0.3">
      <c r="A94" s="34"/>
      <c r="B94" s="35"/>
      <c r="C94" s="34"/>
      <c r="D94" s="34"/>
      <c r="E94" s="34"/>
      <c r="F94" s="30"/>
      <c r="G94" s="27"/>
      <c r="H94" s="30"/>
      <c r="I94" s="38"/>
      <c r="J94" s="2" t="s">
        <v>13</v>
      </c>
      <c r="K94" s="13">
        <v>0</v>
      </c>
      <c r="L94" s="13">
        <v>0</v>
      </c>
      <c r="M94" s="13">
        <v>0</v>
      </c>
    </row>
    <row r="95" spans="1:13" ht="18.75" customHeight="1" collapsed="1" x14ac:dyDescent="0.3">
      <c r="A95" s="34"/>
      <c r="B95" s="35"/>
      <c r="C95" s="34"/>
      <c r="D95" s="30"/>
      <c r="E95" s="34"/>
      <c r="F95" s="29" t="s">
        <v>28</v>
      </c>
      <c r="G95" s="29" t="s">
        <v>429</v>
      </c>
      <c r="H95" s="37">
        <f>I95+K95+L95+M95</f>
        <v>16913.12</v>
      </c>
      <c r="I95" s="37">
        <v>11444.8</v>
      </c>
      <c r="J95" s="9" t="s">
        <v>11</v>
      </c>
      <c r="K95" s="13">
        <f>K97</f>
        <v>5468.32</v>
      </c>
      <c r="L95" s="13">
        <f>L97</f>
        <v>0</v>
      </c>
      <c r="M95" s="13">
        <f>M97</f>
        <v>0</v>
      </c>
    </row>
    <row r="96" spans="1:13" ht="15" customHeight="1" x14ac:dyDescent="0.3">
      <c r="A96" s="34"/>
      <c r="B96" s="35"/>
      <c r="C96" s="34"/>
      <c r="D96" s="29" t="s">
        <v>93</v>
      </c>
      <c r="E96" s="34"/>
      <c r="F96" s="34"/>
      <c r="G96" s="34"/>
      <c r="H96" s="42"/>
      <c r="I96" s="42"/>
      <c r="J96" s="16" t="s">
        <v>12</v>
      </c>
      <c r="K96" s="3">
        <v>0</v>
      </c>
      <c r="L96" s="3">
        <v>0</v>
      </c>
      <c r="M96" s="3">
        <v>0</v>
      </c>
    </row>
    <row r="97" spans="1:13" ht="34.5" customHeight="1" x14ac:dyDescent="0.3">
      <c r="A97" s="30"/>
      <c r="B97" s="32"/>
      <c r="C97" s="30"/>
      <c r="D97" s="30"/>
      <c r="E97" s="30"/>
      <c r="F97" s="30"/>
      <c r="G97" s="30"/>
      <c r="H97" s="38"/>
      <c r="I97" s="38"/>
      <c r="J97" s="16" t="s">
        <v>13</v>
      </c>
      <c r="K97" s="15">
        <v>5468.32</v>
      </c>
      <c r="L97" s="15">
        <v>0</v>
      </c>
      <c r="M97" s="15">
        <v>0</v>
      </c>
    </row>
    <row r="98" spans="1:13" ht="15.75" hidden="1" customHeight="1" x14ac:dyDescent="0.3">
      <c r="A98" s="27"/>
      <c r="B98" s="33" t="s">
        <v>94</v>
      </c>
      <c r="C98" s="27" t="s">
        <v>95</v>
      </c>
      <c r="D98" s="10" t="s">
        <v>18</v>
      </c>
      <c r="E98" s="27" t="s">
        <v>19</v>
      </c>
      <c r="F98" s="29" t="s">
        <v>29</v>
      </c>
      <c r="G98" s="29" t="s">
        <v>20</v>
      </c>
      <c r="H98" s="37">
        <f>I98+K98+L98+M98</f>
        <v>40764.990000000005</v>
      </c>
      <c r="I98" s="37">
        <f>9069.24+10457.7+21238.05</f>
        <v>40764.990000000005</v>
      </c>
      <c r="J98" s="9" t="s">
        <v>11</v>
      </c>
      <c r="K98" s="13">
        <f>K100</f>
        <v>0</v>
      </c>
      <c r="L98" s="13">
        <f>L100</f>
        <v>0</v>
      </c>
      <c r="M98" s="13">
        <f>M100</f>
        <v>0</v>
      </c>
    </row>
    <row r="99" spans="1:13" ht="15.6" hidden="1" x14ac:dyDescent="0.3">
      <c r="A99" s="27"/>
      <c r="B99" s="33"/>
      <c r="C99" s="27"/>
      <c r="D99" s="27" t="s">
        <v>22</v>
      </c>
      <c r="E99" s="27"/>
      <c r="F99" s="34"/>
      <c r="G99" s="34"/>
      <c r="H99" s="42"/>
      <c r="I99" s="42"/>
      <c r="J99" s="11" t="s">
        <v>12</v>
      </c>
      <c r="K99" s="15">
        <v>0</v>
      </c>
      <c r="L99" s="15">
        <v>0</v>
      </c>
      <c r="M99" s="15">
        <v>0</v>
      </c>
    </row>
    <row r="100" spans="1:13" ht="15.6" hidden="1" x14ac:dyDescent="0.3">
      <c r="A100" s="27"/>
      <c r="B100" s="33"/>
      <c r="C100" s="27"/>
      <c r="D100" s="27"/>
      <c r="E100" s="27"/>
      <c r="F100" s="30"/>
      <c r="G100" s="30"/>
      <c r="H100" s="38"/>
      <c r="I100" s="38"/>
      <c r="J100" s="16" t="s">
        <v>13</v>
      </c>
      <c r="K100" s="15">
        <v>0</v>
      </c>
      <c r="L100" s="15">
        <v>0</v>
      </c>
      <c r="M100" s="15">
        <v>0</v>
      </c>
    </row>
    <row r="101" spans="1:13" ht="15.75" customHeight="1" x14ac:dyDescent="0.3">
      <c r="A101" s="27" t="s">
        <v>96</v>
      </c>
      <c r="B101" s="33" t="s">
        <v>97</v>
      </c>
      <c r="C101" s="27" t="s">
        <v>414</v>
      </c>
      <c r="D101" s="10" t="s">
        <v>18</v>
      </c>
      <c r="E101" s="27" t="s">
        <v>19</v>
      </c>
      <c r="F101" s="29" t="s">
        <v>44</v>
      </c>
      <c r="G101" s="27" t="s">
        <v>431</v>
      </c>
      <c r="H101" s="26">
        <f>I101+K101+L101+M101</f>
        <v>18077.759999999998</v>
      </c>
      <c r="I101" s="26">
        <v>0</v>
      </c>
      <c r="J101" s="11" t="s">
        <v>11</v>
      </c>
      <c r="K101" s="15">
        <f>K102</f>
        <v>0</v>
      </c>
      <c r="L101" s="15">
        <f t="shared" ref="L101:M101" si="18">L102</f>
        <v>0</v>
      </c>
      <c r="M101" s="15">
        <f t="shared" si="18"/>
        <v>18077.759999999998</v>
      </c>
    </row>
    <row r="102" spans="1:13" ht="19.2" customHeight="1" x14ac:dyDescent="0.3">
      <c r="A102" s="27"/>
      <c r="B102" s="33"/>
      <c r="C102" s="27"/>
      <c r="D102" s="29" t="s">
        <v>22</v>
      </c>
      <c r="E102" s="27"/>
      <c r="F102" s="34"/>
      <c r="G102" s="27"/>
      <c r="H102" s="27"/>
      <c r="I102" s="26"/>
      <c r="J102" s="16" t="s">
        <v>13</v>
      </c>
      <c r="K102" s="15">
        <v>0</v>
      </c>
      <c r="L102" s="15">
        <v>0</v>
      </c>
      <c r="M102" s="15">
        <v>18077.759999999998</v>
      </c>
    </row>
    <row r="103" spans="1:13" ht="15.75" customHeight="1" x14ac:dyDescent="0.3">
      <c r="A103" s="27"/>
      <c r="B103" s="33"/>
      <c r="C103" s="27"/>
      <c r="D103" s="34"/>
      <c r="E103" s="27"/>
      <c r="F103" s="34"/>
      <c r="G103" s="27" t="s">
        <v>429</v>
      </c>
      <c r="H103" s="26">
        <f>I103+K103+L103+M103</f>
        <v>20978.94</v>
      </c>
      <c r="I103" s="26">
        <v>0</v>
      </c>
      <c r="J103" s="11" t="s">
        <v>11</v>
      </c>
      <c r="K103" s="15">
        <f>K105</f>
        <v>0</v>
      </c>
      <c r="L103" s="15">
        <f>L105</f>
        <v>0</v>
      </c>
      <c r="M103" s="15">
        <f>M105</f>
        <v>20978.94</v>
      </c>
    </row>
    <row r="104" spans="1:13" ht="15.6" x14ac:dyDescent="0.3">
      <c r="A104" s="27"/>
      <c r="B104" s="33"/>
      <c r="C104" s="27"/>
      <c r="D104" s="34"/>
      <c r="E104" s="27"/>
      <c r="F104" s="34"/>
      <c r="G104" s="27"/>
      <c r="H104" s="26"/>
      <c r="I104" s="26"/>
      <c r="J104" s="11" t="s">
        <v>12</v>
      </c>
      <c r="K104" s="15">
        <v>0</v>
      </c>
      <c r="L104" s="15">
        <v>0</v>
      </c>
      <c r="M104" s="15">
        <v>0</v>
      </c>
    </row>
    <row r="105" spans="1:13" ht="15.6" x14ac:dyDescent="0.3">
      <c r="A105" s="27"/>
      <c r="B105" s="33"/>
      <c r="C105" s="27"/>
      <c r="D105" s="30"/>
      <c r="E105" s="27"/>
      <c r="F105" s="30"/>
      <c r="G105" s="27"/>
      <c r="H105" s="26"/>
      <c r="I105" s="26"/>
      <c r="J105" s="16" t="s">
        <v>13</v>
      </c>
      <c r="K105" s="15">
        <v>0</v>
      </c>
      <c r="L105" s="15">
        <v>0</v>
      </c>
      <c r="M105" s="15">
        <v>20978.94</v>
      </c>
    </row>
    <row r="106" spans="1:13" ht="16.8" customHeight="1" x14ac:dyDescent="0.3">
      <c r="A106" s="27" t="s">
        <v>98</v>
      </c>
      <c r="B106" s="33" t="s">
        <v>99</v>
      </c>
      <c r="C106" s="27" t="s">
        <v>100</v>
      </c>
      <c r="D106" s="10" t="s">
        <v>18</v>
      </c>
      <c r="E106" s="27" t="s">
        <v>19</v>
      </c>
      <c r="F106" s="29" t="s">
        <v>101</v>
      </c>
      <c r="G106" s="27" t="s">
        <v>431</v>
      </c>
      <c r="H106" s="26">
        <f>I106+K106+L106+M106</f>
        <v>5803.5</v>
      </c>
      <c r="I106" s="26">
        <v>0</v>
      </c>
      <c r="J106" s="11" t="s">
        <v>11</v>
      </c>
      <c r="K106" s="15">
        <f>K107</f>
        <v>0</v>
      </c>
      <c r="L106" s="15">
        <f t="shared" ref="L106" si="19">L107</f>
        <v>0</v>
      </c>
      <c r="M106" s="15">
        <f>M107</f>
        <v>5803.5</v>
      </c>
    </row>
    <row r="107" spans="1:13" ht="16.2" customHeight="1" x14ac:dyDescent="0.3">
      <c r="A107" s="27"/>
      <c r="B107" s="33"/>
      <c r="C107" s="27"/>
      <c r="D107" s="29" t="s">
        <v>22</v>
      </c>
      <c r="E107" s="27"/>
      <c r="F107" s="34"/>
      <c r="G107" s="27"/>
      <c r="H107" s="27"/>
      <c r="I107" s="26"/>
      <c r="J107" s="16" t="s">
        <v>13</v>
      </c>
      <c r="K107" s="15">
        <v>0</v>
      </c>
      <c r="L107" s="15">
        <v>0</v>
      </c>
      <c r="M107" s="15">
        <v>5803.5</v>
      </c>
    </row>
    <row r="108" spans="1:13" ht="15.75" customHeight="1" x14ac:dyDescent="0.3">
      <c r="A108" s="27"/>
      <c r="B108" s="33"/>
      <c r="C108" s="27"/>
      <c r="D108" s="34"/>
      <c r="E108" s="27"/>
      <c r="F108" s="34"/>
      <c r="G108" s="27" t="s">
        <v>429</v>
      </c>
      <c r="H108" s="26">
        <f>I108+K108+L108+M108</f>
        <v>4357.58</v>
      </c>
      <c r="I108" s="26">
        <v>0</v>
      </c>
      <c r="J108" s="16" t="s">
        <v>11</v>
      </c>
      <c r="K108" s="3">
        <f>K109</f>
        <v>0</v>
      </c>
      <c r="L108" s="3">
        <f>L109</f>
        <v>0</v>
      </c>
      <c r="M108" s="3">
        <f>M109</f>
        <v>4357.58</v>
      </c>
    </row>
    <row r="109" spans="1:13" ht="31.2" customHeight="1" x14ac:dyDescent="0.3">
      <c r="A109" s="27"/>
      <c r="B109" s="33"/>
      <c r="C109" s="27"/>
      <c r="D109" s="30"/>
      <c r="E109" s="27"/>
      <c r="F109" s="30"/>
      <c r="G109" s="27"/>
      <c r="H109" s="27"/>
      <c r="I109" s="26"/>
      <c r="J109" s="16" t="s">
        <v>13</v>
      </c>
      <c r="K109" s="15">
        <v>0</v>
      </c>
      <c r="L109" s="3">
        <v>0</v>
      </c>
      <c r="M109" s="3">
        <v>4357.58</v>
      </c>
    </row>
    <row r="110" spans="1:13" ht="21" customHeight="1" x14ac:dyDescent="0.3">
      <c r="A110" s="27" t="s">
        <v>384</v>
      </c>
      <c r="B110" s="33" t="s">
        <v>377</v>
      </c>
      <c r="C110" s="27" t="s">
        <v>412</v>
      </c>
      <c r="D110" s="10" t="s">
        <v>18</v>
      </c>
      <c r="E110" s="27" t="s">
        <v>19</v>
      </c>
      <c r="F110" s="29" t="s">
        <v>44</v>
      </c>
      <c r="G110" s="27" t="s">
        <v>431</v>
      </c>
      <c r="H110" s="26">
        <f>I110+K110+L110+M110</f>
        <v>25218.73</v>
      </c>
      <c r="I110" s="26">
        <v>0</v>
      </c>
      <c r="J110" s="11" t="s">
        <v>11</v>
      </c>
      <c r="K110" s="15">
        <f>K111</f>
        <v>0</v>
      </c>
      <c r="L110" s="15">
        <f>L111</f>
        <v>25218.73</v>
      </c>
      <c r="M110" s="15">
        <f>M111</f>
        <v>0</v>
      </c>
    </row>
    <row r="111" spans="1:13" ht="17.399999999999999" customHeight="1" x14ac:dyDescent="0.3">
      <c r="A111" s="27"/>
      <c r="B111" s="33"/>
      <c r="C111" s="27"/>
      <c r="D111" s="29" t="s">
        <v>22</v>
      </c>
      <c r="E111" s="27"/>
      <c r="F111" s="34"/>
      <c r="G111" s="27"/>
      <c r="H111" s="27"/>
      <c r="I111" s="26"/>
      <c r="J111" s="16" t="s">
        <v>13</v>
      </c>
      <c r="K111" s="15">
        <v>0</v>
      </c>
      <c r="L111" s="15">
        <v>25218.73</v>
      </c>
      <c r="M111" s="15">
        <v>0</v>
      </c>
    </row>
    <row r="112" spans="1:13" ht="15.75" customHeight="1" x14ac:dyDescent="0.3">
      <c r="A112" s="27"/>
      <c r="B112" s="33"/>
      <c r="C112" s="27"/>
      <c r="D112" s="34"/>
      <c r="E112" s="27"/>
      <c r="F112" s="34"/>
      <c r="G112" s="27" t="s">
        <v>429</v>
      </c>
      <c r="H112" s="26">
        <f>I112+K112+L112+M112</f>
        <v>54658.43</v>
      </c>
      <c r="I112" s="26">
        <v>0</v>
      </c>
      <c r="J112" s="16" t="s">
        <v>11</v>
      </c>
      <c r="K112" s="3">
        <f>K113</f>
        <v>0</v>
      </c>
      <c r="L112" s="3">
        <f>L113</f>
        <v>42896.29</v>
      </c>
      <c r="M112" s="3">
        <f>M113</f>
        <v>11762.14</v>
      </c>
    </row>
    <row r="113" spans="1:13" ht="34.200000000000003" customHeight="1" x14ac:dyDescent="0.3">
      <c r="A113" s="27"/>
      <c r="B113" s="33"/>
      <c r="C113" s="27"/>
      <c r="D113" s="30"/>
      <c r="E113" s="27"/>
      <c r="F113" s="30"/>
      <c r="G113" s="27"/>
      <c r="H113" s="27"/>
      <c r="I113" s="26"/>
      <c r="J113" s="16" t="s">
        <v>13</v>
      </c>
      <c r="K113" s="15">
        <v>0</v>
      </c>
      <c r="L113" s="3">
        <v>42896.29</v>
      </c>
      <c r="M113" s="3">
        <v>11762.14</v>
      </c>
    </row>
    <row r="114" spans="1:13" ht="15.6" x14ac:dyDescent="0.3">
      <c r="A114" s="36" t="s">
        <v>102</v>
      </c>
      <c r="B114" s="36"/>
      <c r="C114" s="36"/>
      <c r="D114" s="36"/>
      <c r="E114" s="36"/>
      <c r="F114" s="36"/>
      <c r="G114" s="36"/>
      <c r="H114" s="36"/>
      <c r="I114" s="36"/>
      <c r="J114" s="16" t="s">
        <v>11</v>
      </c>
      <c r="K114" s="15">
        <f>K115+K116</f>
        <v>3893418.93</v>
      </c>
      <c r="L114" s="15">
        <f t="shared" ref="L114" si="20">L115+L116</f>
        <v>3366739.94</v>
      </c>
      <c r="M114" s="15">
        <f>M115+M116</f>
        <v>5796890.4900000002</v>
      </c>
    </row>
    <row r="115" spans="1:13" ht="15.6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16" t="s">
        <v>12</v>
      </c>
      <c r="K115" s="15">
        <f>K118+K121+K126+K129+K134+K139+K151+K155+K172+K177+K180+K184+K197</f>
        <v>3455753.23</v>
      </c>
      <c r="L115" s="15">
        <f>L118+L121+L126+L129+L134+L139+L151+L155+L172+L177+L180+L184+L197</f>
        <v>3012410.14</v>
      </c>
      <c r="M115" s="15">
        <f>M118+M121+M126+M129+M134+M139+M151+M155+M172+M177+M180+M184+M197</f>
        <v>5183743.8899999997</v>
      </c>
    </row>
    <row r="116" spans="1:13" ht="15.6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16" t="s">
        <v>13</v>
      </c>
      <c r="K116" s="15">
        <f>K119+K122+K140+K147+K127+K130+K135+K152+K156+K175+K178+K185+K187+K189+K193+K198+K203+K209+K215+K220+K222+K225+K228+K233+K235+K173+K217+K238+K241+K244+K124+K132+K181+K137+K191</f>
        <v>437665.7</v>
      </c>
      <c r="L116" s="15">
        <f t="shared" ref="L116:M116" si="21">L119+L122+L140+L147+L127+L130+L135+L152+L156+L175+L178+L185+L187+L189+L193+L198+L203+L209+L215+L220+L222+L225+L228+L233+L235+L173+L217+L238+L241+L244+L124+L132+L181+L137+L191</f>
        <v>354329.8</v>
      </c>
      <c r="M116" s="15">
        <f t="shared" si="21"/>
        <v>613146.60000000009</v>
      </c>
    </row>
    <row r="117" spans="1:13" ht="24.6" customHeight="1" x14ac:dyDescent="0.3">
      <c r="A117" s="27" t="s">
        <v>108</v>
      </c>
      <c r="B117" s="33" t="s">
        <v>103</v>
      </c>
      <c r="C117" s="27" t="s">
        <v>418</v>
      </c>
      <c r="D117" s="10" t="s">
        <v>104</v>
      </c>
      <c r="E117" s="27" t="s">
        <v>105</v>
      </c>
      <c r="F117" s="27" t="s">
        <v>106</v>
      </c>
      <c r="G117" s="27" t="s">
        <v>429</v>
      </c>
      <c r="H117" s="26">
        <f>I117+K117+L117+M117</f>
        <v>258794.49000000002</v>
      </c>
      <c r="I117" s="26">
        <f>166.25+139937.17</f>
        <v>140103.42000000001</v>
      </c>
      <c r="J117" s="16" t="s">
        <v>11</v>
      </c>
      <c r="K117" s="15">
        <f>K118+K119</f>
        <v>118691.07</v>
      </c>
      <c r="L117" s="15">
        <f t="shared" ref="L117:M117" si="22">L118+L119</f>
        <v>0</v>
      </c>
      <c r="M117" s="15">
        <f t="shared" si="22"/>
        <v>0</v>
      </c>
    </row>
    <row r="118" spans="1:13" ht="15.6" x14ac:dyDescent="0.3">
      <c r="A118" s="27"/>
      <c r="B118" s="33"/>
      <c r="C118" s="27"/>
      <c r="D118" s="27" t="s">
        <v>421</v>
      </c>
      <c r="E118" s="27"/>
      <c r="F118" s="27"/>
      <c r="G118" s="27"/>
      <c r="H118" s="27"/>
      <c r="I118" s="26"/>
      <c r="J118" s="16" t="s">
        <v>12</v>
      </c>
      <c r="K118" s="15">
        <v>117504.16</v>
      </c>
      <c r="L118" s="15">
        <v>0</v>
      </c>
      <c r="M118" s="15">
        <v>0</v>
      </c>
    </row>
    <row r="119" spans="1:13" ht="48.6" customHeight="1" x14ac:dyDescent="0.3">
      <c r="A119" s="27"/>
      <c r="B119" s="33"/>
      <c r="C119" s="27"/>
      <c r="D119" s="27"/>
      <c r="E119" s="27"/>
      <c r="F119" s="27"/>
      <c r="G119" s="27"/>
      <c r="H119" s="27"/>
      <c r="I119" s="26"/>
      <c r="J119" s="16" t="s">
        <v>13</v>
      </c>
      <c r="K119" s="15">
        <v>1186.9100000000001</v>
      </c>
      <c r="L119" s="15">
        <v>0</v>
      </c>
      <c r="M119" s="15">
        <v>0</v>
      </c>
    </row>
    <row r="120" spans="1:13" ht="15.6" x14ac:dyDescent="0.3">
      <c r="A120" s="27" t="s">
        <v>111</v>
      </c>
      <c r="B120" s="33" t="s">
        <v>109</v>
      </c>
      <c r="C120" s="27" t="s">
        <v>110</v>
      </c>
      <c r="D120" s="10" t="s">
        <v>104</v>
      </c>
      <c r="E120" s="27" t="s">
        <v>105</v>
      </c>
      <c r="F120" s="27" t="s">
        <v>106</v>
      </c>
      <c r="G120" s="27" t="s">
        <v>429</v>
      </c>
      <c r="H120" s="26">
        <f>I120+K120+L120+M120</f>
        <v>82886.759999999995</v>
      </c>
      <c r="I120" s="26">
        <v>58255.59</v>
      </c>
      <c r="J120" s="16" t="s">
        <v>11</v>
      </c>
      <c r="K120" s="15">
        <f>K121+K122</f>
        <v>24631.170000000002</v>
      </c>
      <c r="L120" s="15">
        <f>L121+L122</f>
        <v>0</v>
      </c>
      <c r="M120" s="15">
        <f t="shared" ref="M120" si="23">M121+M122</f>
        <v>0</v>
      </c>
    </row>
    <row r="121" spans="1:13" ht="15.6" customHeight="1" x14ac:dyDescent="0.3">
      <c r="A121" s="27"/>
      <c r="B121" s="33"/>
      <c r="C121" s="27"/>
      <c r="D121" s="27" t="s">
        <v>421</v>
      </c>
      <c r="E121" s="27"/>
      <c r="F121" s="27"/>
      <c r="G121" s="27"/>
      <c r="H121" s="27"/>
      <c r="I121" s="26"/>
      <c r="J121" s="16" t="s">
        <v>12</v>
      </c>
      <c r="K121" s="15">
        <v>24385.27</v>
      </c>
      <c r="L121" s="15">
        <v>0</v>
      </c>
      <c r="M121" s="15">
        <v>0</v>
      </c>
    </row>
    <row r="122" spans="1:13" ht="51.6" customHeight="1" x14ac:dyDescent="0.3">
      <c r="A122" s="27"/>
      <c r="B122" s="33"/>
      <c r="C122" s="27"/>
      <c r="D122" s="27"/>
      <c r="E122" s="27"/>
      <c r="F122" s="27"/>
      <c r="G122" s="27"/>
      <c r="H122" s="27"/>
      <c r="I122" s="26"/>
      <c r="J122" s="16" t="s">
        <v>13</v>
      </c>
      <c r="K122" s="15">
        <v>245.9</v>
      </c>
      <c r="L122" s="15">
        <v>0</v>
      </c>
      <c r="M122" s="15">
        <v>0</v>
      </c>
    </row>
    <row r="123" spans="1:13" ht="22.5" customHeight="1" x14ac:dyDescent="0.3">
      <c r="A123" s="29" t="s">
        <v>116</v>
      </c>
      <c r="B123" s="31" t="s">
        <v>112</v>
      </c>
      <c r="C123" s="27" t="s">
        <v>376</v>
      </c>
      <c r="D123" s="6" t="s">
        <v>104</v>
      </c>
      <c r="E123" s="29" t="s">
        <v>105</v>
      </c>
      <c r="F123" s="29" t="s">
        <v>114</v>
      </c>
      <c r="G123" s="29" t="s">
        <v>431</v>
      </c>
      <c r="H123" s="26">
        <f>I123+K123+L123+M123</f>
        <v>23354.19</v>
      </c>
      <c r="I123" s="37">
        <f>3475.93+19972.46-9821.01</f>
        <v>13627.38</v>
      </c>
      <c r="J123" s="16" t="s">
        <v>11</v>
      </c>
      <c r="K123" s="13">
        <f>K124</f>
        <v>9726.81</v>
      </c>
      <c r="L123" s="13">
        <f t="shared" ref="L123:M123" si="24">L124</f>
        <v>0</v>
      </c>
      <c r="M123" s="13">
        <f t="shared" si="24"/>
        <v>0</v>
      </c>
    </row>
    <row r="124" spans="1:13" ht="22.5" customHeight="1" x14ac:dyDescent="0.3">
      <c r="A124" s="34"/>
      <c r="B124" s="32"/>
      <c r="C124" s="27"/>
      <c r="D124" s="27" t="s">
        <v>421</v>
      </c>
      <c r="E124" s="34"/>
      <c r="F124" s="34"/>
      <c r="G124" s="30"/>
      <c r="H124" s="27"/>
      <c r="I124" s="38"/>
      <c r="J124" s="16" t="s">
        <v>13</v>
      </c>
      <c r="K124" s="13">
        <v>9726.81</v>
      </c>
      <c r="L124" s="13">
        <v>0</v>
      </c>
      <c r="M124" s="13">
        <v>0</v>
      </c>
    </row>
    <row r="125" spans="1:13" ht="15" customHeight="1" x14ac:dyDescent="0.3">
      <c r="A125" s="34"/>
      <c r="B125" s="31" t="s">
        <v>115</v>
      </c>
      <c r="C125" s="27"/>
      <c r="D125" s="27"/>
      <c r="E125" s="34"/>
      <c r="F125" s="34"/>
      <c r="G125" s="29" t="s">
        <v>429</v>
      </c>
      <c r="H125" s="37">
        <f>I125+K125+L125+M125</f>
        <v>226133.15</v>
      </c>
      <c r="I125" s="37">
        <v>159748.46</v>
      </c>
      <c r="J125" s="9" t="s">
        <v>11</v>
      </c>
      <c r="K125" s="13">
        <f>K127+K126</f>
        <v>66384.69</v>
      </c>
      <c r="L125" s="13">
        <f t="shared" ref="L125:M125" si="25">L127+L126</f>
        <v>0</v>
      </c>
      <c r="M125" s="13">
        <f t="shared" si="25"/>
        <v>0</v>
      </c>
    </row>
    <row r="126" spans="1:13" ht="15" customHeight="1" x14ac:dyDescent="0.3">
      <c r="A126" s="34"/>
      <c r="B126" s="35"/>
      <c r="C126" s="27"/>
      <c r="D126" s="27"/>
      <c r="E126" s="34"/>
      <c r="F126" s="34"/>
      <c r="G126" s="34"/>
      <c r="H126" s="42"/>
      <c r="I126" s="42"/>
      <c r="J126" s="16" t="s">
        <v>12</v>
      </c>
      <c r="K126" s="15">
        <v>46355.29</v>
      </c>
      <c r="L126" s="15">
        <v>0</v>
      </c>
      <c r="M126" s="15">
        <v>0</v>
      </c>
    </row>
    <row r="127" spans="1:13" ht="21.6" customHeight="1" x14ac:dyDescent="0.3">
      <c r="A127" s="30"/>
      <c r="B127" s="32"/>
      <c r="C127" s="27"/>
      <c r="D127" s="27"/>
      <c r="E127" s="30"/>
      <c r="F127" s="30"/>
      <c r="G127" s="30"/>
      <c r="H127" s="38"/>
      <c r="I127" s="38"/>
      <c r="J127" s="16" t="s">
        <v>13</v>
      </c>
      <c r="K127" s="15">
        <v>20029.400000000001</v>
      </c>
      <c r="L127" s="15">
        <v>0</v>
      </c>
      <c r="M127" s="15">
        <v>0</v>
      </c>
    </row>
    <row r="128" spans="1:13" ht="15" customHeight="1" x14ac:dyDescent="0.3">
      <c r="A128" s="27" t="s">
        <v>120</v>
      </c>
      <c r="B128" s="33" t="s">
        <v>117</v>
      </c>
      <c r="C128" s="27" t="s">
        <v>118</v>
      </c>
      <c r="D128" s="10" t="s">
        <v>104</v>
      </c>
      <c r="E128" s="27" t="s">
        <v>105</v>
      </c>
      <c r="F128" s="27" t="s">
        <v>119</v>
      </c>
      <c r="G128" s="27" t="s">
        <v>429</v>
      </c>
      <c r="H128" s="26">
        <f>I128+K128+L128+M128</f>
        <v>669804.69999999995</v>
      </c>
      <c r="I128" s="26">
        <v>236334.13</v>
      </c>
      <c r="J128" s="16" t="s">
        <v>11</v>
      </c>
      <c r="K128" s="15">
        <f>K130+K129</f>
        <v>0</v>
      </c>
      <c r="L128" s="15">
        <f>L130+L129</f>
        <v>0</v>
      </c>
      <c r="M128" s="15">
        <f>M130+M129</f>
        <v>433470.56999999995</v>
      </c>
    </row>
    <row r="129" spans="1:13" ht="15" customHeight="1" x14ac:dyDescent="0.3">
      <c r="A129" s="27"/>
      <c r="B129" s="33"/>
      <c r="C129" s="27"/>
      <c r="D129" s="27" t="s">
        <v>421</v>
      </c>
      <c r="E129" s="27"/>
      <c r="F129" s="27"/>
      <c r="G129" s="27"/>
      <c r="H129" s="26"/>
      <c r="I129" s="26"/>
      <c r="J129" s="16" t="s">
        <v>12</v>
      </c>
      <c r="K129" s="15">
        <v>0</v>
      </c>
      <c r="L129" s="15">
        <v>0</v>
      </c>
      <c r="M129" s="15">
        <v>221069.99</v>
      </c>
    </row>
    <row r="130" spans="1:13" ht="49.2" customHeight="1" x14ac:dyDescent="0.3">
      <c r="A130" s="27"/>
      <c r="B130" s="33"/>
      <c r="C130" s="27"/>
      <c r="D130" s="27"/>
      <c r="E130" s="27"/>
      <c r="F130" s="27"/>
      <c r="G130" s="27"/>
      <c r="H130" s="27"/>
      <c r="I130" s="26"/>
      <c r="J130" s="16" t="s">
        <v>13</v>
      </c>
      <c r="K130" s="15">
        <v>0</v>
      </c>
      <c r="L130" s="15">
        <v>0</v>
      </c>
      <c r="M130" s="15">
        <v>212400.58</v>
      </c>
    </row>
    <row r="131" spans="1:13" ht="16.8" customHeight="1" x14ac:dyDescent="0.3">
      <c r="A131" s="29" t="s">
        <v>385</v>
      </c>
      <c r="B131" s="31" t="s">
        <v>121</v>
      </c>
      <c r="C131" s="29" t="s">
        <v>122</v>
      </c>
      <c r="D131" s="10" t="s">
        <v>104</v>
      </c>
      <c r="E131" s="29" t="s">
        <v>105</v>
      </c>
      <c r="F131" s="29" t="s">
        <v>123</v>
      </c>
      <c r="G131" s="29" t="s">
        <v>431</v>
      </c>
      <c r="H131" s="37">
        <f>I131+K131+L131+M131</f>
        <v>13932.29</v>
      </c>
      <c r="I131" s="37">
        <v>13920.76</v>
      </c>
      <c r="J131" s="16" t="s">
        <v>11</v>
      </c>
      <c r="K131" s="15">
        <f>K132</f>
        <v>11.53</v>
      </c>
      <c r="L131" s="15">
        <f t="shared" ref="L131:M131" si="26">L132</f>
        <v>0</v>
      </c>
      <c r="M131" s="15">
        <f t="shared" si="26"/>
        <v>0</v>
      </c>
    </row>
    <row r="132" spans="1:13" ht="30.6" customHeight="1" x14ac:dyDescent="0.3">
      <c r="A132" s="34"/>
      <c r="B132" s="35"/>
      <c r="C132" s="34"/>
      <c r="D132" s="27" t="s">
        <v>421</v>
      </c>
      <c r="E132" s="34"/>
      <c r="F132" s="34"/>
      <c r="G132" s="30"/>
      <c r="H132" s="30"/>
      <c r="I132" s="38"/>
      <c r="J132" s="16" t="s">
        <v>13</v>
      </c>
      <c r="K132" s="15">
        <v>11.53</v>
      </c>
      <c r="L132" s="15">
        <v>0</v>
      </c>
      <c r="M132" s="15">
        <v>0</v>
      </c>
    </row>
    <row r="133" spans="1:13" ht="18" customHeight="1" x14ac:dyDescent="0.3">
      <c r="A133" s="34"/>
      <c r="B133" s="35"/>
      <c r="C133" s="34"/>
      <c r="D133" s="27"/>
      <c r="E133" s="34"/>
      <c r="F133" s="34"/>
      <c r="G133" s="29" t="s">
        <v>429</v>
      </c>
      <c r="H133" s="37">
        <f>I133+K133+L133+M133</f>
        <v>873835.89</v>
      </c>
      <c r="I133" s="49">
        <v>541.24</v>
      </c>
      <c r="J133" s="3" t="s">
        <v>11</v>
      </c>
      <c r="K133" s="3">
        <f>K135+K134</f>
        <v>523295.75</v>
      </c>
      <c r="L133" s="3">
        <f>L135+L134</f>
        <v>349998.9</v>
      </c>
      <c r="M133" s="3">
        <f>M135+M134</f>
        <v>0</v>
      </c>
    </row>
    <row r="134" spans="1:13" ht="17.399999999999999" customHeight="1" x14ac:dyDescent="0.3">
      <c r="A134" s="34"/>
      <c r="B134" s="35"/>
      <c r="C134" s="34"/>
      <c r="D134" s="27"/>
      <c r="E134" s="34"/>
      <c r="F134" s="34"/>
      <c r="G134" s="34"/>
      <c r="H134" s="42"/>
      <c r="I134" s="50"/>
      <c r="J134" s="4" t="s">
        <v>12</v>
      </c>
      <c r="K134" s="15">
        <v>470966.18</v>
      </c>
      <c r="L134" s="15">
        <v>314999.01</v>
      </c>
      <c r="M134" s="15">
        <v>0</v>
      </c>
    </row>
    <row r="135" spans="1:13" ht="18.600000000000001" customHeight="1" x14ac:dyDescent="0.3">
      <c r="A135" s="30"/>
      <c r="B135" s="32"/>
      <c r="C135" s="30"/>
      <c r="D135" s="29"/>
      <c r="E135" s="30"/>
      <c r="F135" s="30"/>
      <c r="G135" s="30"/>
      <c r="H135" s="38"/>
      <c r="I135" s="51"/>
      <c r="J135" s="11" t="s">
        <v>13</v>
      </c>
      <c r="K135" s="15">
        <v>52329.57</v>
      </c>
      <c r="L135" s="15">
        <v>34999.89</v>
      </c>
      <c r="M135" s="15">
        <v>0</v>
      </c>
    </row>
    <row r="136" spans="1:13" ht="20.399999999999999" customHeight="1" x14ac:dyDescent="0.3">
      <c r="A136" s="29" t="s">
        <v>386</v>
      </c>
      <c r="B136" s="31" t="s">
        <v>124</v>
      </c>
      <c r="C136" s="52" t="s">
        <v>125</v>
      </c>
      <c r="D136" s="10" t="s">
        <v>104</v>
      </c>
      <c r="E136" s="54" t="s">
        <v>105</v>
      </c>
      <c r="F136" s="29" t="s">
        <v>126</v>
      </c>
      <c r="G136" s="29" t="s">
        <v>431</v>
      </c>
      <c r="H136" s="37">
        <f>I136+K136+L136+M136</f>
        <v>450</v>
      </c>
      <c r="I136" s="49">
        <v>0</v>
      </c>
      <c r="J136" s="11" t="s">
        <v>11</v>
      </c>
      <c r="K136" s="15">
        <f>K137</f>
        <v>450</v>
      </c>
      <c r="L136" s="15">
        <f t="shared" ref="L136:M136" si="27">L137</f>
        <v>0</v>
      </c>
      <c r="M136" s="15">
        <f t="shared" si="27"/>
        <v>0</v>
      </c>
    </row>
    <row r="137" spans="1:13" ht="29.4" customHeight="1" x14ac:dyDescent="0.3">
      <c r="A137" s="34"/>
      <c r="B137" s="35"/>
      <c r="C137" s="53"/>
      <c r="D137" s="27" t="s">
        <v>421</v>
      </c>
      <c r="E137" s="55"/>
      <c r="F137" s="34"/>
      <c r="G137" s="30"/>
      <c r="H137" s="38"/>
      <c r="I137" s="51"/>
      <c r="J137" s="11" t="s">
        <v>13</v>
      </c>
      <c r="K137" s="15">
        <v>450</v>
      </c>
      <c r="L137" s="15">
        <v>0</v>
      </c>
      <c r="M137" s="15">
        <v>0</v>
      </c>
    </row>
    <row r="138" spans="1:13" ht="15.75" customHeight="1" x14ac:dyDescent="0.3">
      <c r="A138" s="34"/>
      <c r="B138" s="35"/>
      <c r="C138" s="53"/>
      <c r="D138" s="27"/>
      <c r="E138" s="55"/>
      <c r="F138" s="34"/>
      <c r="G138" s="29" t="s">
        <v>429</v>
      </c>
      <c r="H138" s="26">
        <f>I138+K138+L138+M138</f>
        <v>2923648.4000000004</v>
      </c>
      <c r="I138" s="26">
        <f>44.5+45.53</f>
        <v>90.03</v>
      </c>
      <c r="J138" s="11" t="s">
        <v>11</v>
      </c>
      <c r="K138" s="15">
        <f>K139+K140</f>
        <v>200000</v>
      </c>
      <c r="L138" s="15">
        <f>L139+L140</f>
        <v>1231201.33</v>
      </c>
      <c r="M138" s="15">
        <f>M139+M140</f>
        <v>1492357.04</v>
      </c>
    </row>
    <row r="139" spans="1:13" ht="15.6" customHeight="1" x14ac:dyDescent="0.3">
      <c r="A139" s="34"/>
      <c r="B139" s="35"/>
      <c r="C139" s="53"/>
      <c r="D139" s="27"/>
      <c r="E139" s="55"/>
      <c r="F139" s="34"/>
      <c r="G139" s="34"/>
      <c r="H139" s="26"/>
      <c r="I139" s="26"/>
      <c r="J139" s="11" t="s">
        <v>12</v>
      </c>
      <c r="K139" s="15">
        <v>200000</v>
      </c>
      <c r="L139" s="15">
        <v>1219874.3600000001</v>
      </c>
      <c r="M139" s="15">
        <v>1483912.02</v>
      </c>
    </row>
    <row r="140" spans="1:13" ht="17.399999999999999" customHeight="1" x14ac:dyDescent="0.3">
      <c r="A140" s="34"/>
      <c r="B140" s="35"/>
      <c r="C140" s="53"/>
      <c r="D140" s="27"/>
      <c r="E140" s="55"/>
      <c r="F140" s="30"/>
      <c r="G140" s="30"/>
      <c r="H140" s="26"/>
      <c r="I140" s="26"/>
      <c r="J140" s="16" t="s">
        <v>13</v>
      </c>
      <c r="K140" s="15">
        <v>0</v>
      </c>
      <c r="L140" s="15">
        <v>11326.97</v>
      </c>
      <c r="M140" s="15">
        <f>8288.03+156.99</f>
        <v>8445.02</v>
      </c>
    </row>
    <row r="141" spans="1:13" ht="24" hidden="1" customHeight="1" x14ac:dyDescent="0.3">
      <c r="A141" s="34"/>
      <c r="B141" s="35"/>
      <c r="C141" s="34"/>
      <c r="D141" s="34" t="s">
        <v>127</v>
      </c>
      <c r="E141" s="34"/>
      <c r="F141" s="29">
        <v>2025</v>
      </c>
      <c r="G141" s="29" t="s">
        <v>128</v>
      </c>
      <c r="H141" s="37">
        <f>I141+K141+L141+M141</f>
        <v>6873.37</v>
      </c>
      <c r="I141" s="37">
        <v>6873.37</v>
      </c>
      <c r="J141" s="16" t="s">
        <v>11</v>
      </c>
      <c r="K141" s="15">
        <f>K142</f>
        <v>0</v>
      </c>
      <c r="L141" s="15">
        <f t="shared" ref="L141:M141" si="28">L142</f>
        <v>0</v>
      </c>
      <c r="M141" s="15">
        <f t="shared" si="28"/>
        <v>0</v>
      </c>
    </row>
    <row r="142" spans="1:13" ht="38.4" hidden="1" customHeight="1" x14ac:dyDescent="0.3">
      <c r="A142" s="30"/>
      <c r="B142" s="32"/>
      <c r="C142" s="30"/>
      <c r="D142" s="30"/>
      <c r="E142" s="30"/>
      <c r="F142" s="30"/>
      <c r="G142" s="30"/>
      <c r="H142" s="38"/>
      <c r="I142" s="38"/>
      <c r="J142" s="16" t="s">
        <v>13</v>
      </c>
      <c r="K142" s="15">
        <v>0</v>
      </c>
      <c r="L142" s="15">
        <v>0</v>
      </c>
      <c r="M142" s="15">
        <v>0</v>
      </c>
    </row>
    <row r="143" spans="1:13" ht="15.75" hidden="1" customHeight="1" x14ac:dyDescent="0.3">
      <c r="A143" s="27"/>
      <c r="B143" s="31" t="s">
        <v>129</v>
      </c>
      <c r="C143" s="29" t="s">
        <v>130</v>
      </c>
      <c r="D143" s="6" t="s">
        <v>104</v>
      </c>
      <c r="E143" s="29" t="s">
        <v>105</v>
      </c>
      <c r="F143" s="27" t="s">
        <v>29</v>
      </c>
      <c r="G143" s="27" t="s">
        <v>20</v>
      </c>
      <c r="H143" s="26">
        <f>I143+K143+L143+M143</f>
        <v>86291.55</v>
      </c>
      <c r="I143" s="26">
        <f>0.55+86291</f>
        <v>86291.55</v>
      </c>
      <c r="J143" s="11" t="s">
        <v>11</v>
      </c>
      <c r="K143" s="15">
        <f>K144+K145</f>
        <v>0</v>
      </c>
      <c r="L143" s="15">
        <f>L144+L145</f>
        <v>0</v>
      </c>
      <c r="M143" s="15">
        <f>M144+M145</f>
        <v>0</v>
      </c>
    </row>
    <row r="144" spans="1:13" ht="15.6" hidden="1" customHeight="1" x14ac:dyDescent="0.3">
      <c r="A144" s="27"/>
      <c r="B144" s="35"/>
      <c r="C144" s="34"/>
      <c r="D144" s="27" t="s">
        <v>131</v>
      </c>
      <c r="E144" s="34"/>
      <c r="F144" s="27"/>
      <c r="G144" s="27"/>
      <c r="H144" s="26"/>
      <c r="I144" s="26"/>
      <c r="J144" s="16" t="s">
        <v>12</v>
      </c>
      <c r="K144" s="15"/>
      <c r="L144" s="15">
        <v>0</v>
      </c>
      <c r="M144" s="15">
        <v>0</v>
      </c>
    </row>
    <row r="145" spans="1:13" ht="15.6" hidden="1" customHeight="1" x14ac:dyDescent="0.3">
      <c r="A145" s="27"/>
      <c r="B145" s="32"/>
      <c r="C145" s="30"/>
      <c r="D145" s="27"/>
      <c r="E145" s="30"/>
      <c r="F145" s="27"/>
      <c r="G145" s="27"/>
      <c r="H145" s="26"/>
      <c r="I145" s="26"/>
      <c r="J145" s="16" t="s">
        <v>13</v>
      </c>
      <c r="K145" s="15"/>
      <c r="L145" s="15">
        <v>0</v>
      </c>
      <c r="M145" s="15">
        <v>0</v>
      </c>
    </row>
    <row r="146" spans="1:13" ht="15" customHeight="1" x14ac:dyDescent="0.3">
      <c r="A146" s="29" t="s">
        <v>387</v>
      </c>
      <c r="B146" s="31" t="s">
        <v>132</v>
      </c>
      <c r="C146" s="29" t="s">
        <v>133</v>
      </c>
      <c r="D146" s="10" t="s">
        <v>104</v>
      </c>
      <c r="E146" s="29" t="s">
        <v>105</v>
      </c>
      <c r="F146" s="29" t="s">
        <v>134</v>
      </c>
      <c r="G146" s="29" t="s">
        <v>431</v>
      </c>
      <c r="H146" s="37">
        <f>I146+K146+L146+M146</f>
        <v>7862.44</v>
      </c>
      <c r="I146" s="37">
        <v>0</v>
      </c>
      <c r="J146" s="16" t="s">
        <v>11</v>
      </c>
      <c r="K146" s="15">
        <f t="shared" ref="K146:M146" si="29">K147</f>
        <v>0</v>
      </c>
      <c r="L146" s="15">
        <f t="shared" si="29"/>
        <v>0</v>
      </c>
      <c r="M146" s="15">
        <f t="shared" si="29"/>
        <v>7862.44</v>
      </c>
    </row>
    <row r="147" spans="1:13" ht="25.8" customHeight="1" x14ac:dyDescent="0.3">
      <c r="A147" s="34"/>
      <c r="B147" s="35"/>
      <c r="C147" s="34"/>
      <c r="D147" s="27" t="s">
        <v>421</v>
      </c>
      <c r="E147" s="34"/>
      <c r="F147" s="34"/>
      <c r="G147" s="34"/>
      <c r="H147" s="42"/>
      <c r="I147" s="42"/>
      <c r="J147" s="31" t="s">
        <v>13</v>
      </c>
      <c r="K147" s="43">
        <v>0</v>
      </c>
      <c r="L147" s="43">
        <v>0</v>
      </c>
      <c r="M147" s="43">
        <v>7862.44</v>
      </c>
    </row>
    <row r="148" spans="1:13" ht="15" customHeight="1" x14ac:dyDescent="0.3">
      <c r="A148" s="34"/>
      <c r="B148" s="35"/>
      <c r="C148" s="34"/>
      <c r="D148" s="27"/>
      <c r="E148" s="34"/>
      <c r="F148" s="34"/>
      <c r="G148" s="34"/>
      <c r="H148" s="42"/>
      <c r="I148" s="42"/>
      <c r="J148" s="35"/>
      <c r="K148" s="46"/>
      <c r="L148" s="46"/>
      <c r="M148" s="46"/>
    </row>
    <row r="149" spans="1:13" ht="30" customHeight="1" x14ac:dyDescent="0.3">
      <c r="A149" s="30"/>
      <c r="B149" s="32"/>
      <c r="C149" s="30"/>
      <c r="D149" s="27"/>
      <c r="E149" s="30"/>
      <c r="F149" s="30"/>
      <c r="G149" s="30"/>
      <c r="H149" s="38"/>
      <c r="I149" s="38"/>
      <c r="J149" s="32"/>
      <c r="K149" s="44"/>
      <c r="L149" s="44"/>
      <c r="M149" s="44"/>
    </row>
    <row r="150" spans="1:13" ht="15" customHeight="1" x14ac:dyDescent="0.3">
      <c r="A150" s="29" t="s">
        <v>388</v>
      </c>
      <c r="B150" s="31" t="s">
        <v>135</v>
      </c>
      <c r="C150" s="29" t="s">
        <v>136</v>
      </c>
      <c r="D150" s="10" t="s">
        <v>104</v>
      </c>
      <c r="E150" s="29" t="s">
        <v>105</v>
      </c>
      <c r="F150" s="29" t="s">
        <v>137</v>
      </c>
      <c r="G150" s="29" t="s">
        <v>431</v>
      </c>
      <c r="H150" s="37">
        <f>I150+K150+L150+M150</f>
        <v>509.71</v>
      </c>
      <c r="I150" s="37">
        <v>0</v>
      </c>
      <c r="J150" s="4" t="s">
        <v>11</v>
      </c>
      <c r="K150" s="15">
        <f>K152</f>
        <v>0</v>
      </c>
      <c r="L150" s="15">
        <f>L152</f>
        <v>0</v>
      </c>
      <c r="M150" s="15">
        <f>M152</f>
        <v>509.71</v>
      </c>
    </row>
    <row r="151" spans="1:13" ht="15" customHeight="1" x14ac:dyDescent="0.3">
      <c r="A151" s="34"/>
      <c r="B151" s="35"/>
      <c r="C151" s="34"/>
      <c r="D151" s="29" t="s">
        <v>421</v>
      </c>
      <c r="E151" s="34"/>
      <c r="F151" s="34"/>
      <c r="G151" s="34"/>
      <c r="H151" s="42"/>
      <c r="I151" s="42"/>
      <c r="J151" s="4" t="s">
        <v>12</v>
      </c>
      <c r="K151" s="15">
        <v>0</v>
      </c>
      <c r="L151" s="15">
        <v>0</v>
      </c>
      <c r="M151" s="15">
        <v>0</v>
      </c>
    </row>
    <row r="152" spans="1:13" ht="21.75" customHeight="1" x14ac:dyDescent="0.3">
      <c r="A152" s="34"/>
      <c r="B152" s="35"/>
      <c r="C152" s="34"/>
      <c r="D152" s="34"/>
      <c r="E152" s="34"/>
      <c r="F152" s="34"/>
      <c r="G152" s="34"/>
      <c r="H152" s="42"/>
      <c r="I152" s="42"/>
      <c r="J152" s="31" t="s">
        <v>13</v>
      </c>
      <c r="K152" s="43">
        <v>0</v>
      </c>
      <c r="L152" s="43">
        <v>0</v>
      </c>
      <c r="M152" s="43">
        <v>509.71</v>
      </c>
    </row>
    <row r="153" spans="1:13" ht="27.6" customHeight="1" x14ac:dyDescent="0.3">
      <c r="A153" s="34"/>
      <c r="B153" s="35"/>
      <c r="C153" s="34"/>
      <c r="D153" s="34"/>
      <c r="E153" s="34"/>
      <c r="F153" s="34"/>
      <c r="G153" s="34"/>
      <c r="H153" s="42"/>
      <c r="I153" s="42"/>
      <c r="J153" s="35"/>
      <c r="K153" s="46"/>
      <c r="L153" s="46"/>
      <c r="M153" s="46"/>
    </row>
    <row r="154" spans="1:13" ht="15.75" customHeight="1" x14ac:dyDescent="0.3">
      <c r="A154" s="29" t="s">
        <v>389</v>
      </c>
      <c r="B154" s="33" t="s">
        <v>138</v>
      </c>
      <c r="C154" s="27" t="s">
        <v>442</v>
      </c>
      <c r="D154" s="10" t="s">
        <v>104</v>
      </c>
      <c r="E154" s="27" t="s">
        <v>105</v>
      </c>
      <c r="F154" s="27" t="s">
        <v>75</v>
      </c>
      <c r="G154" s="27" t="s">
        <v>429</v>
      </c>
      <c r="H154" s="26">
        <f>I154+K154+L154+M154</f>
        <v>109949.62999999999</v>
      </c>
      <c r="I154" s="26">
        <v>77050.429999999993</v>
      </c>
      <c r="J154" s="16" t="s">
        <v>11</v>
      </c>
      <c r="K154" s="15">
        <f>K155+K156</f>
        <v>32899.199999999997</v>
      </c>
      <c r="L154" s="15">
        <f t="shared" ref="L154:M154" si="30">L155+L156</f>
        <v>0</v>
      </c>
      <c r="M154" s="15">
        <f t="shared" si="30"/>
        <v>0</v>
      </c>
    </row>
    <row r="155" spans="1:13" ht="15.6" customHeight="1" x14ac:dyDescent="0.3">
      <c r="A155" s="34"/>
      <c r="B155" s="33"/>
      <c r="C155" s="34"/>
      <c r="D155" s="27" t="s">
        <v>421</v>
      </c>
      <c r="E155" s="27"/>
      <c r="F155" s="27"/>
      <c r="G155" s="27"/>
      <c r="H155" s="27"/>
      <c r="I155" s="26"/>
      <c r="J155" s="16" t="s">
        <v>12</v>
      </c>
      <c r="K155" s="15">
        <v>0</v>
      </c>
      <c r="L155" s="15">
        <v>0</v>
      </c>
      <c r="M155" s="15">
        <v>0</v>
      </c>
    </row>
    <row r="156" spans="1:13" ht="52.2" customHeight="1" x14ac:dyDescent="0.3">
      <c r="A156" s="34"/>
      <c r="B156" s="33"/>
      <c r="C156" s="30"/>
      <c r="D156" s="27"/>
      <c r="E156" s="27"/>
      <c r="F156" s="27"/>
      <c r="G156" s="27"/>
      <c r="H156" s="27"/>
      <c r="I156" s="26"/>
      <c r="J156" s="16" t="s">
        <v>13</v>
      </c>
      <c r="K156" s="24">
        <f>37331.61-11.53-13.17-450-7.87-3949.84</f>
        <v>32899.199999999997</v>
      </c>
      <c r="L156" s="15">
        <v>0</v>
      </c>
      <c r="M156" s="15">
        <v>0</v>
      </c>
    </row>
    <row r="157" spans="1:13" ht="15.75" hidden="1" customHeight="1" x14ac:dyDescent="0.3">
      <c r="A157" s="29"/>
      <c r="B157" s="33" t="s">
        <v>139</v>
      </c>
      <c r="C157" s="27" t="s">
        <v>140</v>
      </c>
      <c r="D157" s="27" t="s">
        <v>104</v>
      </c>
      <c r="E157" s="27" t="s">
        <v>105</v>
      </c>
      <c r="F157" s="27" t="s">
        <v>47</v>
      </c>
      <c r="G157" s="27" t="s">
        <v>20</v>
      </c>
      <c r="H157" s="26">
        <f>I157+K157+L157+M157</f>
        <v>57443.360000000001</v>
      </c>
      <c r="I157" s="26">
        <v>57443.360000000001</v>
      </c>
      <c r="J157" s="16" t="s">
        <v>11</v>
      </c>
      <c r="K157" s="15">
        <f t="shared" ref="K157:M157" si="31">K158+K159</f>
        <v>0</v>
      </c>
      <c r="L157" s="15">
        <f t="shared" si="31"/>
        <v>0</v>
      </c>
      <c r="M157" s="15">
        <f t="shared" si="31"/>
        <v>0</v>
      </c>
    </row>
    <row r="158" spans="1:13" ht="15.6" hidden="1" customHeight="1" x14ac:dyDescent="0.3">
      <c r="A158" s="34"/>
      <c r="B158" s="33"/>
      <c r="C158" s="27"/>
      <c r="D158" s="27"/>
      <c r="E158" s="27"/>
      <c r="F158" s="27"/>
      <c r="G158" s="27"/>
      <c r="H158" s="27"/>
      <c r="I158" s="26"/>
      <c r="J158" s="16" t="s">
        <v>12</v>
      </c>
      <c r="K158" s="15">
        <v>0</v>
      </c>
      <c r="L158" s="15">
        <v>0</v>
      </c>
      <c r="M158" s="15">
        <v>0</v>
      </c>
    </row>
    <row r="159" spans="1:13" ht="63.6" hidden="1" customHeight="1" x14ac:dyDescent="0.3">
      <c r="A159" s="30"/>
      <c r="B159" s="33"/>
      <c r="C159" s="27"/>
      <c r="D159" s="10" t="s">
        <v>107</v>
      </c>
      <c r="E159" s="27"/>
      <c r="F159" s="27"/>
      <c r="G159" s="27"/>
      <c r="H159" s="27"/>
      <c r="I159" s="26"/>
      <c r="J159" s="16" t="s">
        <v>13</v>
      </c>
      <c r="K159" s="15">
        <v>0</v>
      </c>
      <c r="L159" s="15">
        <v>0</v>
      </c>
      <c r="M159" s="15">
        <v>0</v>
      </c>
    </row>
    <row r="160" spans="1:13" ht="15.75" hidden="1" customHeight="1" x14ac:dyDescent="0.3">
      <c r="A160" s="34"/>
      <c r="B160" s="35" t="s">
        <v>141</v>
      </c>
      <c r="C160" s="34" t="s">
        <v>142</v>
      </c>
      <c r="D160" s="7" t="s">
        <v>104</v>
      </c>
      <c r="E160" s="34" t="s">
        <v>105</v>
      </c>
      <c r="F160" s="30" t="s">
        <v>52</v>
      </c>
      <c r="G160" s="30" t="s">
        <v>20</v>
      </c>
      <c r="H160" s="38">
        <f>I160+K160+L160+M160</f>
        <v>121797.92000000001</v>
      </c>
      <c r="I160" s="38">
        <f>66157.85+55640.07</f>
        <v>121797.92000000001</v>
      </c>
      <c r="J160" s="21" t="s">
        <v>11</v>
      </c>
      <c r="K160" s="14">
        <f>K161+K162</f>
        <v>0</v>
      </c>
      <c r="L160" s="14">
        <f>L161+L162</f>
        <v>0</v>
      </c>
      <c r="M160" s="14">
        <f>M161+M162</f>
        <v>0</v>
      </c>
    </row>
    <row r="161" spans="1:13" ht="15.6" hidden="1" customHeight="1" x14ac:dyDescent="0.3">
      <c r="A161" s="34"/>
      <c r="B161" s="35"/>
      <c r="C161" s="34"/>
      <c r="D161" s="29" t="s">
        <v>131</v>
      </c>
      <c r="E161" s="34"/>
      <c r="F161" s="27"/>
      <c r="G161" s="27"/>
      <c r="H161" s="26"/>
      <c r="I161" s="26"/>
      <c r="J161" s="16" t="s">
        <v>12</v>
      </c>
      <c r="K161" s="15"/>
      <c r="L161" s="15">
        <v>0</v>
      </c>
      <c r="M161" s="15">
        <v>0</v>
      </c>
    </row>
    <row r="162" spans="1:13" ht="15.6" hidden="1" customHeight="1" x14ac:dyDescent="0.3">
      <c r="A162" s="30"/>
      <c r="B162" s="32"/>
      <c r="C162" s="30"/>
      <c r="D162" s="30"/>
      <c r="E162" s="30"/>
      <c r="F162" s="27"/>
      <c r="G162" s="27"/>
      <c r="H162" s="26"/>
      <c r="I162" s="26"/>
      <c r="J162" s="16" t="s">
        <v>13</v>
      </c>
      <c r="K162" s="15"/>
      <c r="L162" s="15">
        <v>0</v>
      </c>
      <c r="M162" s="15">
        <v>0</v>
      </c>
    </row>
    <row r="163" spans="1:13" ht="21" hidden="1" customHeight="1" x14ac:dyDescent="0.3">
      <c r="A163" s="29"/>
      <c r="B163" s="31" t="s">
        <v>143</v>
      </c>
      <c r="C163" s="29" t="s">
        <v>144</v>
      </c>
      <c r="D163" s="29" t="s">
        <v>104</v>
      </c>
      <c r="E163" s="29" t="s">
        <v>105</v>
      </c>
      <c r="F163" s="29" t="s">
        <v>75</v>
      </c>
      <c r="G163" s="29" t="s">
        <v>113</v>
      </c>
      <c r="H163" s="37">
        <f>I163+K163+L163+M163</f>
        <v>8246.5499999999993</v>
      </c>
      <c r="I163" s="37">
        <f>37.8+8208.75</f>
        <v>8246.5499999999993</v>
      </c>
      <c r="J163" s="16" t="s">
        <v>11</v>
      </c>
      <c r="K163" s="15">
        <f>K165+K164</f>
        <v>0</v>
      </c>
      <c r="L163" s="15">
        <f t="shared" ref="L163:M163" si="32">L165</f>
        <v>0</v>
      </c>
      <c r="M163" s="15">
        <f t="shared" si="32"/>
        <v>0</v>
      </c>
    </row>
    <row r="164" spans="1:13" ht="18.600000000000001" hidden="1" customHeight="1" x14ac:dyDescent="0.3">
      <c r="A164" s="34"/>
      <c r="B164" s="35"/>
      <c r="C164" s="34"/>
      <c r="D164" s="34"/>
      <c r="E164" s="34"/>
      <c r="F164" s="34"/>
      <c r="G164" s="34"/>
      <c r="H164" s="42"/>
      <c r="I164" s="42"/>
      <c r="J164" s="16" t="s">
        <v>12</v>
      </c>
      <c r="K164" s="15"/>
      <c r="L164" s="15">
        <v>0</v>
      </c>
      <c r="M164" s="15">
        <v>0</v>
      </c>
    </row>
    <row r="165" spans="1:13" ht="15.6" hidden="1" customHeight="1" x14ac:dyDescent="0.3">
      <c r="A165" s="34"/>
      <c r="B165" s="35"/>
      <c r="C165" s="34"/>
      <c r="D165" s="34"/>
      <c r="E165" s="34"/>
      <c r="F165" s="34"/>
      <c r="G165" s="30"/>
      <c r="H165" s="38"/>
      <c r="I165" s="38"/>
      <c r="J165" s="16" t="s">
        <v>13</v>
      </c>
      <c r="K165" s="15"/>
      <c r="L165" s="15">
        <v>0</v>
      </c>
      <c r="M165" s="15">
        <v>0</v>
      </c>
    </row>
    <row r="166" spans="1:13" ht="15.75" hidden="1" customHeight="1" x14ac:dyDescent="0.3">
      <c r="A166" s="34"/>
      <c r="B166" s="35"/>
      <c r="C166" s="34"/>
      <c r="D166" s="30"/>
      <c r="E166" s="34"/>
      <c r="F166" s="34"/>
      <c r="G166" s="29" t="s">
        <v>20</v>
      </c>
      <c r="H166" s="37">
        <f>I166+K166+L166+M166</f>
        <v>0</v>
      </c>
      <c r="I166" s="49">
        <v>0</v>
      </c>
      <c r="J166" s="3" t="s">
        <v>11</v>
      </c>
      <c r="K166" s="3">
        <f>K168</f>
        <v>0</v>
      </c>
      <c r="L166" s="3">
        <f>L168</f>
        <v>0</v>
      </c>
      <c r="M166" s="3">
        <f>M168</f>
        <v>0</v>
      </c>
    </row>
    <row r="167" spans="1:13" ht="17.25" hidden="1" customHeight="1" x14ac:dyDescent="0.3">
      <c r="A167" s="34"/>
      <c r="B167" s="35"/>
      <c r="C167" s="34"/>
      <c r="D167" s="34" t="s">
        <v>131</v>
      </c>
      <c r="E167" s="34"/>
      <c r="F167" s="34"/>
      <c r="G167" s="34"/>
      <c r="H167" s="42"/>
      <c r="I167" s="50"/>
      <c r="J167" s="3" t="s">
        <v>12</v>
      </c>
      <c r="K167" s="3">
        <v>0</v>
      </c>
      <c r="L167" s="3">
        <v>0</v>
      </c>
      <c r="M167" s="3">
        <v>0</v>
      </c>
    </row>
    <row r="168" spans="1:13" ht="16.5" hidden="1" customHeight="1" x14ac:dyDescent="0.3">
      <c r="A168" s="30"/>
      <c r="B168" s="32"/>
      <c r="C168" s="30"/>
      <c r="D168" s="30"/>
      <c r="E168" s="30"/>
      <c r="F168" s="30"/>
      <c r="G168" s="30"/>
      <c r="H168" s="38"/>
      <c r="I168" s="51"/>
      <c r="J168" s="11" t="s">
        <v>13</v>
      </c>
      <c r="K168" s="15">
        <v>0</v>
      </c>
      <c r="L168" s="15">
        <v>0</v>
      </c>
      <c r="M168" s="15">
        <v>0</v>
      </c>
    </row>
    <row r="169" spans="1:13" ht="15.75" hidden="1" customHeight="1" x14ac:dyDescent="0.3">
      <c r="A169" s="29"/>
      <c r="B169" s="31" t="s">
        <v>145</v>
      </c>
      <c r="C169" s="29" t="s">
        <v>146</v>
      </c>
      <c r="D169" s="10" t="s">
        <v>104</v>
      </c>
      <c r="E169" s="29" t="s">
        <v>105</v>
      </c>
      <c r="F169" s="27" t="s">
        <v>52</v>
      </c>
      <c r="G169" s="27" t="s">
        <v>20</v>
      </c>
      <c r="H169" s="26">
        <f>I169+K169+L169+M169</f>
        <v>169397.72</v>
      </c>
      <c r="I169" s="26">
        <f>169375.32+22.4</f>
        <v>169397.72</v>
      </c>
      <c r="J169" s="11" t="s">
        <v>11</v>
      </c>
      <c r="K169" s="15">
        <f>K170</f>
        <v>0</v>
      </c>
      <c r="L169" s="15">
        <f>L170</f>
        <v>0</v>
      </c>
      <c r="M169" s="15">
        <f>M170</f>
        <v>0</v>
      </c>
    </row>
    <row r="170" spans="1:13" ht="30.75" hidden="1" customHeight="1" x14ac:dyDescent="0.3">
      <c r="A170" s="30"/>
      <c r="B170" s="32"/>
      <c r="C170" s="30"/>
      <c r="D170" s="10" t="s">
        <v>131</v>
      </c>
      <c r="E170" s="30"/>
      <c r="F170" s="27"/>
      <c r="G170" s="27"/>
      <c r="H170" s="26"/>
      <c r="I170" s="26"/>
      <c r="J170" s="16" t="s">
        <v>13</v>
      </c>
      <c r="K170" s="15">
        <v>0</v>
      </c>
      <c r="L170" s="15">
        <v>0</v>
      </c>
      <c r="M170" s="15">
        <v>0</v>
      </c>
    </row>
    <row r="171" spans="1:13" ht="21" customHeight="1" x14ac:dyDescent="0.3">
      <c r="A171" s="27" t="s">
        <v>390</v>
      </c>
      <c r="B171" s="33" t="s">
        <v>143</v>
      </c>
      <c r="C171" s="27" t="s">
        <v>144</v>
      </c>
      <c r="D171" s="10" t="s">
        <v>104</v>
      </c>
      <c r="E171" s="27" t="s">
        <v>105</v>
      </c>
      <c r="F171" s="27" t="s">
        <v>75</v>
      </c>
      <c r="G171" s="27" t="s">
        <v>431</v>
      </c>
      <c r="H171" s="26">
        <f>I171+K171+L171+M171</f>
        <v>8246.5499999999993</v>
      </c>
      <c r="I171" s="26">
        <v>37.799999999999997</v>
      </c>
      <c r="J171" s="16" t="s">
        <v>11</v>
      </c>
      <c r="K171" s="15">
        <f>K173+K172</f>
        <v>8208.75</v>
      </c>
      <c r="L171" s="15">
        <f t="shared" ref="L171:M171" si="33">L173</f>
        <v>0</v>
      </c>
      <c r="M171" s="15">
        <f t="shared" si="33"/>
        <v>0</v>
      </c>
    </row>
    <row r="172" spans="1:13" ht="18.600000000000001" customHeight="1" x14ac:dyDescent="0.3">
      <c r="A172" s="27"/>
      <c r="B172" s="33"/>
      <c r="C172" s="27"/>
      <c r="D172" s="27" t="s">
        <v>421</v>
      </c>
      <c r="E172" s="27"/>
      <c r="F172" s="27"/>
      <c r="G172" s="27"/>
      <c r="H172" s="26"/>
      <c r="I172" s="26"/>
      <c r="J172" s="16" t="s">
        <v>12</v>
      </c>
      <c r="K172" s="15">
        <v>8126.66</v>
      </c>
      <c r="L172" s="15">
        <v>0</v>
      </c>
      <c r="M172" s="15">
        <v>0</v>
      </c>
    </row>
    <row r="173" spans="1:13" ht="50.4" customHeight="1" x14ac:dyDescent="0.3">
      <c r="A173" s="27"/>
      <c r="B173" s="33"/>
      <c r="C173" s="27"/>
      <c r="D173" s="27"/>
      <c r="E173" s="27"/>
      <c r="F173" s="27"/>
      <c r="G173" s="27"/>
      <c r="H173" s="26"/>
      <c r="I173" s="26"/>
      <c r="J173" s="16" t="s">
        <v>13</v>
      </c>
      <c r="K173" s="15">
        <v>82.09</v>
      </c>
      <c r="L173" s="15">
        <v>0</v>
      </c>
      <c r="M173" s="15">
        <v>0</v>
      </c>
    </row>
    <row r="174" spans="1:13" ht="15.75" customHeight="1" x14ac:dyDescent="0.3">
      <c r="A174" s="29" t="s">
        <v>391</v>
      </c>
      <c r="B174" s="31" t="s">
        <v>147</v>
      </c>
      <c r="C174" s="29" t="s">
        <v>148</v>
      </c>
      <c r="D174" s="10" t="s">
        <v>104</v>
      </c>
      <c r="E174" s="29" t="s">
        <v>105</v>
      </c>
      <c r="F174" s="29" t="s">
        <v>149</v>
      </c>
      <c r="G174" s="27" t="s">
        <v>431</v>
      </c>
      <c r="H174" s="26">
        <f>I174+K174+L174+M174</f>
        <v>19859.400000000001</v>
      </c>
      <c r="I174" s="26">
        <v>0</v>
      </c>
      <c r="J174" s="16" t="s">
        <v>11</v>
      </c>
      <c r="K174" s="15">
        <f t="shared" ref="K174:M174" si="34">K175</f>
        <v>0</v>
      </c>
      <c r="L174" s="15">
        <f t="shared" si="34"/>
        <v>0</v>
      </c>
      <c r="M174" s="15">
        <f t="shared" si="34"/>
        <v>19859.400000000001</v>
      </c>
    </row>
    <row r="175" spans="1:13" ht="31.2" customHeight="1" x14ac:dyDescent="0.3">
      <c r="A175" s="34"/>
      <c r="B175" s="35"/>
      <c r="C175" s="34"/>
      <c r="D175" s="29" t="s">
        <v>421</v>
      </c>
      <c r="E175" s="34"/>
      <c r="F175" s="34"/>
      <c r="G175" s="27"/>
      <c r="H175" s="27"/>
      <c r="I175" s="26"/>
      <c r="J175" s="16" t="s">
        <v>13</v>
      </c>
      <c r="K175" s="15">
        <v>0</v>
      </c>
      <c r="L175" s="15">
        <v>0</v>
      </c>
      <c r="M175" s="15">
        <v>19859.400000000001</v>
      </c>
    </row>
    <row r="176" spans="1:13" ht="15.75" customHeight="1" x14ac:dyDescent="0.3">
      <c r="A176" s="34"/>
      <c r="B176" s="35"/>
      <c r="C176" s="34"/>
      <c r="D176" s="34"/>
      <c r="E176" s="34"/>
      <c r="F176" s="34"/>
      <c r="G176" s="27" t="s">
        <v>429</v>
      </c>
      <c r="H176" s="26">
        <f>I176+K176+L176+M176</f>
        <v>3468.33</v>
      </c>
      <c r="I176" s="26">
        <v>0</v>
      </c>
      <c r="J176" s="16" t="s">
        <v>11</v>
      </c>
      <c r="K176" s="15">
        <f>K178</f>
        <v>0</v>
      </c>
      <c r="L176" s="15">
        <f>L178</f>
        <v>0</v>
      </c>
      <c r="M176" s="15">
        <f>M178</f>
        <v>3468.33</v>
      </c>
    </row>
    <row r="177" spans="1:13" ht="15.75" customHeight="1" x14ac:dyDescent="0.3">
      <c r="A177" s="34"/>
      <c r="B177" s="35"/>
      <c r="C177" s="34"/>
      <c r="D177" s="34"/>
      <c r="E177" s="34"/>
      <c r="F177" s="34"/>
      <c r="G177" s="27"/>
      <c r="H177" s="26"/>
      <c r="I177" s="26"/>
      <c r="J177" s="16" t="s">
        <v>12</v>
      </c>
      <c r="K177" s="15">
        <v>0</v>
      </c>
      <c r="L177" s="15">
        <v>0</v>
      </c>
      <c r="M177" s="15">
        <v>0</v>
      </c>
    </row>
    <row r="178" spans="1:13" ht="16.2" customHeight="1" x14ac:dyDescent="0.3">
      <c r="A178" s="30"/>
      <c r="B178" s="32"/>
      <c r="C178" s="30"/>
      <c r="D178" s="30"/>
      <c r="E178" s="30"/>
      <c r="F178" s="30"/>
      <c r="G178" s="27"/>
      <c r="H178" s="27"/>
      <c r="I178" s="26"/>
      <c r="J178" s="16" t="s">
        <v>13</v>
      </c>
      <c r="K178" s="15">
        <v>0</v>
      </c>
      <c r="L178" s="15">
        <v>0</v>
      </c>
      <c r="M178" s="15">
        <v>3468.33</v>
      </c>
    </row>
    <row r="179" spans="1:13" ht="19.8" customHeight="1" x14ac:dyDescent="0.3">
      <c r="A179" s="29" t="s">
        <v>156</v>
      </c>
      <c r="B179" s="31" t="s">
        <v>150</v>
      </c>
      <c r="C179" s="29" t="s">
        <v>151</v>
      </c>
      <c r="D179" s="29" t="s">
        <v>127</v>
      </c>
      <c r="E179" s="29" t="s">
        <v>105</v>
      </c>
      <c r="F179" s="29" t="s">
        <v>152</v>
      </c>
      <c r="G179" s="29" t="s">
        <v>436</v>
      </c>
      <c r="H179" s="37">
        <f>I179+K179+M179+L179</f>
        <v>728339.19</v>
      </c>
      <c r="I179" s="37">
        <v>724759.19</v>
      </c>
      <c r="J179" s="16" t="s">
        <v>11</v>
      </c>
      <c r="K179" s="15">
        <f>K181+K180</f>
        <v>3580</v>
      </c>
      <c r="L179" s="15">
        <f>L181</f>
        <v>0</v>
      </c>
      <c r="M179" s="15">
        <f>M181</f>
        <v>0</v>
      </c>
    </row>
    <row r="180" spans="1:13" ht="19.8" customHeight="1" x14ac:dyDescent="0.3">
      <c r="A180" s="34"/>
      <c r="B180" s="35"/>
      <c r="C180" s="34"/>
      <c r="D180" s="34"/>
      <c r="E180" s="34"/>
      <c r="F180" s="34"/>
      <c r="G180" s="34"/>
      <c r="H180" s="42"/>
      <c r="I180" s="42"/>
      <c r="J180" s="16" t="s">
        <v>12</v>
      </c>
      <c r="K180" s="15">
        <v>3579.64</v>
      </c>
      <c r="L180" s="15">
        <v>0</v>
      </c>
      <c r="M180" s="15">
        <v>0</v>
      </c>
    </row>
    <row r="181" spans="1:13" ht="22.8" customHeight="1" x14ac:dyDescent="0.3">
      <c r="A181" s="34"/>
      <c r="B181" s="35"/>
      <c r="C181" s="34"/>
      <c r="D181" s="30"/>
      <c r="E181" s="34"/>
      <c r="F181" s="34"/>
      <c r="G181" s="30"/>
      <c r="H181" s="38"/>
      <c r="I181" s="38"/>
      <c r="J181" s="16" t="s">
        <v>13</v>
      </c>
      <c r="K181" s="15">
        <v>0.36</v>
      </c>
      <c r="L181" s="15">
        <v>0</v>
      </c>
      <c r="M181" s="15">
        <v>0</v>
      </c>
    </row>
    <row r="182" spans="1:13" ht="18" customHeight="1" x14ac:dyDescent="0.3">
      <c r="A182" s="34"/>
      <c r="B182" s="35"/>
      <c r="C182" s="34"/>
      <c r="D182" s="10" t="s">
        <v>104</v>
      </c>
      <c r="E182" s="34"/>
      <c r="F182" s="34"/>
      <c r="G182" s="29" t="s">
        <v>429</v>
      </c>
      <c r="H182" s="37">
        <f>I182+K182+L182+M182</f>
        <v>16885706.779999997</v>
      </c>
      <c r="I182" s="37">
        <f>8152543.01+1191274.9</f>
        <v>9343817.9100000001</v>
      </c>
      <c r="J182" s="33" t="s">
        <v>11</v>
      </c>
      <c r="K182" s="45">
        <f>K184+K185</f>
        <v>2585094.5399999996</v>
      </c>
      <c r="L182" s="45">
        <f t="shared" ref="L182:M182" si="35">L184+L185</f>
        <v>1477684.54</v>
      </c>
      <c r="M182" s="45">
        <f t="shared" si="35"/>
        <v>3479109.79</v>
      </c>
    </row>
    <row r="183" spans="1:13" ht="18" customHeight="1" x14ac:dyDescent="0.3">
      <c r="A183" s="34"/>
      <c r="B183" s="35"/>
      <c r="C183" s="34"/>
      <c r="D183" s="29" t="s">
        <v>421</v>
      </c>
      <c r="E183" s="34"/>
      <c r="F183" s="34"/>
      <c r="G183" s="34"/>
      <c r="H183" s="42"/>
      <c r="I183" s="42"/>
      <c r="J183" s="33"/>
      <c r="K183" s="45"/>
      <c r="L183" s="45"/>
      <c r="M183" s="45"/>
    </row>
    <row r="184" spans="1:13" ht="15.6" customHeight="1" x14ac:dyDescent="0.3">
      <c r="A184" s="34"/>
      <c r="B184" s="35"/>
      <c r="C184" s="34"/>
      <c r="D184" s="34"/>
      <c r="E184" s="34"/>
      <c r="F184" s="34"/>
      <c r="G184" s="34"/>
      <c r="H184" s="42"/>
      <c r="I184" s="42"/>
      <c r="J184" s="16" t="s">
        <v>12</v>
      </c>
      <c r="K184" s="15">
        <v>2584836.0299999998</v>
      </c>
      <c r="L184" s="15">
        <f>1418435.3+59101.47</f>
        <v>1477536.77</v>
      </c>
      <c r="M184" s="15">
        <v>3478761.88</v>
      </c>
    </row>
    <row r="185" spans="1:13" ht="36" customHeight="1" x14ac:dyDescent="0.3">
      <c r="A185" s="30"/>
      <c r="B185" s="32"/>
      <c r="C185" s="30"/>
      <c r="D185" s="30"/>
      <c r="E185" s="30"/>
      <c r="F185" s="30"/>
      <c r="G185" s="30"/>
      <c r="H185" s="38"/>
      <c r="I185" s="38"/>
      <c r="J185" s="16" t="s">
        <v>13</v>
      </c>
      <c r="K185" s="15">
        <f>103.67+154.84</f>
        <v>258.51</v>
      </c>
      <c r="L185" s="15">
        <v>147.77000000000001</v>
      </c>
      <c r="M185" s="15">
        <v>347.91</v>
      </c>
    </row>
    <row r="186" spans="1:13" ht="15.75" customHeight="1" x14ac:dyDescent="0.3">
      <c r="A186" s="29" t="s">
        <v>392</v>
      </c>
      <c r="B186" s="31" t="s">
        <v>153</v>
      </c>
      <c r="C186" s="29" t="s">
        <v>154</v>
      </c>
      <c r="D186" s="10" t="s">
        <v>104</v>
      </c>
      <c r="E186" s="29" t="s">
        <v>105</v>
      </c>
      <c r="F186" s="29" t="s">
        <v>155</v>
      </c>
      <c r="G186" s="27" t="s">
        <v>431</v>
      </c>
      <c r="H186" s="26">
        <f>I186+K186+L186+M186</f>
        <v>24834.77</v>
      </c>
      <c r="I186" s="26">
        <v>0</v>
      </c>
      <c r="J186" s="16" t="s">
        <v>11</v>
      </c>
      <c r="K186" s="15">
        <f t="shared" ref="K186:M188" si="36">K187</f>
        <v>0</v>
      </c>
      <c r="L186" s="15">
        <f t="shared" si="36"/>
        <v>0</v>
      </c>
      <c r="M186" s="15">
        <f t="shared" si="36"/>
        <v>24834.77</v>
      </c>
    </row>
    <row r="187" spans="1:13" ht="32.25" customHeight="1" x14ac:dyDescent="0.3">
      <c r="A187" s="34"/>
      <c r="B187" s="35"/>
      <c r="C187" s="34"/>
      <c r="D187" s="29" t="s">
        <v>421</v>
      </c>
      <c r="E187" s="34"/>
      <c r="F187" s="34"/>
      <c r="G187" s="27"/>
      <c r="H187" s="27"/>
      <c r="I187" s="26"/>
      <c r="J187" s="16" t="s">
        <v>13</v>
      </c>
      <c r="K187" s="15">
        <v>0</v>
      </c>
      <c r="L187" s="15">
        <v>0</v>
      </c>
      <c r="M187" s="15">
        <v>24834.77</v>
      </c>
    </row>
    <row r="188" spans="1:13" ht="15.75" customHeight="1" x14ac:dyDescent="0.3">
      <c r="A188" s="34"/>
      <c r="B188" s="35"/>
      <c r="C188" s="34"/>
      <c r="D188" s="34"/>
      <c r="E188" s="34"/>
      <c r="F188" s="34"/>
      <c r="G188" s="27" t="s">
        <v>429</v>
      </c>
      <c r="H188" s="26">
        <f>I188+K188+L188+M188</f>
        <v>1332.3</v>
      </c>
      <c r="I188" s="26">
        <v>0</v>
      </c>
      <c r="J188" s="16" t="s">
        <v>11</v>
      </c>
      <c r="K188" s="15">
        <f t="shared" si="36"/>
        <v>0</v>
      </c>
      <c r="L188" s="15">
        <f t="shared" si="36"/>
        <v>0</v>
      </c>
      <c r="M188" s="15">
        <f t="shared" si="36"/>
        <v>1332.3</v>
      </c>
    </row>
    <row r="189" spans="1:13" ht="31.2" customHeight="1" x14ac:dyDescent="0.3">
      <c r="A189" s="30"/>
      <c r="B189" s="32"/>
      <c r="C189" s="30"/>
      <c r="D189" s="30"/>
      <c r="E189" s="30"/>
      <c r="F189" s="30"/>
      <c r="G189" s="27"/>
      <c r="H189" s="27"/>
      <c r="I189" s="26"/>
      <c r="J189" s="16" t="s">
        <v>13</v>
      </c>
      <c r="K189" s="15">
        <v>0</v>
      </c>
      <c r="L189" s="15">
        <v>0</v>
      </c>
      <c r="M189" s="15">
        <v>1332.3</v>
      </c>
    </row>
    <row r="190" spans="1:13" ht="22.2" customHeight="1" x14ac:dyDescent="0.3">
      <c r="A190" s="29" t="s">
        <v>393</v>
      </c>
      <c r="B190" s="31" t="s">
        <v>157</v>
      </c>
      <c r="C190" s="29" t="s">
        <v>434</v>
      </c>
      <c r="D190" s="10" t="s">
        <v>104</v>
      </c>
      <c r="E190" s="29" t="s">
        <v>105</v>
      </c>
      <c r="F190" s="29" t="s">
        <v>123</v>
      </c>
      <c r="G190" s="29" t="s">
        <v>431</v>
      </c>
      <c r="H190" s="37">
        <f>I190+K190+L190+M190</f>
        <v>5991.63</v>
      </c>
      <c r="I190" s="37">
        <v>5304.76</v>
      </c>
      <c r="J190" s="16" t="s">
        <v>11</v>
      </c>
      <c r="K190" s="15">
        <f>K191</f>
        <v>686.87</v>
      </c>
      <c r="L190" s="15">
        <f t="shared" ref="L190:M190" si="37">L191</f>
        <v>0</v>
      </c>
      <c r="M190" s="15">
        <f t="shared" si="37"/>
        <v>0</v>
      </c>
    </row>
    <row r="191" spans="1:13" ht="26.4" customHeight="1" x14ac:dyDescent="0.3">
      <c r="A191" s="34"/>
      <c r="B191" s="35"/>
      <c r="C191" s="34"/>
      <c r="D191" s="29" t="s">
        <v>421</v>
      </c>
      <c r="E191" s="34"/>
      <c r="F191" s="34"/>
      <c r="G191" s="30"/>
      <c r="H191" s="30"/>
      <c r="I191" s="38"/>
      <c r="J191" s="16" t="s">
        <v>13</v>
      </c>
      <c r="K191" s="15">
        <v>686.87</v>
      </c>
      <c r="L191" s="15">
        <v>0</v>
      </c>
      <c r="M191" s="15">
        <v>0</v>
      </c>
    </row>
    <row r="192" spans="1:13" ht="14.25" customHeight="1" x14ac:dyDescent="0.3">
      <c r="A192" s="34"/>
      <c r="B192" s="35"/>
      <c r="C192" s="34"/>
      <c r="D192" s="34"/>
      <c r="E192" s="34"/>
      <c r="F192" s="34"/>
      <c r="G192" s="27" t="s">
        <v>429</v>
      </c>
      <c r="H192" s="26">
        <f>K192+L192+M192+I192</f>
        <v>338611.58999999997</v>
      </c>
      <c r="I192" s="26">
        <v>56452.22</v>
      </c>
      <c r="J192" s="16" t="s">
        <v>11</v>
      </c>
      <c r="K192" s="15">
        <f>K193</f>
        <v>45601.14</v>
      </c>
      <c r="L192" s="15">
        <f>L193</f>
        <v>236558.22999999998</v>
      </c>
      <c r="M192" s="15">
        <f>M193</f>
        <v>0</v>
      </c>
    </row>
    <row r="193" spans="1:13" ht="34.200000000000003" customHeight="1" x14ac:dyDescent="0.3">
      <c r="A193" s="30"/>
      <c r="B193" s="32"/>
      <c r="C193" s="30"/>
      <c r="D193" s="30"/>
      <c r="E193" s="30"/>
      <c r="F193" s="30"/>
      <c r="G193" s="27"/>
      <c r="H193" s="27"/>
      <c r="I193" s="26"/>
      <c r="J193" s="16" t="s">
        <v>13</v>
      </c>
      <c r="K193" s="15">
        <f>49000.19-2712.18-686.87</f>
        <v>45601.14</v>
      </c>
      <c r="L193" s="15">
        <f>181000+2712.18+52846.05</f>
        <v>236558.22999999998</v>
      </c>
      <c r="M193" s="15">
        <v>0</v>
      </c>
    </row>
    <row r="194" spans="1:13" ht="24.75" hidden="1" customHeight="1" x14ac:dyDescent="0.3">
      <c r="A194" s="29" t="s">
        <v>162</v>
      </c>
      <c r="B194" s="31" t="s">
        <v>374</v>
      </c>
      <c r="C194" s="29" t="s">
        <v>372</v>
      </c>
      <c r="D194" s="27" t="s">
        <v>104</v>
      </c>
      <c r="E194" s="29" t="s">
        <v>105</v>
      </c>
      <c r="F194" s="29" t="s">
        <v>373</v>
      </c>
      <c r="G194" s="29" t="s">
        <v>113</v>
      </c>
      <c r="H194" s="37">
        <f>I194+K194+L194+M194</f>
        <v>18943.07</v>
      </c>
      <c r="I194" s="37">
        <v>18943.07</v>
      </c>
      <c r="J194" s="16" t="s">
        <v>11</v>
      </c>
      <c r="K194" s="15">
        <f>K195</f>
        <v>0</v>
      </c>
      <c r="L194" s="15">
        <f t="shared" ref="L194:M194" si="38">L195</f>
        <v>0</v>
      </c>
      <c r="M194" s="15">
        <f t="shared" si="38"/>
        <v>0</v>
      </c>
    </row>
    <row r="195" spans="1:13" ht="26.25" hidden="1" customHeight="1" x14ac:dyDescent="0.3">
      <c r="A195" s="34"/>
      <c r="B195" s="35"/>
      <c r="C195" s="34"/>
      <c r="D195" s="27"/>
      <c r="E195" s="34"/>
      <c r="F195" s="34"/>
      <c r="G195" s="30"/>
      <c r="H195" s="38"/>
      <c r="I195" s="38"/>
      <c r="J195" s="16" t="s">
        <v>13</v>
      </c>
      <c r="K195" s="15">
        <v>0</v>
      </c>
      <c r="L195" s="15">
        <v>0</v>
      </c>
      <c r="M195" s="15">
        <v>0</v>
      </c>
    </row>
    <row r="196" spans="1:13" ht="17.25" customHeight="1" x14ac:dyDescent="0.3">
      <c r="A196" s="34"/>
      <c r="B196" s="35"/>
      <c r="C196" s="34"/>
      <c r="D196" s="27"/>
      <c r="E196" s="34"/>
      <c r="F196" s="34"/>
      <c r="G196" s="29" t="s">
        <v>429</v>
      </c>
      <c r="H196" s="26">
        <f>I196+K196+L196+M196</f>
        <v>3872.68</v>
      </c>
      <c r="I196" s="49">
        <v>195.95</v>
      </c>
      <c r="J196" s="4" t="s">
        <v>11</v>
      </c>
      <c r="K196" s="15">
        <f t="shared" ref="K196" si="39">K198</f>
        <v>26.13</v>
      </c>
      <c r="L196" s="15">
        <f>L198</f>
        <v>1782.52</v>
      </c>
      <c r="M196" s="15">
        <f>M198</f>
        <v>1868.08</v>
      </c>
    </row>
    <row r="197" spans="1:13" ht="17.25" customHeight="1" x14ac:dyDescent="0.3">
      <c r="A197" s="34"/>
      <c r="B197" s="35"/>
      <c r="C197" s="34"/>
      <c r="D197" s="27" t="s">
        <v>421</v>
      </c>
      <c r="E197" s="34"/>
      <c r="F197" s="34"/>
      <c r="G197" s="34"/>
      <c r="H197" s="26"/>
      <c r="I197" s="50"/>
      <c r="J197" s="4" t="s">
        <v>12</v>
      </c>
      <c r="K197" s="15">
        <v>0</v>
      </c>
      <c r="L197" s="15">
        <v>0</v>
      </c>
      <c r="M197" s="15">
        <v>0</v>
      </c>
    </row>
    <row r="198" spans="1:13" ht="45.6" customHeight="1" x14ac:dyDescent="0.3">
      <c r="A198" s="30"/>
      <c r="B198" s="32"/>
      <c r="C198" s="30"/>
      <c r="D198" s="27"/>
      <c r="E198" s="30"/>
      <c r="F198" s="30"/>
      <c r="G198" s="30"/>
      <c r="H198" s="27"/>
      <c r="I198" s="51"/>
      <c r="J198" s="11" t="s">
        <v>13</v>
      </c>
      <c r="K198" s="15">
        <v>26.13</v>
      </c>
      <c r="L198" s="15">
        <v>1782.52</v>
      </c>
      <c r="M198" s="15">
        <v>1868.08</v>
      </c>
    </row>
    <row r="199" spans="1:13" ht="16.5" hidden="1" customHeight="1" x14ac:dyDescent="0.3">
      <c r="A199" s="29" t="s">
        <v>165</v>
      </c>
      <c r="B199" s="31" t="s">
        <v>375</v>
      </c>
      <c r="C199" s="29" t="s">
        <v>372</v>
      </c>
      <c r="D199" s="29" t="s">
        <v>104</v>
      </c>
      <c r="E199" s="29" t="s">
        <v>105</v>
      </c>
      <c r="F199" s="29" t="s">
        <v>174</v>
      </c>
      <c r="G199" s="29" t="s">
        <v>113</v>
      </c>
      <c r="H199" s="26">
        <f>I199+K199+L199+M199</f>
        <v>18117.71</v>
      </c>
      <c r="I199" s="37">
        <v>18117.71</v>
      </c>
      <c r="J199" s="16" t="s">
        <v>11</v>
      </c>
      <c r="K199" s="15">
        <f>K200</f>
        <v>0</v>
      </c>
      <c r="L199" s="15">
        <f t="shared" ref="L199:M199" si="40">L200</f>
        <v>0</v>
      </c>
      <c r="M199" s="15">
        <f t="shared" si="40"/>
        <v>0</v>
      </c>
    </row>
    <row r="200" spans="1:13" ht="30" hidden="1" customHeight="1" x14ac:dyDescent="0.3">
      <c r="A200" s="34"/>
      <c r="B200" s="35"/>
      <c r="C200" s="34"/>
      <c r="D200" s="34"/>
      <c r="E200" s="34"/>
      <c r="F200" s="34"/>
      <c r="G200" s="30"/>
      <c r="H200" s="26"/>
      <c r="I200" s="38"/>
      <c r="J200" s="16" t="s">
        <v>13</v>
      </c>
      <c r="K200" s="15">
        <v>0</v>
      </c>
      <c r="L200" s="15">
        <v>0</v>
      </c>
      <c r="M200" s="15">
        <v>0</v>
      </c>
    </row>
    <row r="201" spans="1:13" ht="21.75" customHeight="1" x14ac:dyDescent="0.3">
      <c r="A201" s="34"/>
      <c r="B201" s="35"/>
      <c r="C201" s="34"/>
      <c r="D201" s="30"/>
      <c r="E201" s="34"/>
      <c r="F201" s="34"/>
      <c r="G201" s="29" t="s">
        <v>429</v>
      </c>
      <c r="H201" s="37">
        <f>I201+K201+M201+L201</f>
        <v>4258.7800000000007</v>
      </c>
      <c r="I201" s="49">
        <v>241.65</v>
      </c>
      <c r="J201" s="4" t="s">
        <v>11</v>
      </c>
      <c r="K201" s="15">
        <f>K202+K203</f>
        <v>26.13</v>
      </c>
      <c r="L201" s="15">
        <f t="shared" ref="L201:M201" si="41">L202+L203</f>
        <v>1948.73</v>
      </c>
      <c r="M201" s="15">
        <f t="shared" si="41"/>
        <v>2042.27</v>
      </c>
    </row>
    <row r="202" spans="1:13" ht="17.25" customHeight="1" x14ac:dyDescent="0.3">
      <c r="A202" s="34"/>
      <c r="B202" s="35"/>
      <c r="C202" s="34"/>
      <c r="D202" s="34" t="s">
        <v>421</v>
      </c>
      <c r="E202" s="34"/>
      <c r="F202" s="34"/>
      <c r="G202" s="34"/>
      <c r="H202" s="42"/>
      <c r="I202" s="50"/>
      <c r="J202" s="4" t="s">
        <v>12</v>
      </c>
      <c r="K202" s="15">
        <v>0</v>
      </c>
      <c r="L202" s="15">
        <v>0</v>
      </c>
      <c r="M202" s="15">
        <v>0</v>
      </c>
    </row>
    <row r="203" spans="1:13" ht="48" customHeight="1" x14ac:dyDescent="0.3">
      <c r="A203" s="30"/>
      <c r="B203" s="32"/>
      <c r="C203" s="30"/>
      <c r="D203" s="30"/>
      <c r="E203" s="30"/>
      <c r="F203" s="30"/>
      <c r="G203" s="30"/>
      <c r="H203" s="38"/>
      <c r="I203" s="51"/>
      <c r="J203" s="11" t="s">
        <v>13</v>
      </c>
      <c r="K203" s="15">
        <v>26.13</v>
      </c>
      <c r="L203" s="15">
        <v>1948.73</v>
      </c>
      <c r="M203" s="15">
        <v>2042.27</v>
      </c>
    </row>
    <row r="204" spans="1:13" ht="31.5" hidden="1" customHeight="1" x14ac:dyDescent="0.3">
      <c r="A204" s="27"/>
      <c r="B204" s="33" t="s">
        <v>160</v>
      </c>
      <c r="C204" s="27" t="s">
        <v>159</v>
      </c>
      <c r="D204" s="10" t="s">
        <v>104</v>
      </c>
      <c r="E204" s="27" t="s">
        <v>105</v>
      </c>
      <c r="F204" s="29" t="s">
        <v>161</v>
      </c>
      <c r="G204" s="29" t="s">
        <v>67</v>
      </c>
      <c r="H204" s="37">
        <f>I204+K204+L204+M204</f>
        <v>409266.27</v>
      </c>
      <c r="I204" s="37">
        <f>409200.27+66</f>
        <v>409266.27</v>
      </c>
      <c r="J204" s="16" t="s">
        <v>11</v>
      </c>
      <c r="K204" s="15">
        <f>K205+K206</f>
        <v>0</v>
      </c>
      <c r="L204" s="15">
        <f t="shared" ref="L204:M204" si="42">L205+L206</f>
        <v>0</v>
      </c>
      <c r="M204" s="15">
        <f t="shared" si="42"/>
        <v>0</v>
      </c>
    </row>
    <row r="205" spans="1:13" ht="16.5" hidden="1" customHeight="1" x14ac:dyDescent="0.3">
      <c r="A205" s="27"/>
      <c r="B205" s="33"/>
      <c r="C205" s="27"/>
      <c r="D205" s="27" t="s">
        <v>131</v>
      </c>
      <c r="E205" s="27"/>
      <c r="F205" s="34"/>
      <c r="G205" s="34"/>
      <c r="H205" s="42"/>
      <c r="I205" s="42"/>
      <c r="J205" s="11" t="s">
        <v>12</v>
      </c>
      <c r="K205" s="15">
        <v>0</v>
      </c>
      <c r="L205" s="15">
        <v>0</v>
      </c>
      <c r="M205" s="15">
        <v>0</v>
      </c>
    </row>
    <row r="206" spans="1:13" ht="15.6" hidden="1" customHeight="1" x14ac:dyDescent="0.3">
      <c r="A206" s="27"/>
      <c r="B206" s="33"/>
      <c r="C206" s="27"/>
      <c r="D206" s="27"/>
      <c r="E206" s="27"/>
      <c r="F206" s="30"/>
      <c r="G206" s="30"/>
      <c r="H206" s="38"/>
      <c r="I206" s="38"/>
      <c r="J206" s="16" t="s">
        <v>13</v>
      </c>
      <c r="K206" s="15">
        <v>0</v>
      </c>
      <c r="L206" s="15">
        <v>0</v>
      </c>
      <c r="M206" s="15">
        <v>0</v>
      </c>
    </row>
    <row r="207" spans="1:13" ht="15" customHeight="1" x14ac:dyDescent="0.3">
      <c r="A207" s="29" t="s">
        <v>168</v>
      </c>
      <c r="B207" s="31" t="s">
        <v>163</v>
      </c>
      <c r="C207" s="29" t="s">
        <v>164</v>
      </c>
      <c r="D207" s="10" t="s">
        <v>104</v>
      </c>
      <c r="E207" s="29" t="s">
        <v>105</v>
      </c>
      <c r="F207" s="29" t="s">
        <v>44</v>
      </c>
      <c r="G207" s="27" t="s">
        <v>431</v>
      </c>
      <c r="H207" s="26">
        <f>I207+K207+L207+M207</f>
        <v>432.27</v>
      </c>
      <c r="I207" s="26">
        <v>0</v>
      </c>
      <c r="J207" s="4" t="s">
        <v>11</v>
      </c>
      <c r="K207" s="15">
        <f>K209</f>
        <v>0</v>
      </c>
      <c r="L207" s="15">
        <f>L209</f>
        <v>0</v>
      </c>
      <c r="M207" s="15">
        <f>M209</f>
        <v>432.27</v>
      </c>
    </row>
    <row r="208" spans="1:13" ht="15" customHeight="1" x14ac:dyDescent="0.3">
      <c r="A208" s="34"/>
      <c r="B208" s="35"/>
      <c r="C208" s="34"/>
      <c r="D208" s="29" t="s">
        <v>421</v>
      </c>
      <c r="E208" s="34"/>
      <c r="F208" s="34"/>
      <c r="G208" s="27"/>
      <c r="H208" s="26"/>
      <c r="I208" s="26"/>
      <c r="J208" s="4" t="s">
        <v>12</v>
      </c>
      <c r="K208" s="15">
        <v>0</v>
      </c>
      <c r="L208" s="15">
        <v>0</v>
      </c>
      <c r="M208" s="15">
        <v>0</v>
      </c>
    </row>
    <row r="209" spans="1:13" ht="55.8" customHeight="1" x14ac:dyDescent="0.3">
      <c r="A209" s="34"/>
      <c r="B209" s="35"/>
      <c r="C209" s="34"/>
      <c r="D209" s="34"/>
      <c r="E209" s="34"/>
      <c r="F209" s="34"/>
      <c r="G209" s="27"/>
      <c r="H209" s="27"/>
      <c r="I209" s="26"/>
      <c r="J209" s="11" t="s">
        <v>13</v>
      </c>
      <c r="K209" s="15">
        <v>0</v>
      </c>
      <c r="L209" s="15">
        <v>0</v>
      </c>
      <c r="M209" s="15">
        <v>432.27</v>
      </c>
    </row>
    <row r="210" spans="1:13" ht="15" hidden="1" customHeight="1" x14ac:dyDescent="0.3">
      <c r="A210" s="34"/>
      <c r="B210" s="35"/>
      <c r="C210" s="34"/>
      <c r="D210" s="34"/>
      <c r="E210" s="34"/>
      <c r="F210" s="34"/>
      <c r="G210" s="27" t="s">
        <v>20</v>
      </c>
      <c r="H210" s="26">
        <f>I210+K210+L210+M210</f>
        <v>0</v>
      </c>
      <c r="I210" s="26">
        <v>0</v>
      </c>
      <c r="J210" s="4" t="s">
        <v>11</v>
      </c>
      <c r="K210" s="15">
        <f>K212</f>
        <v>0</v>
      </c>
      <c r="L210" s="15">
        <f>L212</f>
        <v>0</v>
      </c>
      <c r="M210" s="15">
        <f>M212</f>
        <v>0</v>
      </c>
    </row>
    <row r="211" spans="1:13" ht="15" hidden="1" customHeight="1" x14ac:dyDescent="0.3">
      <c r="A211" s="34"/>
      <c r="B211" s="35"/>
      <c r="C211" s="34"/>
      <c r="D211" s="34"/>
      <c r="E211" s="34"/>
      <c r="F211" s="34"/>
      <c r="G211" s="27"/>
      <c r="H211" s="26"/>
      <c r="I211" s="26"/>
      <c r="J211" s="4" t="s">
        <v>12</v>
      </c>
      <c r="K211" s="15">
        <v>0</v>
      </c>
      <c r="L211" s="15">
        <v>0</v>
      </c>
      <c r="M211" s="15">
        <v>0</v>
      </c>
    </row>
    <row r="212" spans="1:13" ht="16.5" hidden="1" customHeight="1" x14ac:dyDescent="0.3">
      <c r="A212" s="30"/>
      <c r="B212" s="32"/>
      <c r="C212" s="30"/>
      <c r="D212" s="30"/>
      <c r="E212" s="30"/>
      <c r="F212" s="30"/>
      <c r="G212" s="27"/>
      <c r="H212" s="27"/>
      <c r="I212" s="26"/>
      <c r="J212" s="11" t="s">
        <v>13</v>
      </c>
      <c r="K212" s="15">
        <v>0</v>
      </c>
      <c r="L212" s="15">
        <v>0</v>
      </c>
      <c r="M212" s="15">
        <v>0</v>
      </c>
    </row>
    <row r="213" spans="1:13" ht="15" customHeight="1" x14ac:dyDescent="0.3">
      <c r="A213" s="27" t="s">
        <v>394</v>
      </c>
      <c r="B213" s="33" t="s">
        <v>166</v>
      </c>
      <c r="C213" s="27" t="s">
        <v>167</v>
      </c>
      <c r="D213" s="10" t="s">
        <v>104</v>
      </c>
      <c r="E213" s="27" t="s">
        <v>105</v>
      </c>
      <c r="F213" s="27" t="s">
        <v>44</v>
      </c>
      <c r="G213" s="27" t="s">
        <v>431</v>
      </c>
      <c r="H213" s="26">
        <f>I213+K213+L213+M213</f>
        <v>643.52</v>
      </c>
      <c r="I213" s="26">
        <v>0</v>
      </c>
      <c r="J213" s="4" t="s">
        <v>11</v>
      </c>
      <c r="K213" s="15">
        <f>K215</f>
        <v>0</v>
      </c>
      <c r="L213" s="15">
        <f>L215</f>
        <v>0</v>
      </c>
      <c r="M213" s="15">
        <f>M215</f>
        <v>643.52</v>
      </c>
    </row>
    <row r="214" spans="1:13" ht="15" customHeight="1" x14ac:dyDescent="0.3">
      <c r="A214" s="27"/>
      <c r="B214" s="33"/>
      <c r="C214" s="27"/>
      <c r="D214" s="27" t="s">
        <v>421</v>
      </c>
      <c r="E214" s="27"/>
      <c r="F214" s="27"/>
      <c r="G214" s="27"/>
      <c r="H214" s="26"/>
      <c r="I214" s="26"/>
      <c r="J214" s="4" t="s">
        <v>12</v>
      </c>
      <c r="K214" s="15">
        <v>0</v>
      </c>
      <c r="L214" s="15">
        <v>0</v>
      </c>
      <c r="M214" s="15">
        <v>0</v>
      </c>
    </row>
    <row r="215" spans="1:13" ht="50.4" customHeight="1" x14ac:dyDescent="0.3">
      <c r="A215" s="27"/>
      <c r="B215" s="33"/>
      <c r="C215" s="27"/>
      <c r="D215" s="27"/>
      <c r="E215" s="27"/>
      <c r="F215" s="27"/>
      <c r="G215" s="27"/>
      <c r="H215" s="27"/>
      <c r="I215" s="26"/>
      <c r="J215" s="11" t="s">
        <v>13</v>
      </c>
      <c r="K215" s="15">
        <v>0</v>
      </c>
      <c r="L215" s="15">
        <v>0</v>
      </c>
      <c r="M215" s="15">
        <v>643.52</v>
      </c>
    </row>
    <row r="216" spans="1:13" ht="24" customHeight="1" x14ac:dyDescent="0.3">
      <c r="A216" s="29" t="s">
        <v>395</v>
      </c>
      <c r="B216" s="31" t="s">
        <v>169</v>
      </c>
      <c r="C216" s="29" t="s">
        <v>170</v>
      </c>
      <c r="D216" s="10" t="s">
        <v>104</v>
      </c>
      <c r="E216" s="29" t="s">
        <v>105</v>
      </c>
      <c r="F216" s="29" t="s">
        <v>171</v>
      </c>
      <c r="G216" s="29" t="s">
        <v>431</v>
      </c>
      <c r="H216" s="26">
        <f>K216+L216+M216+I216</f>
        <v>23500</v>
      </c>
      <c r="I216" s="48">
        <v>0</v>
      </c>
      <c r="J216" s="3" t="s">
        <v>11</v>
      </c>
      <c r="K216" s="3">
        <f>K217</f>
        <v>23500</v>
      </c>
      <c r="L216" s="3">
        <f t="shared" ref="L216:M216" si="43">L217</f>
        <v>0</v>
      </c>
      <c r="M216" s="3">
        <f t="shared" si="43"/>
        <v>0</v>
      </c>
    </row>
    <row r="217" spans="1:13" ht="30.6" customHeight="1" x14ac:dyDescent="0.3">
      <c r="A217" s="34"/>
      <c r="B217" s="35"/>
      <c r="C217" s="34"/>
      <c r="D217" s="29" t="s">
        <v>421</v>
      </c>
      <c r="E217" s="34"/>
      <c r="F217" s="34"/>
      <c r="G217" s="30"/>
      <c r="H217" s="26"/>
      <c r="I217" s="48"/>
      <c r="J217" s="3" t="s">
        <v>13</v>
      </c>
      <c r="K217" s="3">
        <f>21000+2500</f>
        <v>23500</v>
      </c>
      <c r="L217" s="3">
        <v>0</v>
      </c>
      <c r="M217" s="3">
        <v>0</v>
      </c>
    </row>
    <row r="218" spans="1:13" ht="21.6" customHeight="1" x14ac:dyDescent="0.3">
      <c r="A218" s="34"/>
      <c r="B218" s="35"/>
      <c r="C218" s="34"/>
      <c r="D218" s="34"/>
      <c r="E218" s="34"/>
      <c r="F218" s="34"/>
      <c r="G218" s="29" t="s">
        <v>429</v>
      </c>
      <c r="H218" s="26">
        <f>I218+K218+L218+M218</f>
        <v>7514.52</v>
      </c>
      <c r="I218" s="48">
        <v>64.680000000000007</v>
      </c>
      <c r="J218" s="3" t="s">
        <v>11</v>
      </c>
      <c r="K218" s="3">
        <f>K219+K220</f>
        <v>3949.84</v>
      </c>
      <c r="L218" s="3">
        <f t="shared" ref="L218:M218" si="44">L219+L220</f>
        <v>3500</v>
      </c>
      <c r="M218" s="3">
        <f t="shared" si="44"/>
        <v>0</v>
      </c>
    </row>
    <row r="219" spans="1:13" ht="17.25" customHeight="1" x14ac:dyDescent="0.3">
      <c r="A219" s="34"/>
      <c r="B219" s="35"/>
      <c r="C219" s="34"/>
      <c r="D219" s="34"/>
      <c r="E219" s="34"/>
      <c r="F219" s="34"/>
      <c r="G219" s="34"/>
      <c r="H219" s="26"/>
      <c r="I219" s="48"/>
      <c r="J219" s="4" t="s">
        <v>12</v>
      </c>
      <c r="K219" s="24">
        <v>0</v>
      </c>
      <c r="L219" s="15">
        <v>0</v>
      </c>
      <c r="M219" s="15">
        <v>0</v>
      </c>
    </row>
    <row r="220" spans="1:13" ht="14.4" customHeight="1" x14ac:dyDescent="0.3">
      <c r="A220" s="30"/>
      <c r="B220" s="32"/>
      <c r="C220" s="30"/>
      <c r="D220" s="30"/>
      <c r="E220" s="30"/>
      <c r="F220" s="30"/>
      <c r="G220" s="30"/>
      <c r="H220" s="26"/>
      <c r="I220" s="48"/>
      <c r="J220" s="11" t="s">
        <v>13</v>
      </c>
      <c r="K220" s="24">
        <v>3949.84</v>
      </c>
      <c r="L220" s="15">
        <v>3500</v>
      </c>
      <c r="M220" s="15">
        <v>0</v>
      </c>
    </row>
    <row r="221" spans="1:13" ht="15" customHeight="1" x14ac:dyDescent="0.3">
      <c r="A221" s="29" t="s">
        <v>396</v>
      </c>
      <c r="B221" s="31" t="s">
        <v>172</v>
      </c>
      <c r="C221" s="29" t="s">
        <v>173</v>
      </c>
      <c r="D221" s="10" t="s">
        <v>104</v>
      </c>
      <c r="E221" s="29" t="s">
        <v>105</v>
      </c>
      <c r="F221" s="29" t="s">
        <v>174</v>
      </c>
      <c r="G221" s="27" t="s">
        <v>431</v>
      </c>
      <c r="H221" s="26">
        <f>I221+K221+L221+M221</f>
        <v>277069.58999999997</v>
      </c>
      <c r="I221" s="26">
        <f>183.42+57710.17</f>
        <v>57893.59</v>
      </c>
      <c r="J221" s="4" t="s">
        <v>11</v>
      </c>
      <c r="K221" s="24">
        <f t="shared" ref="K221" si="45">K222</f>
        <v>219176</v>
      </c>
      <c r="L221" s="15">
        <f>L222</f>
        <v>0</v>
      </c>
      <c r="M221" s="15">
        <f>M222</f>
        <v>0</v>
      </c>
    </row>
    <row r="222" spans="1:13" ht="31.5" customHeight="1" x14ac:dyDescent="0.3">
      <c r="A222" s="34"/>
      <c r="B222" s="35"/>
      <c r="C222" s="34"/>
      <c r="D222" s="34" t="s">
        <v>421</v>
      </c>
      <c r="E222" s="34"/>
      <c r="F222" s="34"/>
      <c r="G222" s="27"/>
      <c r="H222" s="27"/>
      <c r="I222" s="26"/>
      <c r="J222" s="11" t="s">
        <v>13</v>
      </c>
      <c r="K222" s="15">
        <v>219176</v>
      </c>
      <c r="L222" s="15">
        <v>0</v>
      </c>
      <c r="M222" s="15">
        <v>0</v>
      </c>
    </row>
    <row r="223" spans="1:13" ht="15" customHeight="1" x14ac:dyDescent="0.3">
      <c r="A223" s="34"/>
      <c r="B223" s="35"/>
      <c r="C223" s="34"/>
      <c r="D223" s="34"/>
      <c r="E223" s="34"/>
      <c r="F223" s="34"/>
      <c r="G223" s="27" t="s">
        <v>429</v>
      </c>
      <c r="H223" s="26">
        <f>I223+K223+L223+M223</f>
        <v>509.77</v>
      </c>
      <c r="I223" s="26">
        <v>62.58</v>
      </c>
      <c r="J223" s="4" t="s">
        <v>11</v>
      </c>
      <c r="K223" s="15">
        <f t="shared" ref="K223" si="46">K225</f>
        <v>0</v>
      </c>
      <c r="L223" s="15">
        <f>L225</f>
        <v>447.19</v>
      </c>
      <c r="M223" s="15">
        <f>M225</f>
        <v>0</v>
      </c>
    </row>
    <row r="224" spans="1:13" ht="15" customHeight="1" x14ac:dyDescent="0.3">
      <c r="A224" s="34"/>
      <c r="B224" s="35"/>
      <c r="C224" s="34"/>
      <c r="D224" s="34"/>
      <c r="E224" s="34"/>
      <c r="F224" s="34"/>
      <c r="G224" s="27"/>
      <c r="H224" s="26"/>
      <c r="I224" s="26"/>
      <c r="J224" s="4" t="s">
        <v>12</v>
      </c>
      <c r="K224" s="15">
        <v>0</v>
      </c>
      <c r="L224" s="15">
        <v>0</v>
      </c>
      <c r="M224" s="15">
        <v>0</v>
      </c>
    </row>
    <row r="225" spans="1:13" ht="15.75" customHeight="1" x14ac:dyDescent="0.3">
      <c r="A225" s="30"/>
      <c r="B225" s="32"/>
      <c r="C225" s="30"/>
      <c r="D225" s="30"/>
      <c r="E225" s="30"/>
      <c r="F225" s="30"/>
      <c r="G225" s="27"/>
      <c r="H225" s="27"/>
      <c r="I225" s="26"/>
      <c r="J225" s="11" t="s">
        <v>13</v>
      </c>
      <c r="K225" s="15">
        <v>0</v>
      </c>
      <c r="L225" s="15">
        <v>447.19</v>
      </c>
      <c r="M225" s="15">
        <v>0</v>
      </c>
    </row>
    <row r="226" spans="1:13" ht="15.75" customHeight="1" x14ac:dyDescent="0.3">
      <c r="A226" s="27" t="s">
        <v>186</v>
      </c>
      <c r="B226" s="33" t="s">
        <v>175</v>
      </c>
      <c r="C226" s="27" t="s">
        <v>176</v>
      </c>
      <c r="D226" s="10" t="s">
        <v>104</v>
      </c>
      <c r="E226" s="27" t="s">
        <v>105</v>
      </c>
      <c r="F226" s="27" t="s">
        <v>84</v>
      </c>
      <c r="G226" s="27" t="s">
        <v>431</v>
      </c>
      <c r="H226" s="26">
        <f>I226+K226+L226+M226</f>
        <v>2167.13</v>
      </c>
      <c r="I226" s="26">
        <v>0</v>
      </c>
      <c r="J226" s="47" t="s">
        <v>11</v>
      </c>
      <c r="K226" s="45">
        <f t="shared" ref="K226:M226" si="47">K228</f>
        <v>2167.13</v>
      </c>
      <c r="L226" s="45">
        <f t="shared" si="47"/>
        <v>0</v>
      </c>
      <c r="M226" s="45">
        <f t="shared" si="47"/>
        <v>0</v>
      </c>
    </row>
    <row r="227" spans="1:13" ht="15" customHeight="1" x14ac:dyDescent="0.3">
      <c r="A227" s="27"/>
      <c r="B227" s="33"/>
      <c r="C227" s="27"/>
      <c r="D227" s="29" t="s">
        <v>421</v>
      </c>
      <c r="E227" s="27"/>
      <c r="F227" s="27"/>
      <c r="G227" s="27"/>
      <c r="H227" s="27"/>
      <c r="I227" s="26"/>
      <c r="J227" s="47"/>
      <c r="K227" s="45"/>
      <c r="L227" s="45"/>
      <c r="M227" s="45"/>
    </row>
    <row r="228" spans="1:13" ht="44.4" customHeight="1" x14ac:dyDescent="0.3">
      <c r="A228" s="27"/>
      <c r="B228" s="33"/>
      <c r="C228" s="27"/>
      <c r="D228" s="30"/>
      <c r="E228" s="27"/>
      <c r="F228" s="27"/>
      <c r="G228" s="27"/>
      <c r="H228" s="27"/>
      <c r="I228" s="26"/>
      <c r="J228" s="16" t="s">
        <v>13</v>
      </c>
      <c r="K228" s="15">
        <v>2167.13</v>
      </c>
      <c r="L228" s="15">
        <v>0</v>
      </c>
      <c r="M228" s="15">
        <v>0</v>
      </c>
    </row>
    <row r="229" spans="1:13" ht="15.75" hidden="1" customHeight="1" x14ac:dyDescent="0.3">
      <c r="A229" s="27"/>
      <c r="B229" s="33" t="s">
        <v>177</v>
      </c>
      <c r="C229" s="27" t="s">
        <v>178</v>
      </c>
      <c r="D229" s="10" t="s">
        <v>18</v>
      </c>
      <c r="E229" s="27" t="s">
        <v>19</v>
      </c>
      <c r="F229" s="27">
        <v>2026</v>
      </c>
      <c r="G229" s="27" t="s">
        <v>43</v>
      </c>
      <c r="H229" s="26">
        <f>I229+K229+L229+M229</f>
        <v>0</v>
      </c>
      <c r="I229" s="26">
        <v>0</v>
      </c>
      <c r="J229" s="16" t="s">
        <v>11</v>
      </c>
      <c r="K229" s="3">
        <f>K230</f>
        <v>0</v>
      </c>
      <c r="L229" s="3">
        <f>L230</f>
        <v>0</v>
      </c>
      <c r="M229" s="3">
        <f>M230</f>
        <v>0</v>
      </c>
    </row>
    <row r="230" spans="1:13" ht="38.25" hidden="1" customHeight="1" x14ac:dyDescent="0.3">
      <c r="A230" s="27"/>
      <c r="B230" s="33"/>
      <c r="C230" s="27"/>
      <c r="D230" s="10" t="s">
        <v>179</v>
      </c>
      <c r="E230" s="27"/>
      <c r="F230" s="27"/>
      <c r="G230" s="27"/>
      <c r="H230" s="27"/>
      <c r="I230" s="26"/>
      <c r="J230" s="16" t="s">
        <v>13</v>
      </c>
      <c r="K230" s="15">
        <v>0</v>
      </c>
      <c r="L230" s="15"/>
      <c r="M230" s="15">
        <v>0</v>
      </c>
    </row>
    <row r="231" spans="1:13" ht="15.75" customHeight="1" x14ac:dyDescent="0.3">
      <c r="A231" s="29" t="s">
        <v>397</v>
      </c>
      <c r="B231" s="31" t="s">
        <v>180</v>
      </c>
      <c r="C231" s="29" t="s">
        <v>181</v>
      </c>
      <c r="D231" s="10" t="s">
        <v>104</v>
      </c>
      <c r="E231" s="29" t="s">
        <v>105</v>
      </c>
      <c r="F231" s="29" t="s">
        <v>101</v>
      </c>
      <c r="G231" s="27" t="s">
        <v>431</v>
      </c>
      <c r="H231" s="26">
        <f>I231+K231+L231+M231</f>
        <v>45900</v>
      </c>
      <c r="I231" s="26">
        <v>0</v>
      </c>
      <c r="J231" s="47" t="s">
        <v>11</v>
      </c>
      <c r="K231" s="45">
        <f t="shared" ref="K231:M231" si="48">K233</f>
        <v>25100</v>
      </c>
      <c r="L231" s="45">
        <f t="shared" si="48"/>
        <v>20800</v>
      </c>
      <c r="M231" s="45">
        <f t="shared" si="48"/>
        <v>0</v>
      </c>
    </row>
    <row r="232" spans="1:13" ht="15" customHeight="1" x14ac:dyDescent="0.3">
      <c r="A232" s="34"/>
      <c r="B232" s="35"/>
      <c r="C232" s="34"/>
      <c r="D232" s="29" t="s">
        <v>421</v>
      </c>
      <c r="E232" s="34"/>
      <c r="F232" s="34"/>
      <c r="G232" s="27"/>
      <c r="H232" s="27"/>
      <c r="I232" s="26"/>
      <c r="J232" s="47"/>
      <c r="K232" s="45"/>
      <c r="L232" s="45"/>
      <c r="M232" s="45"/>
    </row>
    <row r="233" spans="1:13" ht="16.8" customHeight="1" x14ac:dyDescent="0.3">
      <c r="A233" s="34"/>
      <c r="B233" s="35"/>
      <c r="C233" s="34"/>
      <c r="D233" s="34"/>
      <c r="E233" s="34"/>
      <c r="F233" s="34"/>
      <c r="G233" s="27"/>
      <c r="H233" s="27"/>
      <c r="I233" s="26"/>
      <c r="J233" s="16" t="s">
        <v>13</v>
      </c>
      <c r="K233" s="15">
        <v>25100</v>
      </c>
      <c r="L233" s="15">
        <v>20800</v>
      </c>
      <c r="M233" s="15">
        <v>0</v>
      </c>
    </row>
    <row r="234" spans="1:13" ht="18.600000000000001" customHeight="1" x14ac:dyDescent="0.3">
      <c r="A234" s="34"/>
      <c r="B234" s="35"/>
      <c r="C234" s="34"/>
      <c r="D234" s="34"/>
      <c r="E234" s="34"/>
      <c r="F234" s="34"/>
      <c r="G234" s="29" t="s">
        <v>429</v>
      </c>
      <c r="H234" s="37">
        <f>I234+K234+L234+M234</f>
        <v>329100</v>
      </c>
      <c r="I234" s="37">
        <v>0</v>
      </c>
      <c r="J234" s="16" t="s">
        <v>11</v>
      </c>
      <c r="K234" s="15">
        <f>K235</f>
        <v>0</v>
      </c>
      <c r="L234" s="15">
        <f t="shared" ref="L234:M234" si="49">L235</f>
        <v>0</v>
      </c>
      <c r="M234" s="15">
        <f t="shared" si="49"/>
        <v>329100</v>
      </c>
    </row>
    <row r="235" spans="1:13" ht="27" customHeight="1" x14ac:dyDescent="0.3">
      <c r="A235" s="30"/>
      <c r="B235" s="32"/>
      <c r="C235" s="30"/>
      <c r="D235" s="30"/>
      <c r="E235" s="30"/>
      <c r="F235" s="30"/>
      <c r="G235" s="30"/>
      <c r="H235" s="30"/>
      <c r="I235" s="38"/>
      <c r="J235" s="16" t="s">
        <v>13</v>
      </c>
      <c r="K235" s="15">
        <v>0</v>
      </c>
      <c r="L235" s="15">
        <v>0</v>
      </c>
      <c r="M235" s="15">
        <f>254100+75000</f>
        <v>329100</v>
      </c>
    </row>
    <row r="236" spans="1:13" ht="15.75" customHeight="1" x14ac:dyDescent="0.3">
      <c r="A236" s="27" t="s">
        <v>191</v>
      </c>
      <c r="B236" s="33" t="s">
        <v>378</v>
      </c>
      <c r="C236" s="27" t="s">
        <v>410</v>
      </c>
      <c r="D236" s="10" t="s">
        <v>104</v>
      </c>
      <c r="E236" s="27" t="s">
        <v>105</v>
      </c>
      <c r="F236" s="27" t="s">
        <v>101</v>
      </c>
      <c r="G236" s="27" t="s">
        <v>431</v>
      </c>
      <c r="H236" s="26">
        <f>I236+K236+L236+M236</f>
        <v>212.18</v>
      </c>
      <c r="I236" s="26">
        <v>0</v>
      </c>
      <c r="J236" s="47" t="s">
        <v>11</v>
      </c>
      <c r="K236" s="45">
        <f t="shared" ref="K236:M236" si="50">K238</f>
        <v>212.18</v>
      </c>
      <c r="L236" s="45">
        <f t="shared" si="50"/>
        <v>0</v>
      </c>
      <c r="M236" s="45">
        <f t="shared" si="50"/>
        <v>0</v>
      </c>
    </row>
    <row r="237" spans="1:13" ht="15" customHeight="1" x14ac:dyDescent="0.3">
      <c r="A237" s="27"/>
      <c r="B237" s="33"/>
      <c r="C237" s="27"/>
      <c r="D237" s="29" t="s">
        <v>421</v>
      </c>
      <c r="E237" s="27"/>
      <c r="F237" s="27"/>
      <c r="G237" s="27"/>
      <c r="H237" s="27"/>
      <c r="I237" s="26"/>
      <c r="J237" s="47"/>
      <c r="K237" s="45"/>
      <c r="L237" s="45"/>
      <c r="M237" s="45"/>
    </row>
    <row r="238" spans="1:13" ht="44.4" customHeight="1" x14ac:dyDescent="0.3">
      <c r="A238" s="27"/>
      <c r="B238" s="33"/>
      <c r="C238" s="27"/>
      <c r="D238" s="30"/>
      <c r="E238" s="27"/>
      <c r="F238" s="27"/>
      <c r="G238" s="27"/>
      <c r="H238" s="27"/>
      <c r="I238" s="26"/>
      <c r="J238" s="16" t="s">
        <v>13</v>
      </c>
      <c r="K238" s="15">
        <v>212.18</v>
      </c>
      <c r="L238" s="15">
        <v>0</v>
      </c>
      <c r="M238" s="15">
        <v>0</v>
      </c>
    </row>
    <row r="239" spans="1:13" ht="15.75" customHeight="1" x14ac:dyDescent="0.3">
      <c r="A239" s="27" t="s">
        <v>194</v>
      </c>
      <c r="B239" s="33" t="s">
        <v>381</v>
      </c>
      <c r="C239" s="27" t="s">
        <v>413</v>
      </c>
      <c r="D239" s="10" t="s">
        <v>104</v>
      </c>
      <c r="E239" s="27" t="s">
        <v>105</v>
      </c>
      <c r="F239" s="27" t="s">
        <v>379</v>
      </c>
      <c r="G239" s="27" t="s">
        <v>431</v>
      </c>
      <c r="H239" s="26">
        <f>I239+K239+L239+M239</f>
        <v>21761.58</v>
      </c>
      <c r="I239" s="26">
        <v>0</v>
      </c>
      <c r="J239" s="47" t="s">
        <v>11</v>
      </c>
      <c r="K239" s="45">
        <f t="shared" ref="K239:M239" si="51">K241</f>
        <v>0</v>
      </c>
      <c r="L239" s="45">
        <f t="shared" si="51"/>
        <v>21761.58</v>
      </c>
      <c r="M239" s="45">
        <f t="shared" si="51"/>
        <v>0</v>
      </c>
    </row>
    <row r="240" spans="1:13" ht="15" customHeight="1" x14ac:dyDescent="0.3">
      <c r="A240" s="27"/>
      <c r="B240" s="33"/>
      <c r="C240" s="27"/>
      <c r="D240" s="29" t="s">
        <v>421</v>
      </c>
      <c r="E240" s="27"/>
      <c r="F240" s="27"/>
      <c r="G240" s="27"/>
      <c r="H240" s="27"/>
      <c r="I240" s="26"/>
      <c r="J240" s="47"/>
      <c r="K240" s="45"/>
      <c r="L240" s="45"/>
      <c r="M240" s="45"/>
    </row>
    <row r="241" spans="1:13" ht="44.4" customHeight="1" x14ac:dyDescent="0.3">
      <c r="A241" s="27"/>
      <c r="B241" s="33"/>
      <c r="C241" s="27"/>
      <c r="D241" s="30"/>
      <c r="E241" s="27"/>
      <c r="F241" s="27"/>
      <c r="G241" s="27"/>
      <c r="H241" s="27"/>
      <c r="I241" s="26"/>
      <c r="J241" s="16" t="s">
        <v>13</v>
      </c>
      <c r="K241" s="15">
        <v>0</v>
      </c>
      <c r="L241" s="15">
        <v>21761.58</v>
      </c>
      <c r="M241" s="15">
        <v>0</v>
      </c>
    </row>
    <row r="242" spans="1:13" ht="15.75" customHeight="1" x14ac:dyDescent="0.3">
      <c r="A242" s="27" t="s">
        <v>196</v>
      </c>
      <c r="B242" s="33" t="s">
        <v>380</v>
      </c>
      <c r="C242" s="27" t="s">
        <v>413</v>
      </c>
      <c r="D242" s="10" t="s">
        <v>104</v>
      </c>
      <c r="E242" s="27" t="s">
        <v>105</v>
      </c>
      <c r="F242" s="27" t="s">
        <v>382</v>
      </c>
      <c r="G242" s="27" t="s">
        <v>431</v>
      </c>
      <c r="H242" s="26">
        <f>I242+K242+L242+M242</f>
        <v>21056.92</v>
      </c>
      <c r="I242" s="26">
        <v>0</v>
      </c>
      <c r="J242" s="47" t="s">
        <v>11</v>
      </c>
      <c r="K242" s="45">
        <f t="shared" ref="K242:M242" si="52">K244</f>
        <v>0</v>
      </c>
      <c r="L242" s="45">
        <f t="shared" si="52"/>
        <v>21056.92</v>
      </c>
      <c r="M242" s="45">
        <f t="shared" si="52"/>
        <v>0</v>
      </c>
    </row>
    <row r="243" spans="1:13" ht="15" customHeight="1" x14ac:dyDescent="0.3">
      <c r="A243" s="27"/>
      <c r="B243" s="33"/>
      <c r="C243" s="27"/>
      <c r="D243" s="29" t="s">
        <v>421</v>
      </c>
      <c r="E243" s="27"/>
      <c r="F243" s="27"/>
      <c r="G243" s="27"/>
      <c r="H243" s="27"/>
      <c r="I243" s="26"/>
      <c r="J243" s="47"/>
      <c r="K243" s="45"/>
      <c r="L243" s="45"/>
      <c r="M243" s="45"/>
    </row>
    <row r="244" spans="1:13" ht="44.4" customHeight="1" x14ac:dyDescent="0.3">
      <c r="A244" s="27"/>
      <c r="B244" s="33"/>
      <c r="C244" s="27"/>
      <c r="D244" s="30"/>
      <c r="E244" s="27"/>
      <c r="F244" s="27"/>
      <c r="G244" s="27"/>
      <c r="H244" s="27"/>
      <c r="I244" s="26"/>
      <c r="J244" s="16" t="s">
        <v>13</v>
      </c>
      <c r="K244" s="15">
        <v>0</v>
      </c>
      <c r="L244" s="15">
        <v>21056.92</v>
      </c>
      <c r="M244" s="15">
        <v>0</v>
      </c>
    </row>
    <row r="245" spans="1:13" ht="15.75" customHeight="1" x14ac:dyDescent="0.3">
      <c r="A245" s="36" t="s">
        <v>419</v>
      </c>
      <c r="B245" s="36"/>
      <c r="C245" s="36"/>
      <c r="D245" s="36"/>
      <c r="E245" s="36"/>
      <c r="F245" s="36"/>
      <c r="G245" s="36"/>
      <c r="H245" s="36"/>
      <c r="I245" s="36"/>
      <c r="J245" s="16" t="s">
        <v>13</v>
      </c>
      <c r="K245" s="15">
        <f>K246+K247</f>
        <v>1118948.6499999999</v>
      </c>
      <c r="L245" s="15">
        <f t="shared" ref="L245:M245" si="53">L246+L247</f>
        <v>422788.33999999997</v>
      </c>
      <c r="M245" s="15">
        <f t="shared" si="53"/>
        <v>834775.29999999958</v>
      </c>
    </row>
    <row r="246" spans="1:13" ht="15.6" x14ac:dyDescent="0.3">
      <c r="A246" s="36"/>
      <c r="B246" s="36"/>
      <c r="C246" s="36"/>
      <c r="D246" s="36"/>
      <c r="E246" s="36"/>
      <c r="F246" s="36"/>
      <c r="G246" s="36"/>
      <c r="H246" s="36"/>
      <c r="I246" s="36"/>
      <c r="J246" s="16" t="s">
        <v>12</v>
      </c>
      <c r="K246" s="15">
        <f>K252+K255+K260+K269+K274+K309+K277+K322+K327+K332+K335+K281+K284+K290</f>
        <v>611174.99</v>
      </c>
      <c r="L246" s="15">
        <f>L252+L255+L260+L269+L274+L309+L277+L322+L327+L332+L335+L281+L284+L290</f>
        <v>181926.71000000002</v>
      </c>
      <c r="M246" s="15">
        <f>M252+M255+M260+M269+M274+M309+M277+M322+M327+M332+M335+M281+M284+M290</f>
        <v>0</v>
      </c>
    </row>
    <row r="247" spans="1:13" ht="15.6" x14ac:dyDescent="0.3">
      <c r="A247" s="36"/>
      <c r="B247" s="36"/>
      <c r="C247" s="36"/>
      <c r="D247" s="36"/>
      <c r="E247" s="36"/>
      <c r="F247" s="36"/>
      <c r="G247" s="36"/>
      <c r="H247" s="36"/>
      <c r="I247" s="36"/>
      <c r="J247" s="16" t="s">
        <v>13</v>
      </c>
      <c r="K247" s="15">
        <f>K253+K256+K261+K265+K267+K270+K272+K275+K282+K285+K288+K291+K279+K293+K299+K303+K310+K314+K318+K323+K328+K333+K340+K344+K347+K350+K353+K356+K359+K362+K365+K367+K369+K371+K373+K375+K377+K379+K381+K428+K430+K432+K434+K437+K440+K442+K444+K447+K449+K451+K453+K383+K385+K387+K389+K391+K393+K395+K397+K399+K401+K403+K405+K407+K409+K411+K413+K415+K417+K419+K421+K455+K459+K463+K466+K336+K423+K425+K316+K320+K325+K312</f>
        <v>507773.66</v>
      </c>
      <c r="L247" s="15">
        <f>L253+L256+L261+L265+L267+L270+L272+L275+L282+L285+L288+L291+L279+L293+L299+L303+L310+L314+L318+L323+L328+L333+L340+L344+L347+L350+L353+L356+L359+L362+L365+L367+L369+L371+L373+L375+L377+L379+L381+L428+L430+L432+L434+L437+L440+L442+L444+L447+L449+L451+L453+L383+L385+L387+L389+L391+L393+L395+L397+L399+L401+L403+L405+L407+L409+L411+L413+L415+L417+L419+L421+L455+L459+L463+L466+L336+L423+L425+L316+L320+L325+L312</f>
        <v>240861.62999999998</v>
      </c>
      <c r="M247" s="15">
        <f>M253+M256+M261+M265+M267+M270+M272+M275+M282+M285+M288+M291+M279+M293+M299+M303+M310+M314+M318+M323+M328+M333+M340+M344+M347+M350+M353+M356+M359+M362+M365+M367+M369+M371+M373+M375+M377+M379+M381+M428+M430+M432+M434+M437+M440+M442+M444+M447+M449+M451+M453+M383+M385+M387+M389+M391+M393+M395+M397+M399+M401+M403+M405+M407+M409+M411+M413+M415+M417+M419+M421+M455+M459+M463+M466+M336+M423+M425+M316+M320+M325+M312</f>
        <v>834775.29999999958</v>
      </c>
    </row>
    <row r="248" spans="1:13" ht="21.75" hidden="1" customHeight="1" x14ac:dyDescent="0.3">
      <c r="A248" s="27"/>
      <c r="B248" s="33" t="s">
        <v>182</v>
      </c>
      <c r="C248" s="27" t="s">
        <v>183</v>
      </c>
      <c r="D248" s="10" t="s">
        <v>18</v>
      </c>
      <c r="E248" s="27" t="s">
        <v>19</v>
      </c>
      <c r="F248" s="27" t="s">
        <v>184</v>
      </c>
      <c r="G248" s="27" t="s">
        <v>20</v>
      </c>
      <c r="H248" s="26">
        <f>I248+K248+L248+M248</f>
        <v>352100.29000000004</v>
      </c>
      <c r="I248" s="26">
        <f>350882.39+1217.9</f>
        <v>352100.29000000004</v>
      </c>
      <c r="J248" s="11" t="s">
        <v>11</v>
      </c>
      <c r="K248" s="15">
        <f>K249+K250</f>
        <v>0</v>
      </c>
      <c r="L248" s="15">
        <f>L249+L250</f>
        <v>0</v>
      </c>
      <c r="M248" s="15">
        <f>M249+M250</f>
        <v>0</v>
      </c>
    </row>
    <row r="249" spans="1:13" ht="23.25" hidden="1" customHeight="1" x14ac:dyDescent="0.3">
      <c r="A249" s="27"/>
      <c r="B249" s="33"/>
      <c r="C249" s="27"/>
      <c r="D249" s="27" t="s">
        <v>185</v>
      </c>
      <c r="E249" s="27"/>
      <c r="F249" s="27"/>
      <c r="G249" s="27"/>
      <c r="H249" s="26"/>
      <c r="I249" s="26"/>
      <c r="J249" s="16" t="s">
        <v>12</v>
      </c>
      <c r="K249" s="15">
        <v>0</v>
      </c>
      <c r="L249" s="15">
        <v>0</v>
      </c>
      <c r="M249" s="15">
        <v>0</v>
      </c>
    </row>
    <row r="250" spans="1:13" ht="22.2" hidden="1" customHeight="1" x14ac:dyDescent="0.3">
      <c r="A250" s="27"/>
      <c r="B250" s="33"/>
      <c r="C250" s="27"/>
      <c r="D250" s="27"/>
      <c r="E250" s="27"/>
      <c r="F250" s="27"/>
      <c r="G250" s="27"/>
      <c r="H250" s="26"/>
      <c r="I250" s="26"/>
      <c r="J250" s="11" t="s">
        <v>13</v>
      </c>
      <c r="K250" s="15">
        <v>0</v>
      </c>
      <c r="L250" s="15">
        <v>0</v>
      </c>
      <c r="M250" s="15">
        <v>0</v>
      </c>
    </row>
    <row r="251" spans="1:13" ht="23.25" customHeight="1" x14ac:dyDescent="0.3">
      <c r="A251" s="27" t="s">
        <v>199</v>
      </c>
      <c r="B251" s="33" t="s">
        <v>187</v>
      </c>
      <c r="C251" s="27" t="s">
        <v>188</v>
      </c>
      <c r="D251" s="10" t="s">
        <v>18</v>
      </c>
      <c r="E251" s="27" t="s">
        <v>19</v>
      </c>
      <c r="F251" s="29" t="s">
        <v>189</v>
      </c>
      <c r="G251" s="29" t="s">
        <v>429</v>
      </c>
      <c r="H251" s="37">
        <f>I251+K251+L251+M251</f>
        <v>71683.72</v>
      </c>
      <c r="I251" s="37">
        <v>63221.51</v>
      </c>
      <c r="J251" s="16" t="s">
        <v>11</v>
      </c>
      <c r="K251" s="15">
        <f>K253+K252</f>
        <v>8462.2099999999991</v>
      </c>
      <c r="L251" s="15">
        <f t="shared" ref="L251:M251" si="54">L253+L252</f>
        <v>0</v>
      </c>
      <c r="M251" s="15">
        <f t="shared" si="54"/>
        <v>0</v>
      </c>
    </row>
    <row r="252" spans="1:13" ht="23.25" customHeight="1" x14ac:dyDescent="0.3">
      <c r="A252" s="27"/>
      <c r="B252" s="33"/>
      <c r="C252" s="27"/>
      <c r="D252" s="27" t="s">
        <v>185</v>
      </c>
      <c r="E252" s="27"/>
      <c r="F252" s="34"/>
      <c r="G252" s="34"/>
      <c r="H252" s="42"/>
      <c r="I252" s="42"/>
      <c r="J252" s="16" t="s">
        <v>12</v>
      </c>
      <c r="K252" s="15">
        <v>4231.1000000000004</v>
      </c>
      <c r="L252" s="15">
        <v>0</v>
      </c>
      <c r="M252" s="15">
        <v>0</v>
      </c>
    </row>
    <row r="253" spans="1:13" ht="23.4" customHeight="1" x14ac:dyDescent="0.3">
      <c r="A253" s="27"/>
      <c r="B253" s="33"/>
      <c r="C253" s="27"/>
      <c r="D253" s="27"/>
      <c r="E253" s="27"/>
      <c r="F253" s="30"/>
      <c r="G253" s="30"/>
      <c r="H253" s="38"/>
      <c r="I253" s="38"/>
      <c r="J253" s="16" t="s">
        <v>13</v>
      </c>
      <c r="K253" s="15">
        <v>4231.1099999999997</v>
      </c>
      <c r="L253" s="15">
        <v>0</v>
      </c>
      <c r="M253" s="15">
        <v>0</v>
      </c>
    </row>
    <row r="254" spans="1:13" ht="30.75" customHeight="1" x14ac:dyDescent="0.3">
      <c r="A254" s="27" t="s">
        <v>202</v>
      </c>
      <c r="B254" s="33" t="s">
        <v>190</v>
      </c>
      <c r="C254" s="27" t="s">
        <v>437</v>
      </c>
      <c r="D254" s="10" t="s">
        <v>18</v>
      </c>
      <c r="E254" s="27" t="s">
        <v>19</v>
      </c>
      <c r="F254" s="29" t="s">
        <v>123</v>
      </c>
      <c r="G254" s="29" t="s">
        <v>429</v>
      </c>
      <c r="H254" s="37">
        <f>I254+K254+L254+M254</f>
        <v>264932.51</v>
      </c>
      <c r="I254" s="37">
        <v>35529.1</v>
      </c>
      <c r="J254" s="16" t="s">
        <v>11</v>
      </c>
      <c r="K254" s="15">
        <f>K256+K255</f>
        <v>229403.41</v>
      </c>
      <c r="L254" s="15">
        <f t="shared" ref="L254:M254" si="55">L256</f>
        <v>0</v>
      </c>
      <c r="M254" s="15">
        <f t="shared" si="55"/>
        <v>0</v>
      </c>
    </row>
    <row r="255" spans="1:13" ht="15" customHeight="1" x14ac:dyDescent="0.3">
      <c r="A255" s="27"/>
      <c r="B255" s="33"/>
      <c r="C255" s="27"/>
      <c r="D255" s="29" t="s">
        <v>185</v>
      </c>
      <c r="E255" s="27"/>
      <c r="F255" s="34"/>
      <c r="G255" s="34"/>
      <c r="H255" s="42"/>
      <c r="I255" s="42"/>
      <c r="J255" s="16" t="s">
        <v>12</v>
      </c>
      <c r="K255" s="15">
        <v>227109.38</v>
      </c>
      <c r="L255" s="15">
        <v>0</v>
      </c>
      <c r="M255" s="15">
        <v>0</v>
      </c>
    </row>
    <row r="256" spans="1:13" ht="28.2" customHeight="1" x14ac:dyDescent="0.3">
      <c r="A256" s="27"/>
      <c r="B256" s="33"/>
      <c r="C256" s="27"/>
      <c r="D256" s="30"/>
      <c r="E256" s="27"/>
      <c r="F256" s="30"/>
      <c r="G256" s="30"/>
      <c r="H256" s="38"/>
      <c r="I256" s="38"/>
      <c r="J256" s="16" t="s">
        <v>13</v>
      </c>
      <c r="K256" s="15">
        <v>2294.0300000000002</v>
      </c>
      <c r="L256" s="15">
        <v>0</v>
      </c>
      <c r="M256" s="15">
        <v>0</v>
      </c>
    </row>
    <row r="257" spans="1:13" ht="21" customHeight="1" x14ac:dyDescent="0.3">
      <c r="A257" s="27" t="s">
        <v>204</v>
      </c>
      <c r="B257" s="33" t="s">
        <v>192</v>
      </c>
      <c r="C257" s="27" t="s">
        <v>193</v>
      </c>
      <c r="D257" s="10" t="s">
        <v>18</v>
      </c>
      <c r="E257" s="27" t="s">
        <v>19</v>
      </c>
      <c r="F257" s="29" t="s">
        <v>114</v>
      </c>
      <c r="G257" s="29" t="s">
        <v>429</v>
      </c>
      <c r="H257" s="37">
        <f>I257+K257+L257+M257</f>
        <v>50466.11</v>
      </c>
      <c r="I257" s="37">
        <f>4693.1+1173.27</f>
        <v>5866.3700000000008</v>
      </c>
      <c r="J257" s="31" t="s">
        <v>11</v>
      </c>
      <c r="K257" s="43">
        <f>K261+K260</f>
        <v>44599.74</v>
      </c>
      <c r="L257" s="43">
        <f>L261+L260</f>
        <v>0</v>
      </c>
      <c r="M257" s="43">
        <f>M261+M260</f>
        <v>0</v>
      </c>
    </row>
    <row r="258" spans="1:13" ht="14.4" customHeight="1" x14ac:dyDescent="0.3">
      <c r="A258" s="27"/>
      <c r="B258" s="33"/>
      <c r="C258" s="27"/>
      <c r="D258" s="29" t="s">
        <v>185</v>
      </c>
      <c r="E258" s="27"/>
      <c r="F258" s="34"/>
      <c r="G258" s="34"/>
      <c r="H258" s="42"/>
      <c r="I258" s="42"/>
      <c r="J258" s="35"/>
      <c r="K258" s="46"/>
      <c r="L258" s="46"/>
      <c r="M258" s="46"/>
    </row>
    <row r="259" spans="1:13" ht="15.75" customHeight="1" x14ac:dyDescent="0.3">
      <c r="A259" s="27"/>
      <c r="B259" s="33"/>
      <c r="C259" s="27"/>
      <c r="D259" s="34"/>
      <c r="E259" s="27"/>
      <c r="F259" s="34"/>
      <c r="G259" s="34"/>
      <c r="H259" s="42"/>
      <c r="I259" s="42"/>
      <c r="J259" s="32"/>
      <c r="K259" s="44"/>
      <c r="L259" s="44"/>
      <c r="M259" s="44"/>
    </row>
    <row r="260" spans="1:13" ht="15.75" customHeight="1" x14ac:dyDescent="0.3">
      <c r="A260" s="27"/>
      <c r="B260" s="33"/>
      <c r="C260" s="27"/>
      <c r="D260" s="34"/>
      <c r="E260" s="27"/>
      <c r="F260" s="34"/>
      <c r="G260" s="34"/>
      <c r="H260" s="42"/>
      <c r="I260" s="42"/>
      <c r="J260" s="11" t="s">
        <v>12</v>
      </c>
      <c r="K260" s="15">
        <v>44153.74</v>
      </c>
      <c r="L260" s="15">
        <v>0</v>
      </c>
      <c r="M260" s="15">
        <v>0</v>
      </c>
    </row>
    <row r="261" spans="1:13" ht="15" customHeight="1" x14ac:dyDescent="0.3">
      <c r="A261" s="27"/>
      <c r="B261" s="33"/>
      <c r="C261" s="27"/>
      <c r="D261" s="30"/>
      <c r="E261" s="27"/>
      <c r="F261" s="30"/>
      <c r="G261" s="30"/>
      <c r="H261" s="38"/>
      <c r="I261" s="38"/>
      <c r="J261" s="16" t="s">
        <v>13</v>
      </c>
      <c r="K261" s="15">
        <v>446</v>
      </c>
      <c r="L261" s="15">
        <v>0</v>
      </c>
      <c r="M261" s="15">
        <v>0</v>
      </c>
    </row>
    <row r="262" spans="1:13" ht="21.6" customHeight="1" x14ac:dyDescent="0.3">
      <c r="A262" s="29" t="s">
        <v>207</v>
      </c>
      <c r="B262" s="31" t="s">
        <v>195</v>
      </c>
      <c r="C262" s="29" t="s">
        <v>433</v>
      </c>
      <c r="D262" s="10" t="s">
        <v>18</v>
      </c>
      <c r="E262" s="29" t="s">
        <v>19</v>
      </c>
      <c r="F262" s="29" t="s">
        <v>84</v>
      </c>
      <c r="G262" s="29" t="s">
        <v>429</v>
      </c>
      <c r="H262" s="37">
        <f>I262+K262+L262+M262</f>
        <v>51126.400000000001</v>
      </c>
      <c r="I262" s="37">
        <v>16205.51</v>
      </c>
      <c r="J262" s="31" t="s">
        <v>11</v>
      </c>
      <c r="K262" s="43">
        <f>K265</f>
        <v>34920.89</v>
      </c>
      <c r="L262" s="43">
        <f t="shared" ref="L262:M262" si="56">L265</f>
        <v>0</v>
      </c>
      <c r="M262" s="43">
        <f t="shared" si="56"/>
        <v>0</v>
      </c>
    </row>
    <row r="263" spans="1:13" ht="20.399999999999999" customHeight="1" x14ac:dyDescent="0.3">
      <c r="A263" s="34"/>
      <c r="B263" s="35"/>
      <c r="C263" s="34"/>
      <c r="D263" s="29" t="s">
        <v>185</v>
      </c>
      <c r="E263" s="34"/>
      <c r="F263" s="34"/>
      <c r="G263" s="34"/>
      <c r="H263" s="42"/>
      <c r="I263" s="42"/>
      <c r="J263" s="35"/>
      <c r="K263" s="46"/>
      <c r="L263" s="46"/>
      <c r="M263" s="46"/>
    </row>
    <row r="264" spans="1:13" ht="17.399999999999999" customHeight="1" x14ac:dyDescent="0.3">
      <c r="A264" s="34"/>
      <c r="B264" s="35"/>
      <c r="C264" s="34"/>
      <c r="D264" s="34"/>
      <c r="E264" s="34"/>
      <c r="F264" s="34"/>
      <c r="G264" s="34"/>
      <c r="H264" s="42"/>
      <c r="I264" s="42"/>
      <c r="J264" s="32"/>
      <c r="K264" s="44"/>
      <c r="L264" s="44"/>
      <c r="M264" s="44"/>
    </row>
    <row r="265" spans="1:13" ht="17.399999999999999" customHeight="1" x14ac:dyDescent="0.3">
      <c r="A265" s="30"/>
      <c r="B265" s="32"/>
      <c r="C265" s="30"/>
      <c r="D265" s="30"/>
      <c r="E265" s="30"/>
      <c r="F265" s="30"/>
      <c r="G265" s="30"/>
      <c r="H265" s="38"/>
      <c r="I265" s="38"/>
      <c r="J265" s="16" t="s">
        <v>13</v>
      </c>
      <c r="K265" s="15">
        <f>10126.39+24794.5</f>
        <v>34920.89</v>
      </c>
      <c r="L265" s="15">
        <v>0</v>
      </c>
      <c r="M265" s="15">
        <v>0</v>
      </c>
    </row>
    <row r="266" spans="1:13" ht="15.75" customHeight="1" x14ac:dyDescent="0.3">
      <c r="A266" s="29" t="s">
        <v>210</v>
      </c>
      <c r="B266" s="31" t="s">
        <v>197</v>
      </c>
      <c r="C266" s="29" t="s">
        <v>198</v>
      </c>
      <c r="D266" s="10" t="s">
        <v>18</v>
      </c>
      <c r="E266" s="29" t="s">
        <v>19</v>
      </c>
      <c r="F266" s="29" t="s">
        <v>119</v>
      </c>
      <c r="G266" s="27" t="s">
        <v>431</v>
      </c>
      <c r="H266" s="26">
        <f>I266+K266+L266+M266</f>
        <v>10208.4</v>
      </c>
      <c r="I266" s="26">
        <v>0</v>
      </c>
      <c r="J266" s="16" t="s">
        <v>11</v>
      </c>
      <c r="K266" s="15">
        <f>K267</f>
        <v>10208.4</v>
      </c>
      <c r="L266" s="15">
        <f>L267</f>
        <v>0</v>
      </c>
      <c r="M266" s="15">
        <f>M267</f>
        <v>0</v>
      </c>
    </row>
    <row r="267" spans="1:13" ht="30" customHeight="1" x14ac:dyDescent="0.3">
      <c r="A267" s="34"/>
      <c r="B267" s="35"/>
      <c r="C267" s="34"/>
      <c r="D267" s="29" t="s">
        <v>185</v>
      </c>
      <c r="E267" s="34"/>
      <c r="F267" s="34"/>
      <c r="G267" s="27"/>
      <c r="H267" s="26"/>
      <c r="I267" s="26"/>
      <c r="J267" s="16" t="s">
        <v>13</v>
      </c>
      <c r="K267" s="15">
        <v>10208.4</v>
      </c>
      <c r="L267" s="15">
        <v>0</v>
      </c>
      <c r="M267" s="15">
        <v>0</v>
      </c>
    </row>
    <row r="268" spans="1:13" ht="21" customHeight="1" x14ac:dyDescent="0.3">
      <c r="A268" s="34"/>
      <c r="B268" s="35"/>
      <c r="C268" s="34"/>
      <c r="D268" s="34"/>
      <c r="E268" s="34"/>
      <c r="F268" s="34"/>
      <c r="G268" s="29" t="s">
        <v>429</v>
      </c>
      <c r="H268" s="26">
        <f>I268+K268+L268+M268</f>
        <v>144026.93</v>
      </c>
      <c r="I268" s="26">
        <v>0</v>
      </c>
      <c r="J268" s="16" t="s">
        <v>11</v>
      </c>
      <c r="K268" s="15">
        <f>K270+K269</f>
        <v>35664.17</v>
      </c>
      <c r="L268" s="15">
        <f t="shared" ref="L268:M268" si="57">L270+L269</f>
        <v>108362.76000000001</v>
      </c>
      <c r="M268" s="15">
        <f t="shared" si="57"/>
        <v>0</v>
      </c>
    </row>
    <row r="269" spans="1:13" ht="18" customHeight="1" x14ac:dyDescent="0.3">
      <c r="A269" s="34"/>
      <c r="B269" s="35"/>
      <c r="C269" s="34"/>
      <c r="D269" s="34"/>
      <c r="E269" s="34"/>
      <c r="F269" s="34"/>
      <c r="G269" s="34"/>
      <c r="H269" s="26"/>
      <c r="I269" s="26"/>
      <c r="J269" s="16" t="s">
        <v>12</v>
      </c>
      <c r="K269" s="15">
        <v>34949.54</v>
      </c>
      <c r="L269" s="15">
        <v>107279.13</v>
      </c>
      <c r="M269" s="15">
        <v>0</v>
      </c>
    </row>
    <row r="270" spans="1:13" ht="13.2" customHeight="1" x14ac:dyDescent="0.3">
      <c r="A270" s="30"/>
      <c r="B270" s="32"/>
      <c r="C270" s="30"/>
      <c r="D270" s="30"/>
      <c r="E270" s="30"/>
      <c r="F270" s="30"/>
      <c r="G270" s="30"/>
      <c r="H270" s="26"/>
      <c r="I270" s="26"/>
      <c r="J270" s="16" t="s">
        <v>13</v>
      </c>
      <c r="K270" s="15">
        <v>714.63</v>
      </c>
      <c r="L270" s="15">
        <v>1083.6300000000001</v>
      </c>
      <c r="M270" s="15">
        <v>0</v>
      </c>
    </row>
    <row r="271" spans="1:13" ht="15.75" customHeight="1" x14ac:dyDescent="0.3">
      <c r="A271" s="29" t="s">
        <v>213</v>
      </c>
      <c r="B271" s="31" t="s">
        <v>200</v>
      </c>
      <c r="C271" s="29" t="s">
        <v>201</v>
      </c>
      <c r="D271" s="10" t="s">
        <v>18</v>
      </c>
      <c r="E271" s="29" t="s">
        <v>19</v>
      </c>
      <c r="F271" s="29" t="s">
        <v>119</v>
      </c>
      <c r="G271" s="27" t="s">
        <v>431</v>
      </c>
      <c r="H271" s="26">
        <f>I271+K271+L271+M271</f>
        <v>9069.01</v>
      </c>
      <c r="I271" s="26">
        <v>0</v>
      </c>
      <c r="J271" s="16" t="s">
        <v>11</v>
      </c>
      <c r="K271" s="15">
        <f>K272</f>
        <v>9069.01</v>
      </c>
      <c r="L271" s="15">
        <f>L272</f>
        <v>0</v>
      </c>
      <c r="M271" s="15">
        <f>M272</f>
        <v>0</v>
      </c>
    </row>
    <row r="272" spans="1:13" ht="36" customHeight="1" x14ac:dyDescent="0.3">
      <c r="A272" s="34"/>
      <c r="B272" s="35"/>
      <c r="C272" s="34"/>
      <c r="D272" s="29" t="s">
        <v>185</v>
      </c>
      <c r="E272" s="34"/>
      <c r="F272" s="34"/>
      <c r="G272" s="27"/>
      <c r="H272" s="26"/>
      <c r="I272" s="26"/>
      <c r="J272" s="16" t="s">
        <v>13</v>
      </c>
      <c r="K272" s="15">
        <v>9069.01</v>
      </c>
      <c r="L272" s="15">
        <v>0</v>
      </c>
      <c r="M272" s="15">
        <v>0</v>
      </c>
    </row>
    <row r="273" spans="1:13" ht="18.600000000000001" customHeight="1" x14ac:dyDescent="0.3">
      <c r="A273" s="34"/>
      <c r="B273" s="35"/>
      <c r="C273" s="34"/>
      <c r="D273" s="34"/>
      <c r="E273" s="34"/>
      <c r="F273" s="34"/>
      <c r="G273" s="29" t="s">
        <v>429</v>
      </c>
      <c r="H273" s="26">
        <f>I273+K273+L273+M273</f>
        <v>111800.94</v>
      </c>
      <c r="I273" s="26">
        <v>0</v>
      </c>
      <c r="J273" s="16" t="s">
        <v>11</v>
      </c>
      <c r="K273" s="15">
        <f>K275+K274</f>
        <v>36399.340000000004</v>
      </c>
      <c r="L273" s="15">
        <f t="shared" ref="L273:M273" si="58">L275+L274</f>
        <v>75401.600000000006</v>
      </c>
      <c r="M273" s="15">
        <f t="shared" si="58"/>
        <v>0</v>
      </c>
    </row>
    <row r="274" spans="1:13" ht="16.8" customHeight="1" x14ac:dyDescent="0.3">
      <c r="A274" s="34"/>
      <c r="B274" s="35"/>
      <c r="C274" s="34"/>
      <c r="D274" s="34"/>
      <c r="E274" s="34"/>
      <c r="F274" s="34"/>
      <c r="G274" s="34"/>
      <c r="H274" s="26"/>
      <c r="I274" s="26"/>
      <c r="J274" s="16" t="s">
        <v>12</v>
      </c>
      <c r="K274" s="15">
        <v>35677.97</v>
      </c>
      <c r="L274" s="15">
        <v>74647.58</v>
      </c>
      <c r="M274" s="15">
        <v>0</v>
      </c>
    </row>
    <row r="275" spans="1:13" ht="16.8" customHeight="1" x14ac:dyDescent="0.3">
      <c r="A275" s="30"/>
      <c r="B275" s="32"/>
      <c r="C275" s="30"/>
      <c r="D275" s="30"/>
      <c r="E275" s="30"/>
      <c r="F275" s="30"/>
      <c r="G275" s="30"/>
      <c r="H275" s="26"/>
      <c r="I275" s="26"/>
      <c r="J275" s="16" t="s">
        <v>13</v>
      </c>
      <c r="K275" s="15">
        <v>721.37</v>
      </c>
      <c r="L275" s="15">
        <v>754.02</v>
      </c>
      <c r="M275" s="15">
        <v>0</v>
      </c>
    </row>
    <row r="276" spans="1:13" ht="21" customHeight="1" x14ac:dyDescent="0.3">
      <c r="A276" s="27" t="s">
        <v>214</v>
      </c>
      <c r="B276" s="33" t="s">
        <v>438</v>
      </c>
      <c r="C276" s="27" t="s">
        <v>203</v>
      </c>
      <c r="D276" s="10" t="s">
        <v>18</v>
      </c>
      <c r="E276" s="27" t="s">
        <v>19</v>
      </c>
      <c r="F276" s="29" t="s">
        <v>106</v>
      </c>
      <c r="G276" s="29" t="s">
        <v>429</v>
      </c>
      <c r="H276" s="37">
        <f>I276+K276+L276+M276</f>
        <v>37893.69</v>
      </c>
      <c r="I276" s="37">
        <v>1133.3699999999999</v>
      </c>
      <c r="J276" s="16" t="s">
        <v>11</v>
      </c>
      <c r="K276" s="3">
        <f>K279+K277</f>
        <v>36760.32</v>
      </c>
      <c r="L276" s="3">
        <f t="shared" ref="L276:M276" si="59">L279+L277</f>
        <v>0</v>
      </c>
      <c r="M276" s="3">
        <f t="shared" si="59"/>
        <v>0</v>
      </c>
    </row>
    <row r="277" spans="1:13" ht="14.4" customHeight="1" x14ac:dyDescent="0.3">
      <c r="A277" s="27"/>
      <c r="B277" s="33"/>
      <c r="C277" s="27"/>
      <c r="D277" s="29" t="s">
        <v>185</v>
      </c>
      <c r="E277" s="27"/>
      <c r="F277" s="34"/>
      <c r="G277" s="34"/>
      <c r="H277" s="42"/>
      <c r="I277" s="42"/>
      <c r="J277" s="33" t="s">
        <v>12</v>
      </c>
      <c r="K277" s="43">
        <v>22491.14</v>
      </c>
      <c r="L277" s="43">
        <v>0</v>
      </c>
      <c r="M277" s="43">
        <v>0</v>
      </c>
    </row>
    <row r="278" spans="1:13" ht="15.75" customHeight="1" x14ac:dyDescent="0.3">
      <c r="A278" s="27"/>
      <c r="B278" s="33"/>
      <c r="C278" s="27"/>
      <c r="D278" s="34"/>
      <c r="E278" s="27"/>
      <c r="F278" s="34"/>
      <c r="G278" s="34"/>
      <c r="H278" s="42"/>
      <c r="I278" s="42"/>
      <c r="J278" s="33"/>
      <c r="K278" s="44"/>
      <c r="L278" s="44"/>
      <c r="M278" s="44"/>
    </row>
    <row r="279" spans="1:13" ht="24" customHeight="1" x14ac:dyDescent="0.3">
      <c r="A279" s="27"/>
      <c r="B279" s="33"/>
      <c r="C279" s="27"/>
      <c r="D279" s="30"/>
      <c r="E279" s="27"/>
      <c r="F279" s="30"/>
      <c r="G279" s="30"/>
      <c r="H279" s="38"/>
      <c r="I279" s="38"/>
      <c r="J279" s="16" t="s">
        <v>13</v>
      </c>
      <c r="K279" s="15">
        <f>227.18+14042</f>
        <v>14269.18</v>
      </c>
      <c r="L279" s="15">
        <v>0</v>
      </c>
      <c r="M279" s="15">
        <v>0</v>
      </c>
    </row>
    <row r="280" spans="1:13" ht="20.399999999999999" customHeight="1" x14ac:dyDescent="0.3">
      <c r="A280" s="27" t="s">
        <v>398</v>
      </c>
      <c r="B280" s="33" t="s">
        <v>205</v>
      </c>
      <c r="C280" s="27" t="s">
        <v>206</v>
      </c>
      <c r="D280" s="10" t="s">
        <v>18</v>
      </c>
      <c r="E280" s="27" t="s">
        <v>19</v>
      </c>
      <c r="F280" s="29" t="s">
        <v>59</v>
      </c>
      <c r="G280" s="29" t="s">
        <v>429</v>
      </c>
      <c r="H280" s="37">
        <f>I280+K280+L280+M280</f>
        <v>268760.62</v>
      </c>
      <c r="I280" s="37">
        <f>42997.52+6301+175569.7</f>
        <v>224868.22</v>
      </c>
      <c r="J280" s="11" t="s">
        <v>11</v>
      </c>
      <c r="K280" s="15">
        <f>K282+K281</f>
        <v>43892.4</v>
      </c>
      <c r="L280" s="15">
        <f t="shared" ref="L280:M280" si="60">L282+L281</f>
        <v>0</v>
      </c>
      <c r="M280" s="15">
        <f t="shared" si="60"/>
        <v>0</v>
      </c>
    </row>
    <row r="281" spans="1:13" ht="16.8" customHeight="1" x14ac:dyDescent="0.3">
      <c r="A281" s="27"/>
      <c r="B281" s="33"/>
      <c r="C281" s="27"/>
      <c r="D281" s="29" t="s">
        <v>185</v>
      </c>
      <c r="E281" s="27"/>
      <c r="F281" s="34"/>
      <c r="G281" s="34"/>
      <c r="H281" s="42"/>
      <c r="I281" s="42"/>
      <c r="J281" s="11" t="s">
        <v>12</v>
      </c>
      <c r="K281" s="15">
        <v>33358.22</v>
      </c>
      <c r="L281" s="15">
        <v>0</v>
      </c>
      <c r="M281" s="15">
        <v>0</v>
      </c>
    </row>
    <row r="282" spans="1:13" ht="34.200000000000003" customHeight="1" x14ac:dyDescent="0.3">
      <c r="A282" s="27"/>
      <c r="B282" s="33"/>
      <c r="C282" s="27"/>
      <c r="D282" s="30"/>
      <c r="E282" s="27"/>
      <c r="F282" s="30"/>
      <c r="G282" s="30"/>
      <c r="H282" s="38"/>
      <c r="I282" s="38"/>
      <c r="J282" s="16" t="s">
        <v>13</v>
      </c>
      <c r="K282" s="15">
        <v>10534.18</v>
      </c>
      <c r="L282" s="15">
        <v>0</v>
      </c>
      <c r="M282" s="15">
        <v>0</v>
      </c>
    </row>
    <row r="283" spans="1:13" ht="21.6" customHeight="1" x14ac:dyDescent="0.3">
      <c r="A283" s="27" t="s">
        <v>399</v>
      </c>
      <c r="B283" s="33" t="s">
        <v>208</v>
      </c>
      <c r="C283" s="27" t="s">
        <v>209</v>
      </c>
      <c r="D283" s="10" t="s">
        <v>18</v>
      </c>
      <c r="E283" s="27" t="s">
        <v>19</v>
      </c>
      <c r="F283" s="29" t="s">
        <v>189</v>
      </c>
      <c r="G283" s="29" t="s">
        <v>429</v>
      </c>
      <c r="H283" s="37">
        <f>I283+K283+L283+M283</f>
        <v>33311.21</v>
      </c>
      <c r="I283" s="37">
        <v>0</v>
      </c>
      <c r="J283" s="11" t="s">
        <v>11</v>
      </c>
      <c r="K283" s="15">
        <f>K285+K284</f>
        <v>33311.21</v>
      </c>
      <c r="L283" s="15">
        <f t="shared" ref="L283:M283" si="61">L285+L284</f>
        <v>0</v>
      </c>
      <c r="M283" s="15">
        <f t="shared" si="61"/>
        <v>0</v>
      </c>
    </row>
    <row r="284" spans="1:13" ht="21.6" customHeight="1" x14ac:dyDescent="0.3">
      <c r="A284" s="27"/>
      <c r="B284" s="33"/>
      <c r="C284" s="27"/>
      <c r="D284" s="29" t="s">
        <v>185</v>
      </c>
      <c r="E284" s="27"/>
      <c r="F284" s="34"/>
      <c r="G284" s="34"/>
      <c r="H284" s="42"/>
      <c r="I284" s="42"/>
      <c r="J284" s="11" t="s">
        <v>12</v>
      </c>
      <c r="K284" s="15">
        <v>25316.52</v>
      </c>
      <c r="L284" s="15">
        <v>0</v>
      </c>
      <c r="M284" s="15">
        <v>0</v>
      </c>
    </row>
    <row r="285" spans="1:13" ht="31.2" customHeight="1" x14ac:dyDescent="0.3">
      <c r="A285" s="27"/>
      <c r="B285" s="33"/>
      <c r="C285" s="27"/>
      <c r="D285" s="30"/>
      <c r="E285" s="27"/>
      <c r="F285" s="30"/>
      <c r="G285" s="30"/>
      <c r="H285" s="38"/>
      <c r="I285" s="38"/>
      <c r="J285" s="16" t="s">
        <v>13</v>
      </c>
      <c r="K285" s="15">
        <v>7994.69</v>
      </c>
      <c r="L285" s="15">
        <v>0</v>
      </c>
      <c r="M285" s="15">
        <v>0</v>
      </c>
    </row>
    <row r="286" spans="1:13" ht="15.75" customHeight="1" x14ac:dyDescent="0.3">
      <c r="A286" s="29" t="s">
        <v>225</v>
      </c>
      <c r="B286" s="31" t="s">
        <v>211</v>
      </c>
      <c r="C286" s="29" t="s">
        <v>212</v>
      </c>
      <c r="D286" s="10" t="s">
        <v>18</v>
      </c>
      <c r="E286" s="29" t="s">
        <v>19</v>
      </c>
      <c r="F286" s="29" t="s">
        <v>114</v>
      </c>
      <c r="G286" s="29" t="s">
        <v>429</v>
      </c>
      <c r="H286" s="37">
        <f>I286+K286+L286+M286</f>
        <v>59386.080000000002</v>
      </c>
      <c r="I286" s="37">
        <f>5000+40619.92</f>
        <v>45619.92</v>
      </c>
      <c r="J286" s="31" t="s">
        <v>11</v>
      </c>
      <c r="K286" s="43">
        <f>K288</f>
        <v>13766.16</v>
      </c>
      <c r="L286" s="43">
        <f>L288</f>
        <v>0</v>
      </c>
      <c r="M286" s="43">
        <f>M288</f>
        <v>0</v>
      </c>
    </row>
    <row r="287" spans="1:13" ht="22.5" customHeight="1" x14ac:dyDescent="0.3">
      <c r="A287" s="34"/>
      <c r="B287" s="35"/>
      <c r="C287" s="34"/>
      <c r="D287" s="34" t="s">
        <v>185</v>
      </c>
      <c r="E287" s="34"/>
      <c r="F287" s="34"/>
      <c r="G287" s="34"/>
      <c r="H287" s="42"/>
      <c r="I287" s="42"/>
      <c r="J287" s="32"/>
      <c r="K287" s="44"/>
      <c r="L287" s="44"/>
      <c r="M287" s="44"/>
    </row>
    <row r="288" spans="1:13" ht="58.5" customHeight="1" x14ac:dyDescent="0.3">
      <c r="A288" s="30"/>
      <c r="B288" s="32"/>
      <c r="C288" s="30"/>
      <c r="D288" s="30"/>
      <c r="E288" s="30"/>
      <c r="F288" s="30"/>
      <c r="G288" s="30"/>
      <c r="H288" s="38"/>
      <c r="I288" s="38"/>
      <c r="J288" s="16" t="s">
        <v>13</v>
      </c>
      <c r="K288" s="15">
        <v>13766.16</v>
      </c>
      <c r="L288" s="15">
        <v>0</v>
      </c>
      <c r="M288" s="15">
        <v>0</v>
      </c>
    </row>
    <row r="289" spans="1:13" ht="28.5" customHeight="1" x14ac:dyDescent="0.3">
      <c r="A289" s="29" t="s">
        <v>228</v>
      </c>
      <c r="B289" s="31" t="s">
        <v>408</v>
      </c>
      <c r="C289" s="29" t="s">
        <v>409</v>
      </c>
      <c r="D289" s="10" t="s">
        <v>18</v>
      </c>
      <c r="E289" s="29" t="s">
        <v>19</v>
      </c>
      <c r="F289" s="29" t="s">
        <v>84</v>
      </c>
      <c r="G289" s="29" t="s">
        <v>429</v>
      </c>
      <c r="H289" s="37">
        <f>I289+K289+L289+M289</f>
        <v>55615.9</v>
      </c>
      <c r="I289" s="37">
        <v>0</v>
      </c>
      <c r="J289" s="16" t="s">
        <v>11</v>
      </c>
      <c r="K289" s="3">
        <f>K291+K290</f>
        <v>55615.9</v>
      </c>
      <c r="L289" s="3">
        <f t="shared" ref="L289:M289" si="62">L291+L290</f>
        <v>0</v>
      </c>
      <c r="M289" s="3">
        <f t="shared" si="62"/>
        <v>0</v>
      </c>
    </row>
    <row r="290" spans="1:13" ht="22.8" customHeight="1" x14ac:dyDescent="0.3">
      <c r="A290" s="34"/>
      <c r="B290" s="35"/>
      <c r="C290" s="34"/>
      <c r="D290" s="29" t="s">
        <v>185</v>
      </c>
      <c r="E290" s="34"/>
      <c r="F290" s="34"/>
      <c r="G290" s="34"/>
      <c r="H290" s="42"/>
      <c r="I290" s="42"/>
      <c r="J290" s="16" t="s">
        <v>12</v>
      </c>
      <c r="K290" s="3">
        <v>42268.08</v>
      </c>
      <c r="L290" s="3">
        <v>0</v>
      </c>
      <c r="M290" s="3">
        <v>0</v>
      </c>
    </row>
    <row r="291" spans="1:13" ht="28.8" customHeight="1" x14ac:dyDescent="0.3">
      <c r="A291" s="30"/>
      <c r="B291" s="32"/>
      <c r="C291" s="30"/>
      <c r="D291" s="30"/>
      <c r="E291" s="30"/>
      <c r="F291" s="30"/>
      <c r="G291" s="30"/>
      <c r="H291" s="38"/>
      <c r="I291" s="38"/>
      <c r="J291" s="16" t="s">
        <v>13</v>
      </c>
      <c r="K291" s="15">
        <v>13347.82</v>
      </c>
      <c r="L291" s="15">
        <v>0</v>
      </c>
      <c r="M291" s="15">
        <v>0</v>
      </c>
    </row>
    <row r="292" spans="1:13" ht="26.25" customHeight="1" x14ac:dyDescent="0.3">
      <c r="A292" s="27" t="s">
        <v>230</v>
      </c>
      <c r="B292" s="33" t="s">
        <v>215</v>
      </c>
      <c r="C292" s="27" t="s">
        <v>216</v>
      </c>
      <c r="D292" s="10" t="s">
        <v>18</v>
      </c>
      <c r="E292" s="27" t="s">
        <v>19</v>
      </c>
      <c r="F292" s="29" t="s">
        <v>106</v>
      </c>
      <c r="G292" s="29" t="s">
        <v>429</v>
      </c>
      <c r="H292" s="37">
        <f>I292+K292+L292+M292</f>
        <v>38770.480000000003</v>
      </c>
      <c r="I292" s="37">
        <v>0</v>
      </c>
      <c r="J292" s="16" t="s">
        <v>11</v>
      </c>
      <c r="K292" s="15">
        <f>K293</f>
        <v>38770.480000000003</v>
      </c>
      <c r="L292" s="15">
        <f t="shared" ref="L292:M298" si="63">L293</f>
        <v>0</v>
      </c>
      <c r="M292" s="15">
        <f t="shared" si="63"/>
        <v>0</v>
      </c>
    </row>
    <row r="293" spans="1:13" ht="45" customHeight="1" x14ac:dyDescent="0.3">
      <c r="A293" s="27"/>
      <c r="B293" s="33"/>
      <c r="C293" s="27"/>
      <c r="D293" s="10" t="s">
        <v>185</v>
      </c>
      <c r="E293" s="27"/>
      <c r="F293" s="30"/>
      <c r="G293" s="30"/>
      <c r="H293" s="38"/>
      <c r="I293" s="38"/>
      <c r="J293" s="16" t="s">
        <v>13</v>
      </c>
      <c r="K293" s="15">
        <v>38770.480000000003</v>
      </c>
      <c r="L293" s="15">
        <v>0</v>
      </c>
      <c r="M293" s="15">
        <v>0</v>
      </c>
    </row>
    <row r="294" spans="1:13" ht="50.25" hidden="1" customHeight="1" x14ac:dyDescent="0.3">
      <c r="A294" s="27"/>
      <c r="B294" s="33" t="s">
        <v>217</v>
      </c>
      <c r="C294" s="27" t="s">
        <v>218</v>
      </c>
      <c r="D294" s="27" t="s">
        <v>18</v>
      </c>
      <c r="E294" s="27" t="s">
        <v>19</v>
      </c>
      <c r="F294" s="29">
        <v>2025</v>
      </c>
      <c r="G294" s="27" t="s">
        <v>219</v>
      </c>
      <c r="H294" s="26">
        <f>I294+K294+L294+M294</f>
        <v>1557.75</v>
      </c>
      <c r="I294" s="26">
        <v>1557.75</v>
      </c>
      <c r="J294" s="16" t="s">
        <v>11</v>
      </c>
      <c r="K294" s="15">
        <f>K295</f>
        <v>0</v>
      </c>
      <c r="L294" s="15">
        <f t="shared" ref="L294:M294" si="64">L295</f>
        <v>0</v>
      </c>
      <c r="M294" s="15">
        <f t="shared" si="64"/>
        <v>0</v>
      </c>
    </row>
    <row r="295" spans="1:13" ht="15.6" hidden="1" customHeight="1" x14ac:dyDescent="0.3">
      <c r="A295" s="27"/>
      <c r="B295" s="33"/>
      <c r="C295" s="27"/>
      <c r="D295" s="27"/>
      <c r="E295" s="27"/>
      <c r="F295" s="34"/>
      <c r="G295" s="27"/>
      <c r="H295" s="26"/>
      <c r="I295" s="26"/>
      <c r="J295" s="16" t="s">
        <v>13</v>
      </c>
      <c r="K295" s="15">
        <v>0</v>
      </c>
      <c r="L295" s="15">
        <v>0</v>
      </c>
      <c r="M295" s="15">
        <v>0</v>
      </c>
    </row>
    <row r="296" spans="1:13" ht="15.75" hidden="1" customHeight="1" x14ac:dyDescent="0.3">
      <c r="A296" s="27"/>
      <c r="B296" s="33"/>
      <c r="C296" s="27"/>
      <c r="D296" s="27" t="s">
        <v>185</v>
      </c>
      <c r="E296" s="27"/>
      <c r="F296" s="34"/>
      <c r="G296" s="27" t="s">
        <v>67</v>
      </c>
      <c r="H296" s="26">
        <f>I296+K296+L296+M296</f>
        <v>20348.240000000002</v>
      </c>
      <c r="I296" s="26">
        <v>20348.240000000002</v>
      </c>
      <c r="J296" s="11" t="s">
        <v>11</v>
      </c>
      <c r="K296" s="15">
        <f>K297</f>
        <v>0</v>
      </c>
      <c r="L296" s="15">
        <f>L297</f>
        <v>0</v>
      </c>
      <c r="M296" s="15">
        <f>M297</f>
        <v>0</v>
      </c>
    </row>
    <row r="297" spans="1:13" ht="28.5" hidden="1" customHeight="1" x14ac:dyDescent="0.3">
      <c r="A297" s="27"/>
      <c r="B297" s="33"/>
      <c r="C297" s="27"/>
      <c r="D297" s="27"/>
      <c r="E297" s="27"/>
      <c r="F297" s="30"/>
      <c r="G297" s="27"/>
      <c r="H297" s="26"/>
      <c r="I297" s="26"/>
      <c r="J297" s="16" t="s">
        <v>13</v>
      </c>
      <c r="K297" s="15">
        <v>0</v>
      </c>
      <c r="L297" s="15">
        <v>0</v>
      </c>
      <c r="M297" s="15">
        <v>0</v>
      </c>
    </row>
    <row r="298" spans="1:13" ht="17.399999999999999" customHeight="1" x14ac:dyDescent="0.3">
      <c r="A298" s="29" t="s">
        <v>400</v>
      </c>
      <c r="B298" s="31" t="s">
        <v>220</v>
      </c>
      <c r="C298" s="29" t="s">
        <v>221</v>
      </c>
      <c r="D298" s="10" t="s">
        <v>18</v>
      </c>
      <c r="E298" s="29" t="s">
        <v>19</v>
      </c>
      <c r="F298" s="29" t="s">
        <v>222</v>
      </c>
      <c r="G298" s="29" t="s">
        <v>431</v>
      </c>
      <c r="H298" s="37">
        <f>I298+K298+L298+M298</f>
        <v>17972</v>
      </c>
      <c r="I298" s="37">
        <v>0</v>
      </c>
      <c r="J298" s="16" t="s">
        <v>11</v>
      </c>
      <c r="K298" s="15">
        <f>K299</f>
        <v>0</v>
      </c>
      <c r="L298" s="15">
        <f t="shared" si="63"/>
        <v>0</v>
      </c>
      <c r="M298" s="15">
        <f t="shared" si="63"/>
        <v>17972</v>
      </c>
    </row>
    <row r="299" spans="1:13" ht="18" customHeight="1" x14ac:dyDescent="0.3">
      <c r="A299" s="34"/>
      <c r="B299" s="35"/>
      <c r="C299" s="34"/>
      <c r="D299" s="29" t="s">
        <v>185</v>
      </c>
      <c r="E299" s="34"/>
      <c r="F299" s="34"/>
      <c r="G299" s="34"/>
      <c r="H299" s="42"/>
      <c r="I299" s="42"/>
      <c r="J299" s="31" t="s">
        <v>13</v>
      </c>
      <c r="K299" s="43">
        <v>0</v>
      </c>
      <c r="L299" s="43">
        <v>0</v>
      </c>
      <c r="M299" s="43">
        <v>17972</v>
      </c>
    </row>
    <row r="300" spans="1:13" ht="18" customHeight="1" x14ac:dyDescent="0.3">
      <c r="A300" s="34"/>
      <c r="B300" s="35"/>
      <c r="C300" s="34"/>
      <c r="D300" s="34"/>
      <c r="E300" s="34"/>
      <c r="F300" s="34"/>
      <c r="G300" s="34"/>
      <c r="H300" s="42"/>
      <c r="I300" s="42"/>
      <c r="J300" s="35"/>
      <c r="K300" s="46"/>
      <c r="L300" s="46"/>
      <c r="M300" s="46"/>
    </row>
    <row r="301" spans="1:13" ht="14.4" customHeight="1" x14ac:dyDescent="0.3">
      <c r="A301" s="34"/>
      <c r="B301" s="35"/>
      <c r="C301" s="34"/>
      <c r="D301" s="34"/>
      <c r="E301" s="34"/>
      <c r="F301" s="34"/>
      <c r="G301" s="34"/>
      <c r="H301" s="42"/>
      <c r="I301" s="42"/>
      <c r="J301" s="35"/>
      <c r="K301" s="46"/>
      <c r="L301" s="46"/>
      <c r="M301" s="46"/>
    </row>
    <row r="302" spans="1:13" ht="17.399999999999999" customHeight="1" x14ac:dyDescent="0.3">
      <c r="A302" s="29" t="s">
        <v>401</v>
      </c>
      <c r="B302" s="31" t="s">
        <v>223</v>
      </c>
      <c r="C302" s="29" t="s">
        <v>224</v>
      </c>
      <c r="D302" s="10" t="s">
        <v>18</v>
      </c>
      <c r="E302" s="29" t="s">
        <v>19</v>
      </c>
      <c r="F302" s="29" t="s">
        <v>222</v>
      </c>
      <c r="G302" s="29" t="s">
        <v>431</v>
      </c>
      <c r="H302" s="37">
        <f>I302+K302+L302+M302</f>
        <v>37885.910000000003</v>
      </c>
      <c r="I302" s="37">
        <v>0</v>
      </c>
      <c r="J302" s="16" t="s">
        <v>11</v>
      </c>
      <c r="K302" s="15">
        <f>K303</f>
        <v>0</v>
      </c>
      <c r="L302" s="15">
        <f t="shared" ref="L302:M302" si="65">L303</f>
        <v>0</v>
      </c>
      <c r="M302" s="15">
        <f t="shared" si="65"/>
        <v>37885.910000000003</v>
      </c>
    </row>
    <row r="303" spans="1:13" ht="18" customHeight="1" x14ac:dyDescent="0.3">
      <c r="A303" s="34"/>
      <c r="B303" s="35"/>
      <c r="C303" s="34"/>
      <c r="D303" s="27" t="s">
        <v>185</v>
      </c>
      <c r="E303" s="34"/>
      <c r="F303" s="34"/>
      <c r="G303" s="34"/>
      <c r="H303" s="42"/>
      <c r="I303" s="42"/>
      <c r="J303" s="31" t="s">
        <v>13</v>
      </c>
      <c r="K303" s="43">
        <v>0</v>
      </c>
      <c r="L303" s="43">
        <v>0</v>
      </c>
      <c r="M303" s="43">
        <v>37885.910000000003</v>
      </c>
    </row>
    <row r="304" spans="1:13" ht="18" customHeight="1" x14ac:dyDescent="0.3">
      <c r="A304" s="34"/>
      <c r="B304" s="35"/>
      <c r="C304" s="34"/>
      <c r="D304" s="27"/>
      <c r="E304" s="34"/>
      <c r="F304" s="34"/>
      <c r="G304" s="34"/>
      <c r="H304" s="42"/>
      <c r="I304" s="42"/>
      <c r="J304" s="35"/>
      <c r="K304" s="46"/>
      <c r="L304" s="46"/>
      <c r="M304" s="46"/>
    </row>
    <row r="305" spans="1:13" ht="14.4" customHeight="1" x14ac:dyDescent="0.3">
      <c r="A305" s="34"/>
      <c r="B305" s="35"/>
      <c r="C305" s="34"/>
      <c r="D305" s="27"/>
      <c r="E305" s="34"/>
      <c r="F305" s="34"/>
      <c r="G305" s="34"/>
      <c r="H305" s="42"/>
      <c r="I305" s="42"/>
      <c r="J305" s="35"/>
      <c r="K305" s="46"/>
      <c r="L305" s="46"/>
      <c r="M305" s="46"/>
    </row>
    <row r="306" spans="1:13" ht="17.399999999999999" customHeight="1" x14ac:dyDescent="0.3">
      <c r="A306" s="29" t="s">
        <v>239</v>
      </c>
      <c r="B306" s="31" t="s">
        <v>226</v>
      </c>
      <c r="C306" s="29" t="s">
        <v>227</v>
      </c>
      <c r="D306" s="10" t="s">
        <v>18</v>
      </c>
      <c r="E306" s="29" t="s">
        <v>19</v>
      </c>
      <c r="F306" s="29" t="s">
        <v>29</v>
      </c>
      <c r="G306" s="29" t="s">
        <v>429</v>
      </c>
      <c r="H306" s="37">
        <f>I306+K306+L306+M306</f>
        <v>144083.47999999998</v>
      </c>
      <c r="I306" s="37">
        <f>32.9+21.57+105343.08+7460.29</f>
        <v>112857.84</v>
      </c>
      <c r="J306" s="31" t="s">
        <v>11</v>
      </c>
      <c r="K306" s="43">
        <f>K310+K309</f>
        <v>31225.64</v>
      </c>
      <c r="L306" s="43">
        <f>L310+L309</f>
        <v>0</v>
      </c>
      <c r="M306" s="43">
        <f>M310+M309</f>
        <v>0</v>
      </c>
    </row>
    <row r="307" spans="1:13" ht="18" customHeight="1" x14ac:dyDescent="0.3">
      <c r="A307" s="34"/>
      <c r="B307" s="35"/>
      <c r="C307" s="34"/>
      <c r="D307" s="34" t="s">
        <v>22</v>
      </c>
      <c r="E307" s="34"/>
      <c r="F307" s="34"/>
      <c r="G307" s="34"/>
      <c r="H307" s="42"/>
      <c r="I307" s="42"/>
      <c r="J307" s="35"/>
      <c r="K307" s="46"/>
      <c r="L307" s="46"/>
      <c r="M307" s="46"/>
    </row>
    <row r="308" spans="1:13" ht="14.4" customHeight="1" x14ac:dyDescent="0.3">
      <c r="A308" s="34"/>
      <c r="B308" s="35"/>
      <c r="C308" s="34"/>
      <c r="D308" s="34"/>
      <c r="E308" s="34"/>
      <c r="F308" s="34"/>
      <c r="G308" s="34"/>
      <c r="H308" s="42"/>
      <c r="I308" s="42"/>
      <c r="J308" s="32"/>
      <c r="K308" s="44"/>
      <c r="L308" s="44"/>
      <c r="M308" s="44"/>
    </row>
    <row r="309" spans="1:13" ht="15.6" hidden="1" customHeight="1" x14ac:dyDescent="0.3">
      <c r="A309" s="34"/>
      <c r="B309" s="35"/>
      <c r="C309" s="34"/>
      <c r="D309" s="34"/>
      <c r="E309" s="34"/>
      <c r="F309" s="34"/>
      <c r="G309" s="34"/>
      <c r="H309" s="42"/>
      <c r="I309" s="42"/>
      <c r="J309" s="16" t="s">
        <v>12</v>
      </c>
      <c r="K309" s="3">
        <v>0</v>
      </c>
      <c r="L309" s="3">
        <v>0</v>
      </c>
      <c r="M309" s="3">
        <v>0</v>
      </c>
    </row>
    <row r="310" spans="1:13" ht="15.6" x14ac:dyDescent="0.3">
      <c r="A310" s="30"/>
      <c r="B310" s="32"/>
      <c r="C310" s="30"/>
      <c r="D310" s="30"/>
      <c r="E310" s="30"/>
      <c r="F310" s="30"/>
      <c r="G310" s="30"/>
      <c r="H310" s="38"/>
      <c r="I310" s="38"/>
      <c r="J310" s="16" t="s">
        <v>13</v>
      </c>
      <c r="K310" s="15">
        <v>31225.64</v>
      </c>
      <c r="L310" s="15">
        <v>0</v>
      </c>
      <c r="M310" s="15">
        <v>0</v>
      </c>
    </row>
    <row r="311" spans="1:13" ht="27.6" customHeight="1" x14ac:dyDescent="0.3">
      <c r="A311" s="29" t="s">
        <v>242</v>
      </c>
      <c r="B311" s="31" t="s">
        <v>229</v>
      </c>
      <c r="C311" s="29" t="s">
        <v>420</v>
      </c>
      <c r="D311" s="10" t="s">
        <v>18</v>
      </c>
      <c r="E311" s="29" t="s">
        <v>19</v>
      </c>
      <c r="F311" s="29" t="s">
        <v>171</v>
      </c>
      <c r="G311" s="29" t="s">
        <v>431</v>
      </c>
      <c r="H311" s="26">
        <f>I311+K311+L311+M311</f>
        <v>7885.65</v>
      </c>
      <c r="I311" s="37">
        <v>4946.71</v>
      </c>
      <c r="J311" s="16" t="s">
        <v>11</v>
      </c>
      <c r="K311" s="15">
        <f>K312</f>
        <v>0</v>
      </c>
      <c r="L311" s="15">
        <f t="shared" ref="L311:M311" si="66">L312</f>
        <v>2938.94</v>
      </c>
      <c r="M311" s="15">
        <f t="shared" si="66"/>
        <v>0</v>
      </c>
    </row>
    <row r="312" spans="1:13" ht="15.6" x14ac:dyDescent="0.3">
      <c r="A312" s="34"/>
      <c r="B312" s="35"/>
      <c r="C312" s="34"/>
      <c r="D312" s="27" t="s">
        <v>22</v>
      </c>
      <c r="E312" s="34"/>
      <c r="F312" s="34"/>
      <c r="G312" s="30"/>
      <c r="H312" s="27"/>
      <c r="I312" s="38"/>
      <c r="J312" s="16" t="s">
        <v>13</v>
      </c>
      <c r="K312" s="15">
        <v>0</v>
      </c>
      <c r="L312" s="15">
        <v>2938.94</v>
      </c>
      <c r="M312" s="15">
        <v>0</v>
      </c>
    </row>
    <row r="313" spans="1:13" ht="22.5" customHeight="1" x14ac:dyDescent="0.3">
      <c r="A313" s="34"/>
      <c r="B313" s="35"/>
      <c r="C313" s="34"/>
      <c r="D313" s="27"/>
      <c r="E313" s="34"/>
      <c r="F313" s="34"/>
      <c r="G313" s="27" t="s">
        <v>429</v>
      </c>
      <c r="H313" s="26">
        <f>I313+K313+L313+M313</f>
        <v>63202.659999999996</v>
      </c>
      <c r="I313" s="26">
        <v>0</v>
      </c>
      <c r="J313" s="16" t="s">
        <v>11</v>
      </c>
      <c r="K313" s="15">
        <f>K314</f>
        <v>0</v>
      </c>
      <c r="L313" s="15">
        <f t="shared" ref="L313:M313" si="67">L314</f>
        <v>125.89</v>
      </c>
      <c r="M313" s="15">
        <f t="shared" si="67"/>
        <v>63076.77</v>
      </c>
    </row>
    <row r="314" spans="1:13" ht="32.4" customHeight="1" x14ac:dyDescent="0.3">
      <c r="A314" s="30"/>
      <c r="B314" s="32"/>
      <c r="C314" s="30"/>
      <c r="D314" s="27"/>
      <c r="E314" s="30"/>
      <c r="F314" s="30"/>
      <c r="G314" s="27"/>
      <c r="H314" s="27"/>
      <c r="I314" s="26"/>
      <c r="J314" s="16" t="s">
        <v>13</v>
      </c>
      <c r="K314" s="15">
        <v>0</v>
      </c>
      <c r="L314" s="15">
        <v>125.89</v>
      </c>
      <c r="M314" s="15">
        <v>63076.77</v>
      </c>
    </row>
    <row r="315" spans="1:13" ht="22.2" customHeight="1" x14ac:dyDescent="0.3">
      <c r="A315" s="29" t="s">
        <v>245</v>
      </c>
      <c r="B315" s="31" t="s">
        <v>231</v>
      </c>
      <c r="C315" s="29" t="s">
        <v>232</v>
      </c>
      <c r="D315" s="10" t="s">
        <v>18</v>
      </c>
      <c r="E315" s="29" t="s">
        <v>19</v>
      </c>
      <c r="F315" s="29" t="s">
        <v>87</v>
      </c>
      <c r="G315" s="27" t="s">
        <v>431</v>
      </c>
      <c r="H315" s="26">
        <f>I315+K315+L315+M315</f>
        <v>5435.97</v>
      </c>
      <c r="I315" s="26">
        <v>5103.62</v>
      </c>
      <c r="J315" s="16" t="s">
        <v>11</v>
      </c>
      <c r="K315" s="15">
        <f t="shared" ref="K315:M315" si="68">K316</f>
        <v>332.35</v>
      </c>
      <c r="L315" s="15">
        <f t="shared" si="68"/>
        <v>0</v>
      </c>
      <c r="M315" s="15">
        <f t="shared" si="68"/>
        <v>0</v>
      </c>
    </row>
    <row r="316" spans="1:13" ht="22.8" customHeight="1" x14ac:dyDescent="0.3">
      <c r="A316" s="34"/>
      <c r="B316" s="35"/>
      <c r="C316" s="34"/>
      <c r="D316" s="27" t="s">
        <v>22</v>
      </c>
      <c r="E316" s="34"/>
      <c r="F316" s="34"/>
      <c r="G316" s="27"/>
      <c r="H316" s="27"/>
      <c r="I316" s="26"/>
      <c r="J316" s="16" t="s">
        <v>13</v>
      </c>
      <c r="K316" s="15">
        <v>332.35</v>
      </c>
      <c r="L316" s="15">
        <v>0</v>
      </c>
      <c r="M316" s="15">
        <v>0</v>
      </c>
    </row>
    <row r="317" spans="1:13" ht="24.6" customHeight="1" x14ac:dyDescent="0.3">
      <c r="A317" s="34"/>
      <c r="B317" s="35"/>
      <c r="C317" s="34"/>
      <c r="D317" s="27"/>
      <c r="E317" s="34"/>
      <c r="F317" s="34"/>
      <c r="G317" s="29" t="s">
        <v>429</v>
      </c>
      <c r="H317" s="37">
        <f>I317+K317+L317+M317</f>
        <v>53482.15</v>
      </c>
      <c r="I317" s="37">
        <v>0</v>
      </c>
      <c r="J317" s="9" t="s">
        <v>11</v>
      </c>
      <c r="K317" s="13">
        <f>K318</f>
        <v>0</v>
      </c>
      <c r="L317" s="13">
        <f>L318</f>
        <v>0</v>
      </c>
      <c r="M317" s="13">
        <f>M318</f>
        <v>53482.15</v>
      </c>
    </row>
    <row r="318" spans="1:13" ht="21" customHeight="1" x14ac:dyDescent="0.3">
      <c r="A318" s="30"/>
      <c r="B318" s="32"/>
      <c r="C318" s="30"/>
      <c r="D318" s="27"/>
      <c r="E318" s="30"/>
      <c r="F318" s="30"/>
      <c r="G318" s="30"/>
      <c r="H318" s="38"/>
      <c r="I318" s="38"/>
      <c r="J318" s="16" t="s">
        <v>13</v>
      </c>
      <c r="K318" s="15">
        <v>0</v>
      </c>
      <c r="L318" s="15">
        <v>0</v>
      </c>
      <c r="M318" s="15">
        <v>53482.15</v>
      </c>
    </row>
    <row r="319" spans="1:13" ht="20.25" customHeight="1" x14ac:dyDescent="0.3">
      <c r="A319" s="29" t="s">
        <v>248</v>
      </c>
      <c r="B319" s="31" t="s">
        <v>233</v>
      </c>
      <c r="C319" s="29" t="s">
        <v>234</v>
      </c>
      <c r="D319" s="10" t="s">
        <v>18</v>
      </c>
      <c r="E319" s="29" t="s">
        <v>19</v>
      </c>
      <c r="F319" s="29" t="s">
        <v>29</v>
      </c>
      <c r="G319" s="27" t="s">
        <v>431</v>
      </c>
      <c r="H319" s="26">
        <f>I319+K319+L319+M319</f>
        <v>1038.3499999999999</v>
      </c>
      <c r="I319" s="26">
        <v>616.87</v>
      </c>
      <c r="J319" s="16" t="s">
        <v>11</v>
      </c>
      <c r="K319" s="15">
        <f t="shared" ref="K319:M329" si="69">K320</f>
        <v>421.48</v>
      </c>
      <c r="L319" s="15">
        <f t="shared" si="69"/>
        <v>0</v>
      </c>
      <c r="M319" s="15">
        <f t="shared" si="69"/>
        <v>0</v>
      </c>
    </row>
    <row r="320" spans="1:13" ht="20.399999999999999" customHeight="1" x14ac:dyDescent="0.3">
      <c r="A320" s="34"/>
      <c r="B320" s="35"/>
      <c r="C320" s="34"/>
      <c r="D320" s="27" t="s">
        <v>22</v>
      </c>
      <c r="E320" s="34"/>
      <c r="F320" s="34"/>
      <c r="G320" s="27"/>
      <c r="H320" s="27"/>
      <c r="I320" s="26"/>
      <c r="J320" s="16" t="s">
        <v>13</v>
      </c>
      <c r="K320" s="15">
        <v>421.48</v>
      </c>
      <c r="L320" s="15">
        <v>0</v>
      </c>
      <c r="M320" s="15">
        <v>0</v>
      </c>
    </row>
    <row r="321" spans="1:13" ht="20.25" customHeight="1" x14ac:dyDescent="0.3">
      <c r="A321" s="34"/>
      <c r="B321" s="35"/>
      <c r="C321" s="34"/>
      <c r="D321" s="27"/>
      <c r="E321" s="34"/>
      <c r="F321" s="34"/>
      <c r="G321" s="27" t="s">
        <v>429</v>
      </c>
      <c r="H321" s="26">
        <f>I321+K321+L321+M321</f>
        <v>34821.090000000004</v>
      </c>
      <c r="I321" s="26">
        <f>253.81+277.63</f>
        <v>531.44000000000005</v>
      </c>
      <c r="J321" s="16" t="s">
        <v>11</v>
      </c>
      <c r="K321" s="15">
        <f>K323+K322</f>
        <v>34289.65</v>
      </c>
      <c r="L321" s="15">
        <f t="shared" ref="L321:M321" si="70">L323+L322</f>
        <v>0</v>
      </c>
      <c r="M321" s="15">
        <f t="shared" si="70"/>
        <v>0</v>
      </c>
    </row>
    <row r="322" spans="1:13" ht="20.25" customHeight="1" x14ac:dyDescent="0.3">
      <c r="A322" s="34"/>
      <c r="B322" s="35"/>
      <c r="C322" s="34"/>
      <c r="D322" s="27"/>
      <c r="E322" s="34"/>
      <c r="F322" s="34"/>
      <c r="G322" s="27"/>
      <c r="H322" s="26"/>
      <c r="I322" s="26"/>
      <c r="J322" s="16" t="s">
        <v>12</v>
      </c>
      <c r="K322" s="15">
        <v>28460.41</v>
      </c>
      <c r="L322" s="15">
        <v>0</v>
      </c>
      <c r="M322" s="15">
        <v>0</v>
      </c>
    </row>
    <row r="323" spans="1:13" ht="25.2" customHeight="1" x14ac:dyDescent="0.3">
      <c r="A323" s="30"/>
      <c r="B323" s="32"/>
      <c r="C323" s="30"/>
      <c r="D323" s="27"/>
      <c r="E323" s="30"/>
      <c r="F323" s="30"/>
      <c r="G323" s="27"/>
      <c r="H323" s="27"/>
      <c r="I323" s="26"/>
      <c r="J323" s="16" t="s">
        <v>13</v>
      </c>
      <c r="K323" s="15">
        <v>5829.24</v>
      </c>
      <c r="L323" s="15">
        <v>0</v>
      </c>
      <c r="M323" s="15">
        <v>0</v>
      </c>
    </row>
    <row r="324" spans="1:13" ht="25.2" customHeight="1" x14ac:dyDescent="0.3">
      <c r="A324" s="29" t="s">
        <v>251</v>
      </c>
      <c r="B324" s="31" t="s">
        <v>235</v>
      </c>
      <c r="C324" s="29" t="s">
        <v>236</v>
      </c>
      <c r="D324" s="10" t="s">
        <v>18</v>
      </c>
      <c r="E324" s="29" t="s">
        <v>19</v>
      </c>
      <c r="F324" s="29" t="s">
        <v>29</v>
      </c>
      <c r="G324" s="27" t="s">
        <v>431</v>
      </c>
      <c r="H324" s="37">
        <f>I324+K324+L324+M324</f>
        <v>1622.84</v>
      </c>
      <c r="I324" s="37">
        <v>1135.08</v>
      </c>
      <c r="J324" s="16" t="s">
        <v>11</v>
      </c>
      <c r="K324" s="15">
        <f t="shared" si="69"/>
        <v>487.76</v>
      </c>
      <c r="L324" s="15">
        <f t="shared" si="69"/>
        <v>0</v>
      </c>
      <c r="M324" s="15">
        <f t="shared" si="69"/>
        <v>0</v>
      </c>
    </row>
    <row r="325" spans="1:13" ht="25.2" customHeight="1" x14ac:dyDescent="0.3">
      <c r="A325" s="34"/>
      <c r="B325" s="35"/>
      <c r="C325" s="34"/>
      <c r="D325" s="29" t="s">
        <v>22</v>
      </c>
      <c r="E325" s="34"/>
      <c r="F325" s="34"/>
      <c r="G325" s="27"/>
      <c r="H325" s="30"/>
      <c r="I325" s="38"/>
      <c r="J325" s="16" t="s">
        <v>13</v>
      </c>
      <c r="K325" s="15">
        <v>487.76</v>
      </c>
      <c r="L325" s="15">
        <v>0</v>
      </c>
      <c r="M325" s="15">
        <v>0</v>
      </c>
    </row>
    <row r="326" spans="1:13" ht="20.25" customHeight="1" x14ac:dyDescent="0.3">
      <c r="A326" s="34"/>
      <c r="B326" s="35"/>
      <c r="C326" s="34"/>
      <c r="D326" s="34"/>
      <c r="E326" s="34"/>
      <c r="F326" s="34"/>
      <c r="G326" s="27" t="s">
        <v>429</v>
      </c>
      <c r="H326" s="26">
        <f>I326+K326+L326+M326</f>
        <v>54295.45</v>
      </c>
      <c r="I326" s="26">
        <v>170.25</v>
      </c>
      <c r="J326" s="16" t="s">
        <v>11</v>
      </c>
      <c r="K326" s="15">
        <f>K328+K327</f>
        <v>54125.2</v>
      </c>
      <c r="L326" s="15">
        <f>L328</f>
        <v>0</v>
      </c>
      <c r="M326" s="15">
        <f>M328</f>
        <v>0</v>
      </c>
    </row>
    <row r="327" spans="1:13" ht="20.25" customHeight="1" x14ac:dyDescent="0.3">
      <c r="A327" s="34"/>
      <c r="B327" s="35"/>
      <c r="C327" s="34"/>
      <c r="D327" s="34"/>
      <c r="E327" s="34"/>
      <c r="F327" s="34"/>
      <c r="G327" s="27"/>
      <c r="H327" s="26"/>
      <c r="I327" s="26"/>
      <c r="J327" s="16" t="s">
        <v>12</v>
      </c>
      <c r="K327" s="15">
        <v>44923.92</v>
      </c>
      <c r="L327" s="15">
        <v>0</v>
      </c>
      <c r="M327" s="15">
        <v>0</v>
      </c>
    </row>
    <row r="328" spans="1:13" ht="31.8" customHeight="1" x14ac:dyDescent="0.3">
      <c r="A328" s="30"/>
      <c r="B328" s="32"/>
      <c r="C328" s="30"/>
      <c r="D328" s="30"/>
      <c r="E328" s="30"/>
      <c r="F328" s="30"/>
      <c r="G328" s="27"/>
      <c r="H328" s="27"/>
      <c r="I328" s="26"/>
      <c r="J328" s="16" t="s">
        <v>13</v>
      </c>
      <c r="K328" s="15">
        <v>9201.2800000000007</v>
      </c>
      <c r="L328" s="15">
        <v>0</v>
      </c>
      <c r="M328" s="15">
        <v>0</v>
      </c>
    </row>
    <row r="329" spans="1:13" ht="20.25" hidden="1" customHeight="1" x14ac:dyDescent="0.3">
      <c r="A329" s="29"/>
      <c r="B329" s="31" t="s">
        <v>237</v>
      </c>
      <c r="C329" s="29" t="s">
        <v>238</v>
      </c>
      <c r="D329" s="6" t="s">
        <v>18</v>
      </c>
      <c r="E329" s="29" t="s">
        <v>19</v>
      </c>
      <c r="F329" s="27" t="s">
        <v>21</v>
      </c>
      <c r="G329" s="27" t="s">
        <v>67</v>
      </c>
      <c r="H329" s="26">
        <f>I329+K329+L329+M329</f>
        <v>253.81</v>
      </c>
      <c r="I329" s="26">
        <v>253.81</v>
      </c>
      <c r="J329" s="16" t="s">
        <v>11</v>
      </c>
      <c r="K329" s="15">
        <f t="shared" si="69"/>
        <v>0</v>
      </c>
      <c r="L329" s="15">
        <f t="shared" si="69"/>
        <v>0</v>
      </c>
      <c r="M329" s="15">
        <f t="shared" si="69"/>
        <v>0</v>
      </c>
    </row>
    <row r="330" spans="1:13" ht="47.25" hidden="1" customHeight="1" x14ac:dyDescent="0.3">
      <c r="A330" s="30"/>
      <c r="B330" s="32"/>
      <c r="C330" s="30"/>
      <c r="D330" s="6" t="s">
        <v>22</v>
      </c>
      <c r="E330" s="30"/>
      <c r="F330" s="27"/>
      <c r="G330" s="27"/>
      <c r="H330" s="27"/>
      <c r="I330" s="26"/>
      <c r="J330" s="16" t="s">
        <v>13</v>
      </c>
      <c r="K330" s="15">
        <v>0</v>
      </c>
      <c r="L330" s="15">
        <v>0</v>
      </c>
      <c r="M330" s="15">
        <v>0</v>
      </c>
    </row>
    <row r="331" spans="1:13" ht="23.25" customHeight="1" x14ac:dyDescent="0.3">
      <c r="A331" s="29" t="s">
        <v>254</v>
      </c>
      <c r="B331" s="31" t="s">
        <v>240</v>
      </c>
      <c r="C331" s="29" t="s">
        <v>241</v>
      </c>
      <c r="D331" s="6" t="s">
        <v>18</v>
      </c>
      <c r="E331" s="29" t="s">
        <v>19</v>
      </c>
      <c r="F331" s="29" t="s">
        <v>189</v>
      </c>
      <c r="G331" s="29" t="s">
        <v>429</v>
      </c>
      <c r="H331" s="37">
        <f>I331+K331+L331+M331</f>
        <v>57611.14</v>
      </c>
      <c r="I331" s="37">
        <f>253.81+277.63</f>
        <v>531.44000000000005</v>
      </c>
      <c r="J331" s="9" t="s">
        <v>11</v>
      </c>
      <c r="K331" s="13">
        <f>K333+K332</f>
        <v>57079.7</v>
      </c>
      <c r="L331" s="13">
        <f>L333</f>
        <v>0</v>
      </c>
      <c r="M331" s="13">
        <f>M333</f>
        <v>0</v>
      </c>
    </row>
    <row r="332" spans="1:13" ht="20.25" customHeight="1" x14ac:dyDescent="0.3">
      <c r="A332" s="34"/>
      <c r="B332" s="35"/>
      <c r="C332" s="34"/>
      <c r="D332" s="29" t="s">
        <v>22</v>
      </c>
      <c r="E332" s="34"/>
      <c r="F332" s="34"/>
      <c r="G332" s="34"/>
      <c r="H332" s="42"/>
      <c r="I332" s="42"/>
      <c r="J332" s="16" t="s">
        <v>12</v>
      </c>
      <c r="K332" s="15">
        <v>47376.15</v>
      </c>
      <c r="L332" s="15">
        <v>0</v>
      </c>
      <c r="M332" s="15">
        <v>0</v>
      </c>
    </row>
    <row r="333" spans="1:13" ht="35.4" customHeight="1" x14ac:dyDescent="0.3">
      <c r="A333" s="30"/>
      <c r="B333" s="32"/>
      <c r="C333" s="30"/>
      <c r="D333" s="30"/>
      <c r="E333" s="30"/>
      <c r="F333" s="30"/>
      <c r="G333" s="30"/>
      <c r="H333" s="38"/>
      <c r="I333" s="38"/>
      <c r="J333" s="16" t="s">
        <v>13</v>
      </c>
      <c r="K333" s="15">
        <v>9703.5499999999993</v>
      </c>
      <c r="L333" s="15">
        <v>0</v>
      </c>
      <c r="M333" s="15">
        <v>0</v>
      </c>
    </row>
    <row r="334" spans="1:13" ht="33" customHeight="1" x14ac:dyDescent="0.3">
      <c r="A334" s="27" t="s">
        <v>257</v>
      </c>
      <c r="B334" s="33" t="s">
        <v>243</v>
      </c>
      <c r="C334" s="27" t="s">
        <v>244</v>
      </c>
      <c r="D334" s="10" t="s">
        <v>18</v>
      </c>
      <c r="E334" s="27" t="s">
        <v>19</v>
      </c>
      <c r="F334" s="27" t="s">
        <v>123</v>
      </c>
      <c r="G334" s="27" t="s">
        <v>429</v>
      </c>
      <c r="H334" s="26">
        <f>I334+K334+L334+M334</f>
        <v>106648.86</v>
      </c>
      <c r="I334" s="26">
        <f>253.81+277.63</f>
        <v>531.44000000000005</v>
      </c>
      <c r="J334" s="16" t="s">
        <v>11</v>
      </c>
      <c r="K334" s="3">
        <f>K335+K336</f>
        <v>25131.11</v>
      </c>
      <c r="L334" s="3">
        <f>L335+L336</f>
        <v>80986.31</v>
      </c>
      <c r="M334" s="3">
        <f t="shared" ref="M334" si="71">M335+M336</f>
        <v>0</v>
      </c>
    </row>
    <row r="335" spans="1:13" ht="20.25" customHeight="1" x14ac:dyDescent="0.3">
      <c r="A335" s="27"/>
      <c r="B335" s="33"/>
      <c r="C335" s="27"/>
      <c r="D335" s="27" t="s">
        <v>22</v>
      </c>
      <c r="E335" s="27"/>
      <c r="F335" s="27"/>
      <c r="G335" s="27"/>
      <c r="H335" s="26"/>
      <c r="I335" s="26"/>
      <c r="J335" s="16" t="s">
        <v>12</v>
      </c>
      <c r="K335" s="3">
        <v>20858.82</v>
      </c>
      <c r="L335" s="3">
        <v>0</v>
      </c>
      <c r="M335" s="3">
        <v>0</v>
      </c>
    </row>
    <row r="336" spans="1:13" ht="20.25" customHeight="1" x14ac:dyDescent="0.3">
      <c r="A336" s="27"/>
      <c r="B336" s="33"/>
      <c r="C336" s="27"/>
      <c r="D336" s="27"/>
      <c r="E336" s="27"/>
      <c r="F336" s="27"/>
      <c r="G336" s="27"/>
      <c r="H336" s="26"/>
      <c r="I336" s="26"/>
      <c r="J336" s="16" t="s">
        <v>13</v>
      </c>
      <c r="K336" s="3">
        <v>4272.29</v>
      </c>
      <c r="L336" s="3">
        <v>80986.31</v>
      </c>
      <c r="M336" s="3">
        <v>0</v>
      </c>
    </row>
    <row r="337" spans="1:13" ht="24.6" customHeight="1" x14ac:dyDescent="0.3">
      <c r="A337" s="27" t="s">
        <v>260</v>
      </c>
      <c r="B337" s="33" t="s">
        <v>246</v>
      </c>
      <c r="C337" s="27" t="s">
        <v>247</v>
      </c>
      <c r="D337" s="10" t="s">
        <v>18</v>
      </c>
      <c r="E337" s="27" t="s">
        <v>19</v>
      </c>
      <c r="F337" s="29" t="s">
        <v>87</v>
      </c>
      <c r="G337" s="29" t="s">
        <v>429</v>
      </c>
      <c r="H337" s="37">
        <f>I337+K337+L337+M337</f>
        <v>65469.760000000002</v>
      </c>
      <c r="I337" s="37">
        <v>0</v>
      </c>
      <c r="J337" s="31" t="s">
        <v>11</v>
      </c>
      <c r="K337" s="43">
        <f>K340</f>
        <v>0</v>
      </c>
      <c r="L337" s="43">
        <f>L340</f>
        <v>19640.93</v>
      </c>
      <c r="M337" s="43">
        <f>M340</f>
        <v>45828.83</v>
      </c>
    </row>
    <row r="338" spans="1:13" ht="14.4" customHeight="1" x14ac:dyDescent="0.3">
      <c r="A338" s="27"/>
      <c r="B338" s="33"/>
      <c r="C338" s="27"/>
      <c r="D338" s="29" t="s">
        <v>22</v>
      </c>
      <c r="E338" s="27"/>
      <c r="F338" s="34"/>
      <c r="G338" s="34"/>
      <c r="H338" s="42"/>
      <c r="I338" s="42"/>
      <c r="J338" s="35"/>
      <c r="K338" s="46"/>
      <c r="L338" s="46"/>
      <c r="M338" s="46"/>
    </row>
    <row r="339" spans="1:13" ht="15.75" customHeight="1" x14ac:dyDescent="0.3">
      <c r="A339" s="27"/>
      <c r="B339" s="33"/>
      <c r="C339" s="27"/>
      <c r="D339" s="34"/>
      <c r="E339" s="27"/>
      <c r="F339" s="34"/>
      <c r="G339" s="34"/>
      <c r="H339" s="42"/>
      <c r="I339" s="42"/>
      <c r="J339" s="32"/>
      <c r="K339" s="44"/>
      <c r="L339" s="44"/>
      <c r="M339" s="44"/>
    </row>
    <row r="340" spans="1:13" ht="19.5" customHeight="1" x14ac:dyDescent="0.3">
      <c r="A340" s="27"/>
      <c r="B340" s="33"/>
      <c r="C340" s="27"/>
      <c r="D340" s="30"/>
      <c r="E340" s="27"/>
      <c r="F340" s="30"/>
      <c r="G340" s="30"/>
      <c r="H340" s="38"/>
      <c r="I340" s="38"/>
      <c r="J340" s="16" t="s">
        <v>13</v>
      </c>
      <c r="K340" s="15">
        <v>0</v>
      </c>
      <c r="L340" s="15">
        <v>19640.93</v>
      </c>
      <c r="M340" s="15">
        <v>45828.83</v>
      </c>
    </row>
    <row r="341" spans="1:13" ht="24.6" customHeight="1" x14ac:dyDescent="0.3">
      <c r="A341" s="27" t="s">
        <v>263</v>
      </c>
      <c r="B341" s="33" t="s">
        <v>249</v>
      </c>
      <c r="C341" s="27" t="s">
        <v>250</v>
      </c>
      <c r="D341" s="10" t="s">
        <v>18</v>
      </c>
      <c r="E341" s="27" t="s">
        <v>19</v>
      </c>
      <c r="F341" s="29" t="s">
        <v>87</v>
      </c>
      <c r="G341" s="29" t="s">
        <v>429</v>
      </c>
      <c r="H341" s="37">
        <f>I341+K341+L341+M341</f>
        <v>20757.77</v>
      </c>
      <c r="I341" s="37">
        <v>0</v>
      </c>
      <c r="J341" s="31" t="s">
        <v>11</v>
      </c>
      <c r="K341" s="43">
        <f>K344</f>
        <v>0</v>
      </c>
      <c r="L341" s="43">
        <f>L344</f>
        <v>6227.33</v>
      </c>
      <c r="M341" s="43">
        <f>M344</f>
        <v>14530.44</v>
      </c>
    </row>
    <row r="342" spans="1:13" ht="14.4" customHeight="1" x14ac:dyDescent="0.3">
      <c r="A342" s="27"/>
      <c r="B342" s="33"/>
      <c r="C342" s="27"/>
      <c r="D342" s="29" t="s">
        <v>22</v>
      </c>
      <c r="E342" s="27"/>
      <c r="F342" s="34"/>
      <c r="G342" s="34"/>
      <c r="H342" s="42"/>
      <c r="I342" s="42"/>
      <c r="J342" s="35"/>
      <c r="K342" s="46"/>
      <c r="L342" s="46"/>
      <c r="M342" s="46"/>
    </row>
    <row r="343" spans="1:13" ht="15.75" customHeight="1" x14ac:dyDescent="0.3">
      <c r="A343" s="27"/>
      <c r="B343" s="33"/>
      <c r="C343" s="27"/>
      <c r="D343" s="34"/>
      <c r="E343" s="27"/>
      <c r="F343" s="34"/>
      <c r="G343" s="34"/>
      <c r="H343" s="42"/>
      <c r="I343" s="42"/>
      <c r="J343" s="32"/>
      <c r="K343" s="44"/>
      <c r="L343" s="44"/>
      <c r="M343" s="44"/>
    </row>
    <row r="344" spans="1:13" ht="16.8" customHeight="1" x14ac:dyDescent="0.3">
      <c r="A344" s="27"/>
      <c r="B344" s="33"/>
      <c r="C344" s="27"/>
      <c r="D344" s="30"/>
      <c r="E344" s="27"/>
      <c r="F344" s="30"/>
      <c r="G344" s="30"/>
      <c r="H344" s="38"/>
      <c r="I344" s="38"/>
      <c r="J344" s="16" t="s">
        <v>13</v>
      </c>
      <c r="K344" s="15">
        <v>0</v>
      </c>
      <c r="L344" s="15">
        <v>6227.33</v>
      </c>
      <c r="M344" s="15">
        <v>14530.44</v>
      </c>
    </row>
    <row r="345" spans="1:13" ht="22.8" customHeight="1" x14ac:dyDescent="0.3">
      <c r="A345" s="27" t="s">
        <v>266</v>
      </c>
      <c r="B345" s="33" t="s">
        <v>252</v>
      </c>
      <c r="C345" s="27" t="s">
        <v>253</v>
      </c>
      <c r="D345" s="10" t="s">
        <v>18</v>
      </c>
      <c r="E345" s="27" t="s">
        <v>19</v>
      </c>
      <c r="F345" s="29" t="s">
        <v>87</v>
      </c>
      <c r="G345" s="29" t="s">
        <v>429</v>
      </c>
      <c r="H345" s="37">
        <f>I345+K345+L345+M345</f>
        <v>32449.589999999997</v>
      </c>
      <c r="I345" s="37">
        <v>0</v>
      </c>
      <c r="J345" s="31" t="s">
        <v>11</v>
      </c>
      <c r="K345" s="43">
        <f>K347</f>
        <v>0</v>
      </c>
      <c r="L345" s="43">
        <f>L347</f>
        <v>9734.8799999999992</v>
      </c>
      <c r="M345" s="43">
        <f>M347</f>
        <v>22714.71</v>
      </c>
    </row>
    <row r="346" spans="1:13" ht="15.75" customHeight="1" x14ac:dyDescent="0.3">
      <c r="A346" s="27"/>
      <c r="B346" s="33"/>
      <c r="C346" s="27"/>
      <c r="D346" s="27" t="s">
        <v>22</v>
      </c>
      <c r="E346" s="27"/>
      <c r="F346" s="34"/>
      <c r="G346" s="34"/>
      <c r="H346" s="42"/>
      <c r="I346" s="42"/>
      <c r="J346" s="32"/>
      <c r="K346" s="44"/>
      <c r="L346" s="44"/>
      <c r="M346" s="44"/>
    </row>
    <row r="347" spans="1:13" ht="18.600000000000001" customHeight="1" x14ac:dyDescent="0.3">
      <c r="A347" s="27"/>
      <c r="B347" s="33"/>
      <c r="C347" s="27"/>
      <c r="D347" s="27"/>
      <c r="E347" s="27"/>
      <c r="F347" s="30"/>
      <c r="G347" s="30"/>
      <c r="H347" s="38"/>
      <c r="I347" s="38"/>
      <c r="J347" s="16" t="s">
        <v>13</v>
      </c>
      <c r="K347" s="15">
        <v>0</v>
      </c>
      <c r="L347" s="15">
        <v>9734.8799999999992</v>
      </c>
      <c r="M347" s="15">
        <v>22714.71</v>
      </c>
    </row>
    <row r="348" spans="1:13" ht="22.2" customHeight="1" x14ac:dyDescent="0.3">
      <c r="A348" s="27" t="s">
        <v>269</v>
      </c>
      <c r="B348" s="33" t="s">
        <v>255</v>
      </c>
      <c r="C348" s="27" t="s">
        <v>256</v>
      </c>
      <c r="D348" s="10" t="s">
        <v>18</v>
      </c>
      <c r="E348" s="27" t="s">
        <v>19</v>
      </c>
      <c r="F348" s="29" t="s">
        <v>87</v>
      </c>
      <c r="G348" s="29" t="s">
        <v>429</v>
      </c>
      <c r="H348" s="37">
        <f>I348+K348+L348+M348</f>
        <v>63059.009999999995</v>
      </c>
      <c r="I348" s="37">
        <v>0</v>
      </c>
      <c r="J348" s="31" t="s">
        <v>11</v>
      </c>
      <c r="K348" s="43">
        <f>K350</f>
        <v>0</v>
      </c>
      <c r="L348" s="43">
        <f>L350</f>
        <v>18917.7</v>
      </c>
      <c r="M348" s="43">
        <f>M350</f>
        <v>44141.31</v>
      </c>
    </row>
    <row r="349" spans="1:13" ht="15.75" customHeight="1" x14ac:dyDescent="0.3">
      <c r="A349" s="27"/>
      <c r="B349" s="33"/>
      <c r="C349" s="27"/>
      <c r="D349" s="27" t="s">
        <v>22</v>
      </c>
      <c r="E349" s="27"/>
      <c r="F349" s="34"/>
      <c r="G349" s="34"/>
      <c r="H349" s="42"/>
      <c r="I349" s="42"/>
      <c r="J349" s="32"/>
      <c r="K349" s="44"/>
      <c r="L349" s="44"/>
      <c r="M349" s="44"/>
    </row>
    <row r="350" spans="1:13" ht="20.399999999999999" customHeight="1" x14ac:dyDescent="0.3">
      <c r="A350" s="27"/>
      <c r="B350" s="33"/>
      <c r="C350" s="27"/>
      <c r="D350" s="27"/>
      <c r="E350" s="27"/>
      <c r="F350" s="30"/>
      <c r="G350" s="30"/>
      <c r="H350" s="38"/>
      <c r="I350" s="38"/>
      <c r="J350" s="16" t="s">
        <v>13</v>
      </c>
      <c r="K350" s="15">
        <v>0</v>
      </c>
      <c r="L350" s="15">
        <v>18917.7</v>
      </c>
      <c r="M350" s="15">
        <v>44141.31</v>
      </c>
    </row>
    <row r="351" spans="1:13" ht="22.2" customHeight="1" x14ac:dyDescent="0.3">
      <c r="A351" s="27" t="s">
        <v>272</v>
      </c>
      <c r="B351" s="33" t="s">
        <v>258</v>
      </c>
      <c r="C351" s="27" t="s">
        <v>259</v>
      </c>
      <c r="D351" s="10" t="s">
        <v>18</v>
      </c>
      <c r="E351" s="27" t="s">
        <v>19</v>
      </c>
      <c r="F351" s="29" t="s">
        <v>87</v>
      </c>
      <c r="G351" s="29" t="s">
        <v>429</v>
      </c>
      <c r="H351" s="37">
        <f>I351+K351+L351+M351</f>
        <v>18297.599999999999</v>
      </c>
      <c r="I351" s="37">
        <v>0</v>
      </c>
      <c r="J351" s="31" t="s">
        <v>11</v>
      </c>
      <c r="K351" s="43">
        <f>K353</f>
        <v>0</v>
      </c>
      <c r="L351" s="43">
        <f>L353</f>
        <v>5489.28</v>
      </c>
      <c r="M351" s="43">
        <f>M353</f>
        <v>12808.32</v>
      </c>
    </row>
    <row r="352" spans="1:13" ht="15.75" customHeight="1" x14ac:dyDescent="0.3">
      <c r="A352" s="27"/>
      <c r="B352" s="33"/>
      <c r="C352" s="27"/>
      <c r="D352" s="27" t="s">
        <v>22</v>
      </c>
      <c r="E352" s="27"/>
      <c r="F352" s="34"/>
      <c r="G352" s="34"/>
      <c r="H352" s="42"/>
      <c r="I352" s="42"/>
      <c r="J352" s="32"/>
      <c r="K352" s="44"/>
      <c r="L352" s="44"/>
      <c r="M352" s="44"/>
    </row>
    <row r="353" spans="1:13" ht="18.600000000000001" customHeight="1" x14ac:dyDescent="0.3">
      <c r="A353" s="27"/>
      <c r="B353" s="33"/>
      <c r="C353" s="27"/>
      <c r="D353" s="27"/>
      <c r="E353" s="27"/>
      <c r="F353" s="30"/>
      <c r="G353" s="30"/>
      <c r="H353" s="38"/>
      <c r="I353" s="38"/>
      <c r="J353" s="16" t="s">
        <v>13</v>
      </c>
      <c r="K353" s="15">
        <v>0</v>
      </c>
      <c r="L353" s="15">
        <v>5489.28</v>
      </c>
      <c r="M353" s="15">
        <v>12808.32</v>
      </c>
    </row>
    <row r="354" spans="1:13" ht="42" customHeight="1" x14ac:dyDescent="0.3">
      <c r="A354" s="27" t="s">
        <v>275</v>
      </c>
      <c r="B354" s="33" t="s">
        <v>261</v>
      </c>
      <c r="C354" s="27" t="s">
        <v>262</v>
      </c>
      <c r="D354" s="10" t="s">
        <v>18</v>
      </c>
      <c r="E354" s="27" t="s">
        <v>19</v>
      </c>
      <c r="F354" s="29" t="s">
        <v>87</v>
      </c>
      <c r="G354" s="29" t="s">
        <v>429</v>
      </c>
      <c r="H354" s="37">
        <f>I354+K354+L354+M354</f>
        <v>50436.46</v>
      </c>
      <c r="I354" s="37">
        <v>141.19999999999999</v>
      </c>
      <c r="J354" s="31" t="s">
        <v>11</v>
      </c>
      <c r="K354" s="43">
        <f>K356</f>
        <v>0</v>
      </c>
      <c r="L354" s="43">
        <f>L356</f>
        <v>15088.58</v>
      </c>
      <c r="M354" s="43">
        <f>M356</f>
        <v>35206.68</v>
      </c>
    </row>
    <row r="355" spans="1:13" ht="15.75" customHeight="1" x14ac:dyDescent="0.3">
      <c r="A355" s="27"/>
      <c r="B355" s="33"/>
      <c r="C355" s="27"/>
      <c r="D355" s="27" t="s">
        <v>22</v>
      </c>
      <c r="E355" s="27"/>
      <c r="F355" s="34"/>
      <c r="G355" s="34"/>
      <c r="H355" s="42"/>
      <c r="I355" s="42"/>
      <c r="J355" s="32"/>
      <c r="K355" s="44"/>
      <c r="L355" s="44"/>
      <c r="M355" s="44"/>
    </row>
    <row r="356" spans="1:13" ht="17.25" customHeight="1" x14ac:dyDescent="0.3">
      <c r="A356" s="27"/>
      <c r="B356" s="33"/>
      <c r="C356" s="27"/>
      <c r="D356" s="27"/>
      <c r="E356" s="27"/>
      <c r="F356" s="30"/>
      <c r="G356" s="30"/>
      <c r="H356" s="38"/>
      <c r="I356" s="38"/>
      <c r="J356" s="16" t="s">
        <v>13</v>
      </c>
      <c r="K356" s="15">
        <v>0</v>
      </c>
      <c r="L356" s="15">
        <v>15088.58</v>
      </c>
      <c r="M356" s="15">
        <v>35206.68</v>
      </c>
    </row>
    <row r="357" spans="1:13" ht="32.4" customHeight="1" x14ac:dyDescent="0.3">
      <c r="A357" s="27" t="s">
        <v>278</v>
      </c>
      <c r="B357" s="33" t="s">
        <v>264</v>
      </c>
      <c r="C357" s="27" t="s">
        <v>265</v>
      </c>
      <c r="D357" s="10" t="s">
        <v>18</v>
      </c>
      <c r="E357" s="27" t="s">
        <v>19</v>
      </c>
      <c r="F357" s="29" t="s">
        <v>87</v>
      </c>
      <c r="G357" s="29" t="s">
        <v>429</v>
      </c>
      <c r="H357" s="37">
        <f>I357+K357+L357+M357</f>
        <v>94553.989999999991</v>
      </c>
      <c r="I357" s="37">
        <v>141.19999999999999</v>
      </c>
      <c r="J357" s="31" t="s">
        <v>11</v>
      </c>
      <c r="K357" s="43">
        <f>K359</f>
        <v>0</v>
      </c>
      <c r="L357" s="43">
        <f>L359</f>
        <v>28323.84</v>
      </c>
      <c r="M357" s="43">
        <f>M359</f>
        <v>66088.95</v>
      </c>
    </row>
    <row r="358" spans="1:13" ht="15.75" customHeight="1" x14ac:dyDescent="0.3">
      <c r="A358" s="27"/>
      <c r="B358" s="33"/>
      <c r="C358" s="27"/>
      <c r="D358" s="27" t="s">
        <v>22</v>
      </c>
      <c r="E358" s="27"/>
      <c r="F358" s="34"/>
      <c r="G358" s="34"/>
      <c r="H358" s="42"/>
      <c r="I358" s="42"/>
      <c r="J358" s="32"/>
      <c r="K358" s="44"/>
      <c r="L358" s="44"/>
      <c r="M358" s="44"/>
    </row>
    <row r="359" spans="1:13" ht="27" customHeight="1" x14ac:dyDescent="0.3">
      <c r="A359" s="27"/>
      <c r="B359" s="33"/>
      <c r="C359" s="27"/>
      <c r="D359" s="27"/>
      <c r="E359" s="27"/>
      <c r="F359" s="30"/>
      <c r="G359" s="30"/>
      <c r="H359" s="38"/>
      <c r="I359" s="38"/>
      <c r="J359" s="16" t="s">
        <v>13</v>
      </c>
      <c r="K359" s="15">
        <v>0</v>
      </c>
      <c r="L359" s="15">
        <v>28323.84</v>
      </c>
      <c r="M359" s="15">
        <v>66088.95</v>
      </c>
    </row>
    <row r="360" spans="1:13" ht="33" customHeight="1" x14ac:dyDescent="0.3">
      <c r="A360" s="27" t="s">
        <v>281</v>
      </c>
      <c r="B360" s="33" t="s">
        <v>267</v>
      </c>
      <c r="C360" s="27" t="s">
        <v>268</v>
      </c>
      <c r="D360" s="10" t="s">
        <v>18</v>
      </c>
      <c r="E360" s="27" t="s">
        <v>19</v>
      </c>
      <c r="F360" s="29" t="s">
        <v>87</v>
      </c>
      <c r="G360" s="29" t="s">
        <v>429</v>
      </c>
      <c r="H360" s="37">
        <f>I360+K360+L360+M360</f>
        <v>24029.82</v>
      </c>
      <c r="I360" s="37">
        <v>141.19999999999999</v>
      </c>
      <c r="J360" s="31" t="s">
        <v>11</v>
      </c>
      <c r="K360" s="43">
        <f>K362</f>
        <v>0</v>
      </c>
      <c r="L360" s="43">
        <f>L362</f>
        <v>7166.59</v>
      </c>
      <c r="M360" s="43">
        <f>M362</f>
        <v>16722.03</v>
      </c>
    </row>
    <row r="361" spans="1:13" ht="15.75" customHeight="1" x14ac:dyDescent="0.3">
      <c r="A361" s="27"/>
      <c r="B361" s="33"/>
      <c r="C361" s="27"/>
      <c r="D361" s="27" t="s">
        <v>22</v>
      </c>
      <c r="E361" s="27"/>
      <c r="F361" s="34"/>
      <c r="G361" s="34"/>
      <c r="H361" s="42"/>
      <c r="I361" s="42"/>
      <c r="J361" s="32"/>
      <c r="K361" s="44"/>
      <c r="L361" s="44"/>
      <c r="M361" s="44"/>
    </row>
    <row r="362" spans="1:13" ht="18.75" customHeight="1" x14ac:dyDescent="0.3">
      <c r="A362" s="27"/>
      <c r="B362" s="33"/>
      <c r="C362" s="27"/>
      <c r="D362" s="27"/>
      <c r="E362" s="27"/>
      <c r="F362" s="30"/>
      <c r="G362" s="30"/>
      <c r="H362" s="38"/>
      <c r="I362" s="38"/>
      <c r="J362" s="16" t="s">
        <v>13</v>
      </c>
      <c r="K362" s="15">
        <v>0</v>
      </c>
      <c r="L362" s="15">
        <v>7166.59</v>
      </c>
      <c r="M362" s="15">
        <v>16722.03</v>
      </c>
    </row>
    <row r="363" spans="1:13" ht="30.6" customHeight="1" x14ac:dyDescent="0.3">
      <c r="A363" s="27" t="s">
        <v>284</v>
      </c>
      <c r="B363" s="33" t="s">
        <v>270</v>
      </c>
      <c r="C363" s="27" t="s">
        <v>271</v>
      </c>
      <c r="D363" s="10" t="s">
        <v>18</v>
      </c>
      <c r="E363" s="27" t="s">
        <v>19</v>
      </c>
      <c r="F363" s="29" t="s">
        <v>87</v>
      </c>
      <c r="G363" s="29" t="s">
        <v>429</v>
      </c>
      <c r="H363" s="37">
        <f>I363+K363+L363+M363</f>
        <v>24029.82</v>
      </c>
      <c r="I363" s="37">
        <v>141.19999999999999</v>
      </c>
      <c r="J363" s="31" t="s">
        <v>11</v>
      </c>
      <c r="K363" s="43">
        <f>K365</f>
        <v>0</v>
      </c>
      <c r="L363" s="43">
        <f>L365</f>
        <v>7166.59</v>
      </c>
      <c r="M363" s="43">
        <f>M365</f>
        <v>16722.03</v>
      </c>
    </row>
    <row r="364" spans="1:13" ht="15.75" customHeight="1" x14ac:dyDescent="0.3">
      <c r="A364" s="27"/>
      <c r="B364" s="33"/>
      <c r="C364" s="27"/>
      <c r="D364" s="27" t="s">
        <v>22</v>
      </c>
      <c r="E364" s="27"/>
      <c r="F364" s="34"/>
      <c r="G364" s="34"/>
      <c r="H364" s="42"/>
      <c r="I364" s="42"/>
      <c r="J364" s="32"/>
      <c r="K364" s="44"/>
      <c r="L364" s="44"/>
      <c r="M364" s="44"/>
    </row>
    <row r="365" spans="1:13" ht="18" customHeight="1" x14ac:dyDescent="0.3">
      <c r="A365" s="27"/>
      <c r="B365" s="33"/>
      <c r="C365" s="27"/>
      <c r="D365" s="27"/>
      <c r="E365" s="27"/>
      <c r="F365" s="30"/>
      <c r="G365" s="30"/>
      <c r="H365" s="38"/>
      <c r="I365" s="38"/>
      <c r="J365" s="16" t="s">
        <v>13</v>
      </c>
      <c r="K365" s="15">
        <v>0</v>
      </c>
      <c r="L365" s="15">
        <v>7166.59</v>
      </c>
      <c r="M365" s="15">
        <v>16722.03</v>
      </c>
    </row>
    <row r="366" spans="1:13" ht="23.4" customHeight="1" x14ac:dyDescent="0.3">
      <c r="A366" s="27" t="s">
        <v>287</v>
      </c>
      <c r="B366" s="33" t="s">
        <v>273</v>
      </c>
      <c r="C366" s="27" t="s">
        <v>274</v>
      </c>
      <c r="D366" s="10" t="s">
        <v>18</v>
      </c>
      <c r="E366" s="27" t="s">
        <v>19</v>
      </c>
      <c r="F366" s="29" t="s">
        <v>149</v>
      </c>
      <c r="G366" s="27" t="s">
        <v>431</v>
      </c>
      <c r="H366" s="26">
        <f>I366+K366+L366+M366</f>
        <v>5816.42</v>
      </c>
      <c r="I366" s="26">
        <v>0</v>
      </c>
      <c r="J366" s="16" t="s">
        <v>11</v>
      </c>
      <c r="K366" s="15">
        <f>K367</f>
        <v>0</v>
      </c>
      <c r="L366" s="15">
        <f>L367</f>
        <v>5816.42</v>
      </c>
      <c r="M366" s="15">
        <f t="shared" ref="M366" si="72">M367</f>
        <v>0</v>
      </c>
    </row>
    <row r="367" spans="1:13" ht="15.6" x14ac:dyDescent="0.3">
      <c r="A367" s="27"/>
      <c r="B367" s="33"/>
      <c r="C367" s="27"/>
      <c r="D367" s="29" t="s">
        <v>22</v>
      </c>
      <c r="E367" s="27"/>
      <c r="F367" s="34"/>
      <c r="G367" s="27"/>
      <c r="H367" s="26"/>
      <c r="I367" s="26"/>
      <c r="J367" s="16" t="s">
        <v>13</v>
      </c>
      <c r="K367" s="15">
        <v>0</v>
      </c>
      <c r="L367" s="15">
        <v>5816.42</v>
      </c>
      <c r="M367" s="15">
        <v>0</v>
      </c>
    </row>
    <row r="368" spans="1:13" ht="15.75" customHeight="1" x14ac:dyDescent="0.3">
      <c r="A368" s="27"/>
      <c r="B368" s="33"/>
      <c r="C368" s="27"/>
      <c r="D368" s="34"/>
      <c r="E368" s="27"/>
      <c r="F368" s="34"/>
      <c r="G368" s="27" t="s">
        <v>429</v>
      </c>
      <c r="H368" s="26">
        <f>I368+K368+L368+M368</f>
        <v>21846.240000000002</v>
      </c>
      <c r="I368" s="26">
        <v>0</v>
      </c>
      <c r="J368" s="11" t="s">
        <v>11</v>
      </c>
      <c r="K368" s="15">
        <f>K369</f>
        <v>0</v>
      </c>
      <c r="L368" s="15">
        <f>L369</f>
        <v>148.68</v>
      </c>
      <c r="M368" s="15">
        <f>M369</f>
        <v>21697.56</v>
      </c>
    </row>
    <row r="369" spans="1:13" ht="34.200000000000003" customHeight="1" x14ac:dyDescent="0.3">
      <c r="A369" s="27"/>
      <c r="B369" s="33"/>
      <c r="C369" s="27"/>
      <c r="D369" s="30"/>
      <c r="E369" s="27"/>
      <c r="F369" s="30"/>
      <c r="G369" s="27"/>
      <c r="H369" s="26"/>
      <c r="I369" s="26"/>
      <c r="J369" s="16" t="s">
        <v>13</v>
      </c>
      <c r="K369" s="15">
        <v>0</v>
      </c>
      <c r="L369" s="15">
        <v>148.68</v>
      </c>
      <c r="M369" s="15">
        <v>21697.56</v>
      </c>
    </row>
    <row r="370" spans="1:13" ht="22.8" customHeight="1" x14ac:dyDescent="0.3">
      <c r="A370" s="27" t="s">
        <v>290</v>
      </c>
      <c r="B370" s="33" t="s">
        <v>276</v>
      </c>
      <c r="C370" s="27" t="s">
        <v>277</v>
      </c>
      <c r="D370" s="10" t="s">
        <v>18</v>
      </c>
      <c r="E370" s="27" t="s">
        <v>19</v>
      </c>
      <c r="F370" s="27" t="s">
        <v>149</v>
      </c>
      <c r="G370" s="27" t="s">
        <v>431</v>
      </c>
      <c r="H370" s="26">
        <f>I370+K370+L370+M370</f>
        <v>8114.04</v>
      </c>
      <c r="I370" s="26">
        <v>0</v>
      </c>
      <c r="J370" s="16" t="s">
        <v>11</v>
      </c>
      <c r="K370" s="15">
        <f>K371</f>
        <v>0</v>
      </c>
      <c r="L370" s="15">
        <f>L371</f>
        <v>8114.04</v>
      </c>
      <c r="M370" s="15">
        <f t="shared" ref="M370" si="73">M371</f>
        <v>0</v>
      </c>
    </row>
    <row r="371" spans="1:13" ht="15.6" x14ac:dyDescent="0.3">
      <c r="A371" s="27"/>
      <c r="B371" s="33"/>
      <c r="C371" s="27"/>
      <c r="D371" s="27" t="s">
        <v>22</v>
      </c>
      <c r="E371" s="27"/>
      <c r="F371" s="27"/>
      <c r="G371" s="27"/>
      <c r="H371" s="26"/>
      <c r="I371" s="26"/>
      <c r="J371" s="16" t="s">
        <v>13</v>
      </c>
      <c r="K371" s="15">
        <v>0</v>
      </c>
      <c r="L371" s="15">
        <v>8114.04</v>
      </c>
      <c r="M371" s="15">
        <v>0</v>
      </c>
    </row>
    <row r="372" spans="1:13" ht="17.399999999999999" customHeight="1" x14ac:dyDescent="0.3">
      <c r="A372" s="27"/>
      <c r="B372" s="33"/>
      <c r="C372" s="27"/>
      <c r="D372" s="27"/>
      <c r="E372" s="27"/>
      <c r="F372" s="27"/>
      <c r="G372" s="27" t="s">
        <v>429</v>
      </c>
      <c r="H372" s="26">
        <f>I372+K372+L372+M372</f>
        <v>54967.29</v>
      </c>
      <c r="I372" s="26">
        <v>0</v>
      </c>
      <c r="J372" s="11" t="s">
        <v>11</v>
      </c>
      <c r="K372" s="15">
        <f>K373</f>
        <v>0</v>
      </c>
      <c r="L372" s="15">
        <f>L373</f>
        <v>148.68</v>
      </c>
      <c r="M372" s="15">
        <f>M373</f>
        <v>54818.61</v>
      </c>
    </row>
    <row r="373" spans="1:13" ht="31.2" customHeight="1" x14ac:dyDescent="0.3">
      <c r="A373" s="27"/>
      <c r="B373" s="33"/>
      <c r="C373" s="27"/>
      <c r="D373" s="27"/>
      <c r="E373" s="27"/>
      <c r="F373" s="27"/>
      <c r="G373" s="27"/>
      <c r="H373" s="26"/>
      <c r="I373" s="26"/>
      <c r="J373" s="16" t="s">
        <v>13</v>
      </c>
      <c r="K373" s="15">
        <v>0</v>
      </c>
      <c r="L373" s="15">
        <v>148.68</v>
      </c>
      <c r="M373" s="15">
        <v>54818.61</v>
      </c>
    </row>
    <row r="374" spans="1:13" ht="25.2" customHeight="1" x14ac:dyDescent="0.3">
      <c r="A374" s="27" t="s">
        <v>293</v>
      </c>
      <c r="B374" s="33" t="s">
        <v>279</v>
      </c>
      <c r="C374" s="27" t="s">
        <v>280</v>
      </c>
      <c r="D374" s="10" t="s">
        <v>18</v>
      </c>
      <c r="E374" s="27" t="s">
        <v>19</v>
      </c>
      <c r="F374" s="29" t="s">
        <v>149</v>
      </c>
      <c r="G374" s="27" t="s">
        <v>431</v>
      </c>
      <c r="H374" s="26">
        <f>I374+K374+L374+M374</f>
        <v>10222.280000000001</v>
      </c>
      <c r="I374" s="26">
        <v>0</v>
      </c>
      <c r="J374" s="16" t="s">
        <v>11</v>
      </c>
      <c r="K374" s="15">
        <f>K375</f>
        <v>0</v>
      </c>
      <c r="L374" s="15">
        <f>L375</f>
        <v>10222.280000000001</v>
      </c>
      <c r="M374" s="15">
        <f t="shared" ref="M374" si="74">M375</f>
        <v>0</v>
      </c>
    </row>
    <row r="375" spans="1:13" ht="15.6" x14ac:dyDescent="0.3">
      <c r="A375" s="27"/>
      <c r="B375" s="33"/>
      <c r="C375" s="27"/>
      <c r="D375" s="29" t="s">
        <v>22</v>
      </c>
      <c r="E375" s="27"/>
      <c r="F375" s="34"/>
      <c r="G375" s="27"/>
      <c r="H375" s="26"/>
      <c r="I375" s="26"/>
      <c r="J375" s="16" t="s">
        <v>13</v>
      </c>
      <c r="K375" s="15">
        <v>0</v>
      </c>
      <c r="L375" s="15">
        <v>10222.280000000001</v>
      </c>
      <c r="M375" s="15">
        <v>0</v>
      </c>
    </row>
    <row r="376" spans="1:13" ht="15.75" customHeight="1" x14ac:dyDescent="0.3">
      <c r="A376" s="27"/>
      <c r="B376" s="33"/>
      <c r="C376" s="27"/>
      <c r="D376" s="34"/>
      <c r="E376" s="27"/>
      <c r="F376" s="34"/>
      <c r="G376" s="27" t="s">
        <v>429</v>
      </c>
      <c r="H376" s="26">
        <f>I376+K376+L376+M376</f>
        <v>103052.57999999999</v>
      </c>
      <c r="I376" s="26">
        <v>0</v>
      </c>
      <c r="J376" s="11" t="s">
        <v>11</v>
      </c>
      <c r="K376" s="15">
        <f>K377</f>
        <v>0</v>
      </c>
      <c r="L376" s="15">
        <f>L377</f>
        <v>148.68</v>
      </c>
      <c r="M376" s="15">
        <f>M377</f>
        <v>102903.9</v>
      </c>
    </row>
    <row r="377" spans="1:13" ht="30" customHeight="1" x14ac:dyDescent="0.3">
      <c r="A377" s="27"/>
      <c r="B377" s="33"/>
      <c r="C377" s="27"/>
      <c r="D377" s="30"/>
      <c r="E377" s="27"/>
      <c r="F377" s="30"/>
      <c r="G377" s="27"/>
      <c r="H377" s="26"/>
      <c r="I377" s="26"/>
      <c r="J377" s="16" t="s">
        <v>13</v>
      </c>
      <c r="K377" s="15">
        <v>0</v>
      </c>
      <c r="L377" s="15">
        <v>148.68</v>
      </c>
      <c r="M377" s="15">
        <v>102903.9</v>
      </c>
    </row>
    <row r="378" spans="1:13" ht="22.8" customHeight="1" x14ac:dyDescent="0.3">
      <c r="A378" s="27" t="s">
        <v>296</v>
      </c>
      <c r="B378" s="33" t="s">
        <v>282</v>
      </c>
      <c r="C378" s="27" t="s">
        <v>283</v>
      </c>
      <c r="D378" s="10" t="s">
        <v>18</v>
      </c>
      <c r="E378" s="27" t="s">
        <v>19</v>
      </c>
      <c r="F378" s="29" t="s">
        <v>149</v>
      </c>
      <c r="G378" s="27" t="s">
        <v>431</v>
      </c>
      <c r="H378" s="26">
        <f>I378+K378+L378+M378</f>
        <v>7707.86</v>
      </c>
      <c r="I378" s="26">
        <v>0</v>
      </c>
      <c r="J378" s="16" t="s">
        <v>11</v>
      </c>
      <c r="K378" s="15">
        <f>K379</f>
        <v>0</v>
      </c>
      <c r="L378" s="15">
        <f>L379</f>
        <v>7707.86</v>
      </c>
      <c r="M378" s="15">
        <f t="shared" ref="M378" si="75">M379</f>
        <v>0</v>
      </c>
    </row>
    <row r="379" spans="1:13" ht="15.6" x14ac:dyDescent="0.3">
      <c r="A379" s="27"/>
      <c r="B379" s="33"/>
      <c r="C379" s="27"/>
      <c r="D379" s="29" t="s">
        <v>22</v>
      </c>
      <c r="E379" s="27"/>
      <c r="F379" s="34"/>
      <c r="G379" s="27"/>
      <c r="H379" s="26"/>
      <c r="I379" s="26"/>
      <c r="J379" s="16" t="s">
        <v>13</v>
      </c>
      <c r="K379" s="15">
        <v>0</v>
      </c>
      <c r="L379" s="15">
        <v>7707.86</v>
      </c>
      <c r="M379" s="15">
        <v>0</v>
      </c>
    </row>
    <row r="380" spans="1:13" ht="15.75" customHeight="1" x14ac:dyDescent="0.3">
      <c r="A380" s="27"/>
      <c r="B380" s="33"/>
      <c r="C380" s="27"/>
      <c r="D380" s="34"/>
      <c r="E380" s="27"/>
      <c r="F380" s="34"/>
      <c r="G380" s="27" t="s">
        <v>429</v>
      </c>
      <c r="H380" s="26">
        <f>I380+K380+L380+M380</f>
        <v>45830.86</v>
      </c>
      <c r="I380" s="26">
        <v>0</v>
      </c>
      <c r="J380" s="11" t="s">
        <v>11</v>
      </c>
      <c r="K380" s="15">
        <f>K381</f>
        <v>0</v>
      </c>
      <c r="L380" s="15">
        <f>L381</f>
        <v>148.68</v>
      </c>
      <c r="M380" s="15">
        <f>M381</f>
        <v>45682.18</v>
      </c>
    </row>
    <row r="381" spans="1:13" ht="34.799999999999997" customHeight="1" x14ac:dyDescent="0.3">
      <c r="A381" s="27"/>
      <c r="B381" s="33"/>
      <c r="C381" s="27"/>
      <c r="D381" s="30"/>
      <c r="E381" s="27"/>
      <c r="F381" s="30"/>
      <c r="G381" s="27"/>
      <c r="H381" s="26"/>
      <c r="I381" s="26"/>
      <c r="J381" s="16" t="s">
        <v>13</v>
      </c>
      <c r="K381" s="15">
        <v>0</v>
      </c>
      <c r="L381" s="15">
        <v>148.68</v>
      </c>
      <c r="M381" s="15">
        <v>45682.18</v>
      </c>
    </row>
    <row r="382" spans="1:13" ht="22.8" customHeight="1" x14ac:dyDescent="0.3">
      <c r="A382" s="27" t="s">
        <v>299</v>
      </c>
      <c r="B382" s="33" t="s">
        <v>285</v>
      </c>
      <c r="C382" s="27" t="s">
        <v>286</v>
      </c>
      <c r="D382" s="10" t="s">
        <v>18</v>
      </c>
      <c r="E382" s="27" t="s">
        <v>19</v>
      </c>
      <c r="F382" s="29" t="s">
        <v>134</v>
      </c>
      <c r="G382" s="27" t="s">
        <v>431</v>
      </c>
      <c r="H382" s="26">
        <f>I382+K382+L382+M382</f>
        <v>5050.4799999999996</v>
      </c>
      <c r="I382" s="26">
        <v>0</v>
      </c>
      <c r="J382" s="16" t="s">
        <v>11</v>
      </c>
      <c r="K382" s="15">
        <f>K383</f>
        <v>0</v>
      </c>
      <c r="L382" s="15">
        <f t="shared" ref="L382:M382" si="76">L383</f>
        <v>0</v>
      </c>
      <c r="M382" s="15">
        <f t="shared" si="76"/>
        <v>5050.4799999999996</v>
      </c>
    </row>
    <row r="383" spans="1:13" ht="15.6" x14ac:dyDescent="0.3">
      <c r="A383" s="27"/>
      <c r="B383" s="33"/>
      <c r="C383" s="27"/>
      <c r="D383" s="29" t="s">
        <v>22</v>
      </c>
      <c r="E383" s="27"/>
      <c r="F383" s="34"/>
      <c r="G383" s="27"/>
      <c r="H383" s="26"/>
      <c r="I383" s="26"/>
      <c r="J383" s="16" t="s">
        <v>13</v>
      </c>
      <c r="K383" s="15">
        <v>0</v>
      </c>
      <c r="L383" s="15">
        <v>0</v>
      </c>
      <c r="M383" s="15">
        <v>5050.4799999999996</v>
      </c>
    </row>
    <row r="384" spans="1:13" ht="15.75" customHeight="1" x14ac:dyDescent="0.3">
      <c r="A384" s="27"/>
      <c r="B384" s="33"/>
      <c r="C384" s="27"/>
      <c r="D384" s="34"/>
      <c r="E384" s="27"/>
      <c r="F384" s="34"/>
      <c r="G384" s="27" t="s">
        <v>429</v>
      </c>
      <c r="H384" s="26">
        <f>I384+K384+L384+M384</f>
        <v>131.08000000000001</v>
      </c>
      <c r="I384" s="26">
        <v>0</v>
      </c>
      <c r="J384" s="11" t="s">
        <v>11</v>
      </c>
      <c r="K384" s="15">
        <f>K385</f>
        <v>0</v>
      </c>
      <c r="L384" s="15">
        <f>L385</f>
        <v>0</v>
      </c>
      <c r="M384" s="15">
        <f>M385</f>
        <v>131.08000000000001</v>
      </c>
    </row>
    <row r="385" spans="1:13" ht="30.6" customHeight="1" x14ac:dyDescent="0.3">
      <c r="A385" s="27"/>
      <c r="B385" s="33"/>
      <c r="C385" s="27"/>
      <c r="D385" s="30"/>
      <c r="E385" s="27"/>
      <c r="F385" s="30"/>
      <c r="G385" s="27"/>
      <c r="H385" s="26"/>
      <c r="I385" s="26"/>
      <c r="J385" s="16" t="s">
        <v>13</v>
      </c>
      <c r="K385" s="15">
        <v>0</v>
      </c>
      <c r="L385" s="15">
        <v>0</v>
      </c>
      <c r="M385" s="15">
        <v>131.08000000000001</v>
      </c>
    </row>
    <row r="386" spans="1:13" ht="25.2" customHeight="1" x14ac:dyDescent="0.3">
      <c r="A386" s="27" t="s">
        <v>302</v>
      </c>
      <c r="B386" s="33" t="s">
        <v>288</v>
      </c>
      <c r="C386" s="27" t="s">
        <v>289</v>
      </c>
      <c r="D386" s="10" t="s">
        <v>18</v>
      </c>
      <c r="E386" s="27" t="s">
        <v>19</v>
      </c>
      <c r="F386" s="29" t="s">
        <v>134</v>
      </c>
      <c r="G386" s="27" t="s">
        <v>431</v>
      </c>
      <c r="H386" s="26">
        <f>I386+K386+L386+M386</f>
        <v>5824.15</v>
      </c>
      <c r="I386" s="26">
        <v>0</v>
      </c>
      <c r="J386" s="16" t="s">
        <v>11</v>
      </c>
      <c r="K386" s="15">
        <f>K387</f>
        <v>0</v>
      </c>
      <c r="L386" s="15">
        <f t="shared" ref="L386" si="77">L387</f>
        <v>0</v>
      </c>
      <c r="M386" s="15">
        <f>M387</f>
        <v>5824.15</v>
      </c>
    </row>
    <row r="387" spans="1:13" ht="15.6" x14ac:dyDescent="0.3">
      <c r="A387" s="27"/>
      <c r="B387" s="33"/>
      <c r="C387" s="27"/>
      <c r="D387" s="29" t="s">
        <v>22</v>
      </c>
      <c r="E387" s="27"/>
      <c r="F387" s="34"/>
      <c r="G387" s="27"/>
      <c r="H387" s="26"/>
      <c r="I387" s="26"/>
      <c r="J387" s="16" t="s">
        <v>13</v>
      </c>
      <c r="K387" s="15">
        <v>0</v>
      </c>
      <c r="L387" s="15">
        <v>0</v>
      </c>
      <c r="M387" s="15">
        <v>5824.15</v>
      </c>
    </row>
    <row r="388" spans="1:13" ht="15.75" customHeight="1" x14ac:dyDescent="0.3">
      <c r="A388" s="27"/>
      <c r="B388" s="33"/>
      <c r="C388" s="27"/>
      <c r="D388" s="34"/>
      <c r="E388" s="27"/>
      <c r="F388" s="34"/>
      <c r="G388" s="27" t="s">
        <v>429</v>
      </c>
      <c r="H388" s="26">
        <f>I388+K388+L388+M388</f>
        <v>131.08000000000001</v>
      </c>
      <c r="I388" s="26">
        <v>0</v>
      </c>
      <c r="J388" s="11" t="s">
        <v>11</v>
      </c>
      <c r="K388" s="15">
        <f>K389</f>
        <v>0</v>
      </c>
      <c r="L388" s="15">
        <f>L389</f>
        <v>0</v>
      </c>
      <c r="M388" s="15">
        <f>M389</f>
        <v>131.08000000000001</v>
      </c>
    </row>
    <row r="389" spans="1:13" ht="31.8" customHeight="1" x14ac:dyDescent="0.3">
      <c r="A389" s="27"/>
      <c r="B389" s="33"/>
      <c r="C389" s="27"/>
      <c r="D389" s="30"/>
      <c r="E389" s="27"/>
      <c r="F389" s="30"/>
      <c r="G389" s="27"/>
      <c r="H389" s="26"/>
      <c r="I389" s="26"/>
      <c r="J389" s="16" t="s">
        <v>13</v>
      </c>
      <c r="K389" s="15">
        <v>0</v>
      </c>
      <c r="L389" s="15">
        <v>0</v>
      </c>
      <c r="M389" s="15">
        <v>131.08000000000001</v>
      </c>
    </row>
    <row r="390" spans="1:13" ht="21.6" customHeight="1" x14ac:dyDescent="0.3">
      <c r="A390" s="27" t="s">
        <v>305</v>
      </c>
      <c r="B390" s="33" t="s">
        <v>291</v>
      </c>
      <c r="C390" s="27" t="s">
        <v>292</v>
      </c>
      <c r="D390" s="10" t="s">
        <v>18</v>
      </c>
      <c r="E390" s="27" t="s">
        <v>19</v>
      </c>
      <c r="F390" s="29" t="s">
        <v>134</v>
      </c>
      <c r="G390" s="27" t="s">
        <v>431</v>
      </c>
      <c r="H390" s="26">
        <f>I390+K390+L390+M390</f>
        <v>5983.53</v>
      </c>
      <c r="I390" s="26">
        <v>0</v>
      </c>
      <c r="J390" s="16" t="s">
        <v>11</v>
      </c>
      <c r="K390" s="15">
        <f>K391</f>
        <v>0</v>
      </c>
      <c r="L390" s="15">
        <f t="shared" ref="L390:M390" si="78">L391</f>
        <v>0</v>
      </c>
      <c r="M390" s="15">
        <f t="shared" si="78"/>
        <v>5983.53</v>
      </c>
    </row>
    <row r="391" spans="1:13" ht="15.6" x14ac:dyDescent="0.3">
      <c r="A391" s="27"/>
      <c r="B391" s="33"/>
      <c r="C391" s="27"/>
      <c r="D391" s="29" t="s">
        <v>22</v>
      </c>
      <c r="E391" s="27"/>
      <c r="F391" s="34"/>
      <c r="G391" s="27"/>
      <c r="H391" s="26"/>
      <c r="I391" s="26"/>
      <c r="J391" s="16" t="s">
        <v>13</v>
      </c>
      <c r="K391" s="15">
        <v>0</v>
      </c>
      <c r="L391" s="15">
        <v>0</v>
      </c>
      <c r="M391" s="15">
        <v>5983.53</v>
      </c>
    </row>
    <row r="392" spans="1:13" ht="15.75" customHeight="1" x14ac:dyDescent="0.3">
      <c r="A392" s="27"/>
      <c r="B392" s="33"/>
      <c r="C392" s="27"/>
      <c r="D392" s="34"/>
      <c r="E392" s="27"/>
      <c r="F392" s="34"/>
      <c r="G392" s="27" t="s">
        <v>429</v>
      </c>
      <c r="H392" s="26">
        <f>I392+K392+L392+M392</f>
        <v>131.08000000000001</v>
      </c>
      <c r="I392" s="26">
        <v>0</v>
      </c>
      <c r="J392" s="11" t="s">
        <v>11</v>
      </c>
      <c r="K392" s="15">
        <f>K393</f>
        <v>0</v>
      </c>
      <c r="L392" s="15">
        <f>L393</f>
        <v>0</v>
      </c>
      <c r="M392" s="15">
        <f>M393</f>
        <v>131.08000000000001</v>
      </c>
    </row>
    <row r="393" spans="1:13" ht="30" customHeight="1" x14ac:dyDescent="0.3">
      <c r="A393" s="27"/>
      <c r="B393" s="33"/>
      <c r="C393" s="27"/>
      <c r="D393" s="30"/>
      <c r="E393" s="27"/>
      <c r="F393" s="30"/>
      <c r="G393" s="27"/>
      <c r="H393" s="26"/>
      <c r="I393" s="26"/>
      <c r="J393" s="16" t="s">
        <v>13</v>
      </c>
      <c r="K393" s="15">
        <v>0</v>
      </c>
      <c r="L393" s="15">
        <v>0</v>
      </c>
      <c r="M393" s="15">
        <v>131.08000000000001</v>
      </c>
    </row>
    <row r="394" spans="1:13" ht="23.4" customHeight="1" x14ac:dyDescent="0.3">
      <c r="A394" s="27" t="s">
        <v>308</v>
      </c>
      <c r="B394" s="33" t="s">
        <v>294</v>
      </c>
      <c r="C394" s="27" t="s">
        <v>295</v>
      </c>
      <c r="D394" s="10" t="s">
        <v>18</v>
      </c>
      <c r="E394" s="27" t="s">
        <v>19</v>
      </c>
      <c r="F394" s="29" t="s">
        <v>134</v>
      </c>
      <c r="G394" s="27" t="s">
        <v>431</v>
      </c>
      <c r="H394" s="26">
        <f>I394+K394+L394+M394</f>
        <v>6760.88</v>
      </c>
      <c r="I394" s="26">
        <v>0</v>
      </c>
      <c r="J394" s="16" t="s">
        <v>11</v>
      </c>
      <c r="K394" s="15">
        <f>K395</f>
        <v>0</v>
      </c>
      <c r="L394" s="15">
        <f t="shared" ref="L394:M394" si="79">L395</f>
        <v>0</v>
      </c>
      <c r="M394" s="15">
        <f t="shared" si="79"/>
        <v>6760.88</v>
      </c>
    </row>
    <row r="395" spans="1:13" ht="15.6" x14ac:dyDescent="0.3">
      <c r="A395" s="27"/>
      <c r="B395" s="33"/>
      <c r="C395" s="27"/>
      <c r="D395" s="29" t="s">
        <v>22</v>
      </c>
      <c r="E395" s="27"/>
      <c r="F395" s="34"/>
      <c r="G395" s="27"/>
      <c r="H395" s="26"/>
      <c r="I395" s="26"/>
      <c r="J395" s="16" t="s">
        <v>13</v>
      </c>
      <c r="K395" s="15">
        <v>0</v>
      </c>
      <c r="L395" s="15">
        <v>0</v>
      </c>
      <c r="M395" s="15">
        <v>6760.88</v>
      </c>
    </row>
    <row r="396" spans="1:13" ht="15.75" customHeight="1" x14ac:dyDescent="0.3">
      <c r="A396" s="27"/>
      <c r="B396" s="33"/>
      <c r="C396" s="27"/>
      <c r="D396" s="34"/>
      <c r="E396" s="27"/>
      <c r="F396" s="34"/>
      <c r="G396" s="27" t="s">
        <v>429</v>
      </c>
      <c r="H396" s="26">
        <f>I396+K396+L396+M396</f>
        <v>131.08000000000001</v>
      </c>
      <c r="I396" s="26">
        <v>0</v>
      </c>
      <c r="J396" s="11" t="s">
        <v>11</v>
      </c>
      <c r="K396" s="15">
        <f>K397</f>
        <v>0</v>
      </c>
      <c r="L396" s="15">
        <f>L397</f>
        <v>0</v>
      </c>
      <c r="M396" s="15">
        <f>M397</f>
        <v>131.08000000000001</v>
      </c>
    </row>
    <row r="397" spans="1:13" ht="31.8" customHeight="1" x14ac:dyDescent="0.3">
      <c r="A397" s="27"/>
      <c r="B397" s="33"/>
      <c r="C397" s="27"/>
      <c r="D397" s="30"/>
      <c r="E397" s="27"/>
      <c r="F397" s="30"/>
      <c r="G397" s="27"/>
      <c r="H397" s="26"/>
      <c r="I397" s="26"/>
      <c r="J397" s="16" t="s">
        <v>13</v>
      </c>
      <c r="K397" s="15">
        <v>0</v>
      </c>
      <c r="L397" s="15">
        <v>0</v>
      </c>
      <c r="M397" s="15">
        <v>131.08000000000001</v>
      </c>
    </row>
    <row r="398" spans="1:13" ht="24" customHeight="1" x14ac:dyDescent="0.3">
      <c r="A398" s="27" t="s">
        <v>311</v>
      </c>
      <c r="B398" s="33" t="s">
        <v>297</v>
      </c>
      <c r="C398" s="27" t="s">
        <v>298</v>
      </c>
      <c r="D398" s="10" t="s">
        <v>18</v>
      </c>
      <c r="E398" s="27" t="s">
        <v>19</v>
      </c>
      <c r="F398" s="27" t="s">
        <v>134</v>
      </c>
      <c r="G398" s="27" t="s">
        <v>432</v>
      </c>
      <c r="H398" s="26">
        <f>I398+K398+L398+M398</f>
        <v>7145.47</v>
      </c>
      <c r="I398" s="26">
        <v>0</v>
      </c>
      <c r="J398" s="16" t="s">
        <v>11</v>
      </c>
      <c r="K398" s="15">
        <f>K399</f>
        <v>0</v>
      </c>
      <c r="L398" s="15">
        <f t="shared" ref="L398:M398" si="80">L399</f>
        <v>0</v>
      </c>
      <c r="M398" s="15">
        <f t="shared" si="80"/>
        <v>7145.47</v>
      </c>
    </row>
    <row r="399" spans="1:13" ht="15.6" x14ac:dyDescent="0.3">
      <c r="A399" s="27"/>
      <c r="B399" s="33"/>
      <c r="C399" s="27"/>
      <c r="D399" s="27" t="s">
        <v>22</v>
      </c>
      <c r="E399" s="27"/>
      <c r="F399" s="27"/>
      <c r="G399" s="27"/>
      <c r="H399" s="26"/>
      <c r="I399" s="26"/>
      <c r="J399" s="16" t="s">
        <v>13</v>
      </c>
      <c r="K399" s="15">
        <v>0</v>
      </c>
      <c r="L399" s="15">
        <v>0</v>
      </c>
      <c r="M399" s="15">
        <v>7145.47</v>
      </c>
    </row>
    <row r="400" spans="1:13" ht="15.75" customHeight="1" x14ac:dyDescent="0.3">
      <c r="A400" s="27"/>
      <c r="B400" s="33"/>
      <c r="C400" s="27"/>
      <c r="D400" s="27"/>
      <c r="E400" s="27"/>
      <c r="F400" s="27"/>
      <c r="G400" s="27" t="s">
        <v>429</v>
      </c>
      <c r="H400" s="26">
        <f>I400+K400+L400+M400</f>
        <v>131.08000000000001</v>
      </c>
      <c r="I400" s="26">
        <v>0</v>
      </c>
      <c r="J400" s="11" t="s">
        <v>11</v>
      </c>
      <c r="K400" s="15">
        <f>K401</f>
        <v>0</v>
      </c>
      <c r="L400" s="15">
        <f>L401</f>
        <v>0</v>
      </c>
      <c r="M400" s="15">
        <f>M401</f>
        <v>131.08000000000001</v>
      </c>
    </row>
    <row r="401" spans="1:13" ht="30" customHeight="1" x14ac:dyDescent="0.3">
      <c r="A401" s="27"/>
      <c r="B401" s="33"/>
      <c r="C401" s="27"/>
      <c r="D401" s="27"/>
      <c r="E401" s="27"/>
      <c r="F401" s="27"/>
      <c r="G401" s="27"/>
      <c r="H401" s="26"/>
      <c r="I401" s="26"/>
      <c r="J401" s="16" t="s">
        <v>13</v>
      </c>
      <c r="K401" s="15">
        <v>0</v>
      </c>
      <c r="L401" s="15">
        <v>0</v>
      </c>
      <c r="M401" s="15">
        <v>131.08000000000001</v>
      </c>
    </row>
    <row r="402" spans="1:13" ht="21.6" customHeight="1" x14ac:dyDescent="0.3">
      <c r="A402" s="27" t="s">
        <v>314</v>
      </c>
      <c r="B402" s="33" t="s">
        <v>300</v>
      </c>
      <c r="C402" s="27" t="s">
        <v>301</v>
      </c>
      <c r="D402" s="10" t="s">
        <v>18</v>
      </c>
      <c r="E402" s="27" t="s">
        <v>19</v>
      </c>
      <c r="F402" s="29" t="s">
        <v>134</v>
      </c>
      <c r="G402" s="27" t="s">
        <v>431</v>
      </c>
      <c r="H402" s="26">
        <f>I402+K402+L402+M402</f>
        <v>5708.01</v>
      </c>
      <c r="I402" s="26">
        <v>0</v>
      </c>
      <c r="J402" s="16" t="s">
        <v>11</v>
      </c>
      <c r="K402" s="15">
        <f>K403</f>
        <v>0</v>
      </c>
      <c r="L402" s="15">
        <f t="shared" ref="L402:M402" si="81">L403</f>
        <v>0</v>
      </c>
      <c r="M402" s="15">
        <f t="shared" si="81"/>
        <v>5708.01</v>
      </c>
    </row>
    <row r="403" spans="1:13" ht="15.6" x14ac:dyDescent="0.3">
      <c r="A403" s="27"/>
      <c r="B403" s="33"/>
      <c r="C403" s="27"/>
      <c r="D403" s="29" t="s">
        <v>22</v>
      </c>
      <c r="E403" s="27"/>
      <c r="F403" s="34"/>
      <c r="G403" s="27"/>
      <c r="H403" s="26"/>
      <c r="I403" s="26"/>
      <c r="J403" s="16" t="s">
        <v>13</v>
      </c>
      <c r="K403" s="15">
        <v>0</v>
      </c>
      <c r="L403" s="15">
        <v>0</v>
      </c>
      <c r="M403" s="15">
        <v>5708.01</v>
      </c>
    </row>
    <row r="404" spans="1:13" ht="15.75" customHeight="1" x14ac:dyDescent="0.3">
      <c r="A404" s="27"/>
      <c r="B404" s="33"/>
      <c r="C404" s="27"/>
      <c r="D404" s="34"/>
      <c r="E404" s="27"/>
      <c r="F404" s="34"/>
      <c r="G404" s="27" t="s">
        <v>429</v>
      </c>
      <c r="H404" s="26">
        <f>I404+K404+L404+M404</f>
        <v>131.08000000000001</v>
      </c>
      <c r="I404" s="26">
        <v>0</v>
      </c>
      <c r="J404" s="11" t="s">
        <v>11</v>
      </c>
      <c r="K404" s="15">
        <f>K405</f>
        <v>0</v>
      </c>
      <c r="L404" s="15">
        <f>L405</f>
        <v>0</v>
      </c>
      <c r="M404" s="15">
        <f>M405</f>
        <v>131.08000000000001</v>
      </c>
    </row>
    <row r="405" spans="1:13" ht="33" customHeight="1" x14ac:dyDescent="0.3">
      <c r="A405" s="27"/>
      <c r="B405" s="33"/>
      <c r="C405" s="27"/>
      <c r="D405" s="30"/>
      <c r="E405" s="27"/>
      <c r="F405" s="30"/>
      <c r="G405" s="27"/>
      <c r="H405" s="26"/>
      <c r="I405" s="26"/>
      <c r="J405" s="16" t="s">
        <v>13</v>
      </c>
      <c r="K405" s="15">
        <v>0</v>
      </c>
      <c r="L405" s="15">
        <v>0</v>
      </c>
      <c r="M405" s="15">
        <v>131.08000000000001</v>
      </c>
    </row>
    <row r="406" spans="1:13" ht="23.4" customHeight="1" x14ac:dyDescent="0.3">
      <c r="A406" s="27" t="s">
        <v>317</v>
      </c>
      <c r="B406" s="33" t="s">
        <v>303</v>
      </c>
      <c r="C406" s="27" t="s">
        <v>304</v>
      </c>
      <c r="D406" s="10" t="s">
        <v>18</v>
      </c>
      <c r="E406" s="27" t="s">
        <v>19</v>
      </c>
      <c r="F406" s="29" t="s">
        <v>134</v>
      </c>
      <c r="G406" s="27" t="s">
        <v>431</v>
      </c>
      <c r="H406" s="26">
        <f>I406+K406+L406+M406</f>
        <v>5455.41</v>
      </c>
      <c r="I406" s="26">
        <v>0</v>
      </c>
      <c r="J406" s="16" t="s">
        <v>11</v>
      </c>
      <c r="K406" s="15">
        <f>K407</f>
        <v>0</v>
      </c>
      <c r="L406" s="15">
        <f t="shared" ref="L406:M406" si="82">L407</f>
        <v>0</v>
      </c>
      <c r="M406" s="15">
        <f t="shared" si="82"/>
        <v>5455.41</v>
      </c>
    </row>
    <row r="407" spans="1:13" ht="15.6" x14ac:dyDescent="0.3">
      <c r="A407" s="27"/>
      <c r="B407" s="33"/>
      <c r="C407" s="27"/>
      <c r="D407" s="29" t="s">
        <v>22</v>
      </c>
      <c r="E407" s="27"/>
      <c r="F407" s="34"/>
      <c r="G407" s="27"/>
      <c r="H407" s="26"/>
      <c r="I407" s="26"/>
      <c r="J407" s="16" t="s">
        <v>13</v>
      </c>
      <c r="K407" s="15">
        <v>0</v>
      </c>
      <c r="L407" s="15">
        <v>0</v>
      </c>
      <c r="M407" s="15">
        <v>5455.41</v>
      </c>
    </row>
    <row r="408" spans="1:13" ht="15.75" customHeight="1" x14ac:dyDescent="0.3">
      <c r="A408" s="27"/>
      <c r="B408" s="33"/>
      <c r="C408" s="27"/>
      <c r="D408" s="34"/>
      <c r="E408" s="27"/>
      <c r="F408" s="34"/>
      <c r="G408" s="27" t="s">
        <v>429</v>
      </c>
      <c r="H408" s="26">
        <f>I408+K408+L408+M408</f>
        <v>131.08000000000001</v>
      </c>
      <c r="I408" s="26">
        <v>0</v>
      </c>
      <c r="J408" s="11" t="s">
        <v>11</v>
      </c>
      <c r="K408" s="15">
        <f>K409</f>
        <v>0</v>
      </c>
      <c r="L408" s="15">
        <f>L409</f>
        <v>0</v>
      </c>
      <c r="M408" s="15">
        <f>M409</f>
        <v>131.08000000000001</v>
      </c>
    </row>
    <row r="409" spans="1:13" ht="30.6" customHeight="1" x14ac:dyDescent="0.3">
      <c r="A409" s="27"/>
      <c r="B409" s="33"/>
      <c r="C409" s="27"/>
      <c r="D409" s="30"/>
      <c r="E409" s="27"/>
      <c r="F409" s="30"/>
      <c r="G409" s="27"/>
      <c r="H409" s="26"/>
      <c r="I409" s="26"/>
      <c r="J409" s="16" t="s">
        <v>13</v>
      </c>
      <c r="K409" s="15">
        <v>0</v>
      </c>
      <c r="L409" s="15">
        <v>0</v>
      </c>
      <c r="M409" s="15">
        <v>131.08000000000001</v>
      </c>
    </row>
    <row r="410" spans="1:13" ht="24" customHeight="1" x14ac:dyDescent="0.3">
      <c r="A410" s="27" t="s">
        <v>320</v>
      </c>
      <c r="B410" s="33" t="s">
        <v>306</v>
      </c>
      <c r="C410" s="27" t="s">
        <v>307</v>
      </c>
      <c r="D410" s="10" t="s">
        <v>18</v>
      </c>
      <c r="E410" s="27" t="s">
        <v>19</v>
      </c>
      <c r="F410" s="29" t="s">
        <v>134</v>
      </c>
      <c r="G410" s="27" t="s">
        <v>431</v>
      </c>
      <c r="H410" s="26">
        <f>I410+K410+L410+M410</f>
        <v>9175.83</v>
      </c>
      <c r="I410" s="26">
        <v>0</v>
      </c>
      <c r="J410" s="16" t="s">
        <v>11</v>
      </c>
      <c r="K410" s="15">
        <f>K411</f>
        <v>0</v>
      </c>
      <c r="L410" s="15">
        <f t="shared" ref="L410:M410" si="83">L411</f>
        <v>0</v>
      </c>
      <c r="M410" s="15">
        <f t="shared" si="83"/>
        <v>9175.83</v>
      </c>
    </row>
    <row r="411" spans="1:13" ht="15.6" x14ac:dyDescent="0.3">
      <c r="A411" s="27"/>
      <c r="B411" s="33"/>
      <c r="C411" s="27"/>
      <c r="D411" s="29" t="s">
        <v>22</v>
      </c>
      <c r="E411" s="27"/>
      <c r="F411" s="34"/>
      <c r="G411" s="27"/>
      <c r="H411" s="26"/>
      <c r="I411" s="26"/>
      <c r="J411" s="16" t="s">
        <v>13</v>
      </c>
      <c r="K411" s="15">
        <v>0</v>
      </c>
      <c r="L411" s="15">
        <v>0</v>
      </c>
      <c r="M411" s="15">
        <v>9175.83</v>
      </c>
    </row>
    <row r="412" spans="1:13" ht="15.75" customHeight="1" x14ac:dyDescent="0.3">
      <c r="A412" s="27"/>
      <c r="B412" s="33"/>
      <c r="C412" s="27"/>
      <c r="D412" s="34"/>
      <c r="E412" s="27"/>
      <c r="F412" s="34"/>
      <c r="G412" s="27" t="s">
        <v>429</v>
      </c>
      <c r="H412" s="26">
        <f>I412+K412+L412+M412</f>
        <v>131.08000000000001</v>
      </c>
      <c r="I412" s="26">
        <v>0</v>
      </c>
      <c r="J412" s="11" t="s">
        <v>11</v>
      </c>
      <c r="K412" s="15">
        <f>K413</f>
        <v>0</v>
      </c>
      <c r="L412" s="15">
        <f>L413</f>
        <v>0</v>
      </c>
      <c r="M412" s="15">
        <f>M413</f>
        <v>131.08000000000001</v>
      </c>
    </row>
    <row r="413" spans="1:13" ht="35.4" customHeight="1" x14ac:dyDescent="0.3">
      <c r="A413" s="27"/>
      <c r="B413" s="33"/>
      <c r="C413" s="27"/>
      <c r="D413" s="30"/>
      <c r="E413" s="27"/>
      <c r="F413" s="30"/>
      <c r="G413" s="27"/>
      <c r="H413" s="26"/>
      <c r="I413" s="26"/>
      <c r="J413" s="16" t="s">
        <v>13</v>
      </c>
      <c r="K413" s="15">
        <v>0</v>
      </c>
      <c r="L413" s="15">
        <v>0</v>
      </c>
      <c r="M413" s="15">
        <v>131.08000000000001</v>
      </c>
    </row>
    <row r="414" spans="1:13" ht="24.6" customHeight="1" x14ac:dyDescent="0.3">
      <c r="A414" s="27" t="s">
        <v>323</v>
      </c>
      <c r="B414" s="33" t="s">
        <v>309</v>
      </c>
      <c r="C414" s="27" t="s">
        <v>310</v>
      </c>
      <c r="D414" s="10" t="s">
        <v>18</v>
      </c>
      <c r="E414" s="27" t="s">
        <v>19</v>
      </c>
      <c r="F414" s="29" t="s">
        <v>134</v>
      </c>
      <c r="G414" s="27" t="s">
        <v>431</v>
      </c>
      <c r="H414" s="26">
        <f>I414+K414+L414+M414</f>
        <v>7117.46</v>
      </c>
      <c r="I414" s="26">
        <v>0</v>
      </c>
      <c r="J414" s="16" t="s">
        <v>11</v>
      </c>
      <c r="K414" s="15">
        <f>K415</f>
        <v>0</v>
      </c>
      <c r="L414" s="15">
        <f t="shared" ref="L414:M414" si="84">L415</f>
        <v>0</v>
      </c>
      <c r="M414" s="15">
        <f t="shared" si="84"/>
        <v>7117.46</v>
      </c>
    </row>
    <row r="415" spans="1:13" ht="15.6" x14ac:dyDescent="0.3">
      <c r="A415" s="27"/>
      <c r="B415" s="33"/>
      <c r="C415" s="27"/>
      <c r="D415" s="29" t="s">
        <v>22</v>
      </c>
      <c r="E415" s="27"/>
      <c r="F415" s="34"/>
      <c r="G415" s="27"/>
      <c r="H415" s="26"/>
      <c r="I415" s="26"/>
      <c r="J415" s="16" t="s">
        <v>13</v>
      </c>
      <c r="K415" s="15">
        <v>0</v>
      </c>
      <c r="L415" s="15">
        <v>0</v>
      </c>
      <c r="M415" s="15">
        <v>7117.46</v>
      </c>
    </row>
    <row r="416" spans="1:13" ht="15.75" customHeight="1" x14ac:dyDescent="0.3">
      <c r="A416" s="27"/>
      <c r="B416" s="33"/>
      <c r="C416" s="27"/>
      <c r="D416" s="34"/>
      <c r="E416" s="27"/>
      <c r="F416" s="34"/>
      <c r="G416" s="27" t="s">
        <v>429</v>
      </c>
      <c r="H416" s="26">
        <f>I416+K416+L416+M416</f>
        <v>131.08000000000001</v>
      </c>
      <c r="I416" s="26">
        <v>0</v>
      </c>
      <c r="J416" s="11" t="s">
        <v>11</v>
      </c>
      <c r="K416" s="15">
        <f>K417</f>
        <v>0</v>
      </c>
      <c r="L416" s="15">
        <f>L417</f>
        <v>0</v>
      </c>
      <c r="M416" s="15">
        <f>M417</f>
        <v>131.08000000000001</v>
      </c>
    </row>
    <row r="417" spans="1:13" ht="37.799999999999997" customHeight="1" x14ac:dyDescent="0.3">
      <c r="A417" s="27"/>
      <c r="B417" s="33"/>
      <c r="C417" s="27"/>
      <c r="D417" s="30"/>
      <c r="E417" s="27"/>
      <c r="F417" s="30"/>
      <c r="G417" s="27"/>
      <c r="H417" s="26"/>
      <c r="I417" s="26"/>
      <c r="J417" s="16" t="s">
        <v>13</v>
      </c>
      <c r="K417" s="15">
        <v>0</v>
      </c>
      <c r="L417" s="15">
        <v>0</v>
      </c>
      <c r="M417" s="15">
        <v>131.08000000000001</v>
      </c>
    </row>
    <row r="418" spans="1:13" ht="21" customHeight="1" x14ac:dyDescent="0.3">
      <c r="A418" s="27" t="s">
        <v>326</v>
      </c>
      <c r="B418" s="33" t="s">
        <v>312</v>
      </c>
      <c r="C418" s="27" t="s">
        <v>313</v>
      </c>
      <c r="D418" s="10" t="s">
        <v>18</v>
      </c>
      <c r="E418" s="27" t="s">
        <v>19</v>
      </c>
      <c r="F418" s="29" t="s">
        <v>134</v>
      </c>
      <c r="G418" s="27" t="s">
        <v>431</v>
      </c>
      <c r="H418" s="26">
        <f>I418+K418+L418+M418</f>
        <v>8719.6</v>
      </c>
      <c r="I418" s="26">
        <v>0</v>
      </c>
      <c r="J418" s="16" t="s">
        <v>11</v>
      </c>
      <c r="K418" s="15">
        <f>K419</f>
        <v>0</v>
      </c>
      <c r="L418" s="15">
        <f t="shared" ref="L418:M418" si="85">L419</f>
        <v>0</v>
      </c>
      <c r="M418" s="15">
        <f t="shared" si="85"/>
        <v>8719.6</v>
      </c>
    </row>
    <row r="419" spans="1:13" ht="15.6" x14ac:dyDescent="0.3">
      <c r="A419" s="27"/>
      <c r="B419" s="33"/>
      <c r="C419" s="27"/>
      <c r="D419" s="29" t="s">
        <v>22</v>
      </c>
      <c r="E419" s="27"/>
      <c r="F419" s="34"/>
      <c r="G419" s="27"/>
      <c r="H419" s="26"/>
      <c r="I419" s="26"/>
      <c r="J419" s="16" t="s">
        <v>13</v>
      </c>
      <c r="K419" s="15">
        <v>0</v>
      </c>
      <c r="L419" s="15">
        <v>0</v>
      </c>
      <c r="M419" s="15">
        <v>8719.6</v>
      </c>
    </row>
    <row r="420" spans="1:13" ht="15.75" customHeight="1" x14ac:dyDescent="0.3">
      <c r="A420" s="27"/>
      <c r="B420" s="33"/>
      <c r="C420" s="27"/>
      <c r="D420" s="34"/>
      <c r="E420" s="27"/>
      <c r="F420" s="34"/>
      <c r="G420" s="27" t="s">
        <v>429</v>
      </c>
      <c r="H420" s="26">
        <f>I420+K420+L420+M420</f>
        <v>131.08000000000001</v>
      </c>
      <c r="I420" s="26">
        <v>0</v>
      </c>
      <c r="J420" s="11" t="s">
        <v>11</v>
      </c>
      <c r="K420" s="15">
        <f>K421</f>
        <v>0</v>
      </c>
      <c r="L420" s="15">
        <f>L421</f>
        <v>0</v>
      </c>
      <c r="M420" s="15">
        <f>M421</f>
        <v>131.08000000000001</v>
      </c>
    </row>
    <row r="421" spans="1:13" ht="30" customHeight="1" x14ac:dyDescent="0.3">
      <c r="A421" s="27"/>
      <c r="B421" s="33"/>
      <c r="C421" s="27"/>
      <c r="D421" s="30"/>
      <c r="E421" s="27"/>
      <c r="F421" s="30"/>
      <c r="G421" s="27"/>
      <c r="H421" s="26"/>
      <c r="I421" s="26"/>
      <c r="J421" s="16" t="s">
        <v>13</v>
      </c>
      <c r="K421" s="15">
        <v>0</v>
      </c>
      <c r="L421" s="15">
        <v>0</v>
      </c>
      <c r="M421" s="15">
        <v>131.08000000000001</v>
      </c>
    </row>
    <row r="422" spans="1:13" ht="20.399999999999999" customHeight="1" x14ac:dyDescent="0.3">
      <c r="A422" s="27" t="s">
        <v>329</v>
      </c>
      <c r="B422" s="33" t="s">
        <v>383</v>
      </c>
      <c r="C422" s="27" t="s">
        <v>411</v>
      </c>
      <c r="D422" s="10" t="s">
        <v>18</v>
      </c>
      <c r="E422" s="27" t="s">
        <v>19</v>
      </c>
      <c r="F422" s="29" t="s">
        <v>44</v>
      </c>
      <c r="G422" s="27" t="s">
        <v>431</v>
      </c>
      <c r="H422" s="26">
        <f>I422+K422+L422+M422</f>
        <v>8502.2999999999993</v>
      </c>
      <c r="I422" s="26">
        <v>0</v>
      </c>
      <c r="J422" s="16" t="s">
        <v>11</v>
      </c>
      <c r="K422" s="15">
        <f>K423</f>
        <v>0</v>
      </c>
      <c r="L422" s="15">
        <f t="shared" ref="L422:M422" si="86">L423</f>
        <v>0</v>
      </c>
      <c r="M422" s="15">
        <f t="shared" si="86"/>
        <v>8502.2999999999993</v>
      </c>
    </row>
    <row r="423" spans="1:13" ht="15.6" x14ac:dyDescent="0.3">
      <c r="A423" s="27"/>
      <c r="B423" s="33"/>
      <c r="C423" s="27"/>
      <c r="D423" s="29" t="s">
        <v>22</v>
      </c>
      <c r="E423" s="27"/>
      <c r="F423" s="34"/>
      <c r="G423" s="27"/>
      <c r="H423" s="26"/>
      <c r="I423" s="26"/>
      <c r="J423" s="16" t="s">
        <v>13</v>
      </c>
      <c r="K423" s="15">
        <v>0</v>
      </c>
      <c r="L423" s="15">
        <v>0</v>
      </c>
      <c r="M423" s="15">
        <v>8502.2999999999993</v>
      </c>
    </row>
    <row r="424" spans="1:13" ht="15.75" customHeight="1" x14ac:dyDescent="0.3">
      <c r="A424" s="27"/>
      <c r="B424" s="33"/>
      <c r="C424" s="27"/>
      <c r="D424" s="34"/>
      <c r="E424" s="27"/>
      <c r="F424" s="34"/>
      <c r="G424" s="27" t="s">
        <v>429</v>
      </c>
      <c r="H424" s="26">
        <f>I424+K424+L424+M424</f>
        <v>164.35</v>
      </c>
      <c r="I424" s="26">
        <v>0</v>
      </c>
      <c r="J424" s="11" t="s">
        <v>11</v>
      </c>
      <c r="K424" s="15">
        <f>K425</f>
        <v>0</v>
      </c>
      <c r="L424" s="15">
        <f>L425</f>
        <v>0</v>
      </c>
      <c r="M424" s="15">
        <f>M425</f>
        <v>164.35</v>
      </c>
    </row>
    <row r="425" spans="1:13" ht="32.4" customHeight="1" x14ac:dyDescent="0.3">
      <c r="A425" s="27"/>
      <c r="B425" s="33"/>
      <c r="C425" s="27"/>
      <c r="D425" s="30"/>
      <c r="E425" s="27"/>
      <c r="F425" s="30"/>
      <c r="G425" s="27"/>
      <c r="H425" s="26"/>
      <c r="I425" s="26"/>
      <c r="J425" s="16" t="s">
        <v>13</v>
      </c>
      <c r="K425" s="15">
        <v>0</v>
      </c>
      <c r="L425" s="15">
        <v>0</v>
      </c>
      <c r="M425" s="15">
        <v>164.35</v>
      </c>
    </row>
    <row r="426" spans="1:13" ht="24" customHeight="1" x14ac:dyDescent="0.3">
      <c r="A426" s="27" t="s">
        <v>332</v>
      </c>
      <c r="B426" s="33" t="s">
        <v>315</v>
      </c>
      <c r="C426" s="27" t="s">
        <v>316</v>
      </c>
      <c r="D426" s="10" t="s">
        <v>18</v>
      </c>
      <c r="E426" s="27" t="s">
        <v>19</v>
      </c>
      <c r="F426" s="29" t="s">
        <v>87</v>
      </c>
      <c r="G426" s="29" t="s">
        <v>429</v>
      </c>
      <c r="H426" s="37">
        <f>I426+K426+L426+M426</f>
        <v>15672.23</v>
      </c>
      <c r="I426" s="37">
        <v>0</v>
      </c>
      <c r="J426" s="31" t="s">
        <v>11</v>
      </c>
      <c r="K426" s="43">
        <f>K428</f>
        <v>0</v>
      </c>
      <c r="L426" s="43">
        <f>L428</f>
        <v>4701.67</v>
      </c>
      <c r="M426" s="43">
        <f>M428</f>
        <v>10970.56</v>
      </c>
    </row>
    <row r="427" spans="1:13" ht="15.75" customHeight="1" x14ac:dyDescent="0.3">
      <c r="A427" s="27"/>
      <c r="B427" s="33"/>
      <c r="C427" s="27"/>
      <c r="D427" s="27" t="s">
        <v>22</v>
      </c>
      <c r="E427" s="27"/>
      <c r="F427" s="34"/>
      <c r="G427" s="34"/>
      <c r="H427" s="42"/>
      <c r="I427" s="42"/>
      <c r="J427" s="32"/>
      <c r="K427" s="44"/>
      <c r="L427" s="44"/>
      <c r="M427" s="44"/>
    </row>
    <row r="428" spans="1:13" ht="16.8" customHeight="1" x14ac:dyDescent="0.3">
      <c r="A428" s="27"/>
      <c r="B428" s="33"/>
      <c r="C428" s="27"/>
      <c r="D428" s="27"/>
      <c r="E428" s="27"/>
      <c r="F428" s="30"/>
      <c r="G428" s="30"/>
      <c r="H428" s="38"/>
      <c r="I428" s="38"/>
      <c r="J428" s="16" t="s">
        <v>13</v>
      </c>
      <c r="K428" s="15">
        <v>0</v>
      </c>
      <c r="L428" s="15">
        <v>4701.67</v>
      </c>
      <c r="M428" s="15">
        <v>10970.56</v>
      </c>
    </row>
    <row r="429" spans="1:13" ht="22.2" customHeight="1" x14ac:dyDescent="0.3">
      <c r="A429" s="27" t="s">
        <v>335</v>
      </c>
      <c r="B429" s="33" t="s">
        <v>318</v>
      </c>
      <c r="C429" s="27" t="s">
        <v>319</v>
      </c>
      <c r="D429" s="10" t="s">
        <v>18</v>
      </c>
      <c r="E429" s="27" t="s">
        <v>19</v>
      </c>
      <c r="F429" s="29" t="s">
        <v>101</v>
      </c>
      <c r="G429" s="27" t="s">
        <v>431</v>
      </c>
      <c r="H429" s="26">
        <f>I429+K429+L429+M429</f>
        <v>6358.98</v>
      </c>
      <c r="I429" s="26">
        <v>0</v>
      </c>
      <c r="J429" s="16" t="s">
        <v>11</v>
      </c>
      <c r="K429" s="15">
        <f>K430</f>
        <v>6358.98</v>
      </c>
      <c r="L429" s="15">
        <f t="shared" ref="L429:M429" si="87">L430</f>
        <v>0</v>
      </c>
      <c r="M429" s="15">
        <f t="shared" si="87"/>
        <v>0</v>
      </c>
    </row>
    <row r="430" spans="1:13" ht="15.6" x14ac:dyDescent="0.3">
      <c r="A430" s="27"/>
      <c r="B430" s="33"/>
      <c r="C430" s="27"/>
      <c r="D430" s="29" t="s">
        <v>22</v>
      </c>
      <c r="E430" s="27"/>
      <c r="F430" s="34"/>
      <c r="G430" s="27"/>
      <c r="H430" s="26"/>
      <c r="I430" s="26"/>
      <c r="J430" s="16" t="s">
        <v>13</v>
      </c>
      <c r="K430" s="15">
        <v>6358.98</v>
      </c>
      <c r="L430" s="15">
        <v>0</v>
      </c>
      <c r="M430" s="15">
        <v>0</v>
      </c>
    </row>
    <row r="431" spans="1:13" ht="15.75" customHeight="1" x14ac:dyDescent="0.3">
      <c r="A431" s="27"/>
      <c r="B431" s="33"/>
      <c r="C431" s="27"/>
      <c r="D431" s="34"/>
      <c r="E431" s="27"/>
      <c r="F431" s="34"/>
      <c r="G431" s="27" t="s">
        <v>429</v>
      </c>
      <c r="H431" s="26">
        <f>I431+K431+L431+M431</f>
        <v>38228.58</v>
      </c>
      <c r="I431" s="26">
        <v>0</v>
      </c>
      <c r="J431" s="11" t="s">
        <v>11</v>
      </c>
      <c r="K431" s="15">
        <f>K432</f>
        <v>90.2</v>
      </c>
      <c r="L431" s="15">
        <f>L432</f>
        <v>60.13</v>
      </c>
      <c r="M431" s="15">
        <f>M432</f>
        <v>38078.25</v>
      </c>
    </row>
    <row r="432" spans="1:13" ht="31.2" customHeight="1" x14ac:dyDescent="0.3">
      <c r="A432" s="27"/>
      <c r="B432" s="33"/>
      <c r="C432" s="27"/>
      <c r="D432" s="30"/>
      <c r="E432" s="27"/>
      <c r="F432" s="30"/>
      <c r="G432" s="27"/>
      <c r="H432" s="26"/>
      <c r="I432" s="26"/>
      <c r="J432" s="16" t="s">
        <v>13</v>
      </c>
      <c r="K432" s="15">
        <v>90.2</v>
      </c>
      <c r="L432" s="15">
        <v>60.13</v>
      </c>
      <c r="M432" s="15">
        <v>38078.25</v>
      </c>
    </row>
    <row r="433" spans="1:13" ht="27" customHeight="1" x14ac:dyDescent="0.3">
      <c r="A433" s="27" t="s">
        <v>338</v>
      </c>
      <c r="B433" s="33" t="s">
        <v>321</v>
      </c>
      <c r="C433" s="27" t="s">
        <v>322</v>
      </c>
      <c r="D433" s="10" t="s">
        <v>18</v>
      </c>
      <c r="E433" s="27" t="s">
        <v>19</v>
      </c>
      <c r="F433" s="27" t="s">
        <v>149</v>
      </c>
      <c r="G433" s="27" t="s">
        <v>431</v>
      </c>
      <c r="H433" s="26">
        <f>I433+K433+L433+M433</f>
        <v>2457.5300000000002</v>
      </c>
      <c r="I433" s="26">
        <v>0</v>
      </c>
      <c r="J433" s="16" t="s">
        <v>11</v>
      </c>
      <c r="K433" s="15">
        <f>K434</f>
        <v>0</v>
      </c>
      <c r="L433" s="15">
        <f t="shared" ref="L433:M433" si="88">L434</f>
        <v>0</v>
      </c>
      <c r="M433" s="15">
        <f t="shared" si="88"/>
        <v>2457.5300000000002</v>
      </c>
    </row>
    <row r="434" spans="1:13" ht="15.6" customHeight="1" x14ac:dyDescent="0.3">
      <c r="A434" s="27"/>
      <c r="B434" s="33"/>
      <c r="C434" s="27"/>
      <c r="D434" s="27" t="s">
        <v>22</v>
      </c>
      <c r="E434" s="27"/>
      <c r="F434" s="27"/>
      <c r="G434" s="27"/>
      <c r="H434" s="26"/>
      <c r="I434" s="26"/>
      <c r="J434" s="33" t="s">
        <v>13</v>
      </c>
      <c r="K434" s="45">
        <v>0</v>
      </c>
      <c r="L434" s="45">
        <v>0</v>
      </c>
      <c r="M434" s="45">
        <v>2457.5300000000002</v>
      </c>
    </row>
    <row r="435" spans="1:13" ht="19.5" customHeight="1" x14ac:dyDescent="0.3">
      <c r="A435" s="27"/>
      <c r="B435" s="33"/>
      <c r="C435" s="27"/>
      <c r="D435" s="27"/>
      <c r="E435" s="27"/>
      <c r="F435" s="27"/>
      <c r="G435" s="27"/>
      <c r="H435" s="26"/>
      <c r="I435" s="26"/>
      <c r="J435" s="33"/>
      <c r="K435" s="45"/>
      <c r="L435" s="45"/>
      <c r="M435" s="45"/>
    </row>
    <row r="436" spans="1:13" ht="29.4" customHeight="1" x14ac:dyDescent="0.3">
      <c r="A436" s="27" t="s">
        <v>342</v>
      </c>
      <c r="B436" s="33" t="s">
        <v>324</v>
      </c>
      <c r="C436" s="27" t="s">
        <v>325</v>
      </c>
      <c r="D436" s="10" t="s">
        <v>18</v>
      </c>
      <c r="E436" s="27" t="s">
        <v>19</v>
      </c>
      <c r="F436" s="29" t="s">
        <v>149</v>
      </c>
      <c r="G436" s="29" t="s">
        <v>431</v>
      </c>
      <c r="H436" s="37">
        <f>I436+K436+L436+M436</f>
        <v>2533.69</v>
      </c>
      <c r="I436" s="37">
        <v>0</v>
      </c>
      <c r="J436" s="16" t="s">
        <v>11</v>
      </c>
      <c r="K436" s="15">
        <f>K437</f>
        <v>0</v>
      </c>
      <c r="L436" s="15">
        <f t="shared" ref="L436:M436" si="89">L437</f>
        <v>0</v>
      </c>
      <c r="M436" s="15">
        <f t="shared" si="89"/>
        <v>2533.69</v>
      </c>
    </row>
    <row r="437" spans="1:13" ht="15.6" customHeight="1" x14ac:dyDescent="0.3">
      <c r="A437" s="27"/>
      <c r="B437" s="33"/>
      <c r="C437" s="27"/>
      <c r="D437" s="29" t="s">
        <v>22</v>
      </c>
      <c r="E437" s="27"/>
      <c r="F437" s="34"/>
      <c r="G437" s="34"/>
      <c r="H437" s="42"/>
      <c r="I437" s="42"/>
      <c r="J437" s="31" t="s">
        <v>13</v>
      </c>
      <c r="K437" s="43">
        <v>0</v>
      </c>
      <c r="L437" s="43">
        <v>0</v>
      </c>
      <c r="M437" s="43">
        <v>2533.69</v>
      </c>
    </row>
    <row r="438" spans="1:13" ht="19.5" customHeight="1" x14ac:dyDescent="0.3">
      <c r="A438" s="27"/>
      <c r="B438" s="33"/>
      <c r="C438" s="27"/>
      <c r="D438" s="30"/>
      <c r="E438" s="27"/>
      <c r="F438" s="30"/>
      <c r="G438" s="30"/>
      <c r="H438" s="38"/>
      <c r="I438" s="38"/>
      <c r="J438" s="32"/>
      <c r="K438" s="44"/>
      <c r="L438" s="44"/>
      <c r="M438" s="44"/>
    </row>
    <row r="439" spans="1:13" ht="19.2" customHeight="1" x14ac:dyDescent="0.3">
      <c r="A439" s="27" t="s">
        <v>345</v>
      </c>
      <c r="B439" s="33" t="s">
        <v>327</v>
      </c>
      <c r="C439" s="27" t="s">
        <v>328</v>
      </c>
      <c r="D439" s="10" t="s">
        <v>18</v>
      </c>
      <c r="E439" s="27" t="s">
        <v>19</v>
      </c>
      <c r="F439" s="29" t="s">
        <v>149</v>
      </c>
      <c r="G439" s="27" t="s">
        <v>431</v>
      </c>
      <c r="H439" s="26">
        <f>I439+K439+L439+M439</f>
        <v>8779.16</v>
      </c>
      <c r="I439" s="26">
        <v>0</v>
      </c>
      <c r="J439" s="16" t="s">
        <v>11</v>
      </c>
      <c r="K439" s="15">
        <f>K440</f>
        <v>0</v>
      </c>
      <c r="L439" s="15">
        <f t="shared" ref="L439:M439" si="90">L440</f>
        <v>0</v>
      </c>
      <c r="M439" s="15">
        <f t="shared" si="90"/>
        <v>8779.16</v>
      </c>
    </row>
    <row r="440" spans="1:13" ht="15.6" x14ac:dyDescent="0.3">
      <c r="A440" s="27"/>
      <c r="B440" s="33"/>
      <c r="C440" s="27"/>
      <c r="D440" s="29" t="s">
        <v>22</v>
      </c>
      <c r="E440" s="27"/>
      <c r="F440" s="34"/>
      <c r="G440" s="27"/>
      <c r="H440" s="26"/>
      <c r="I440" s="26"/>
      <c r="J440" s="16" t="s">
        <v>13</v>
      </c>
      <c r="K440" s="15">
        <v>0</v>
      </c>
      <c r="L440" s="15">
        <v>0</v>
      </c>
      <c r="M440" s="15">
        <v>8779.16</v>
      </c>
    </row>
    <row r="441" spans="1:13" ht="15.75" customHeight="1" x14ac:dyDescent="0.3">
      <c r="A441" s="27"/>
      <c r="B441" s="33"/>
      <c r="C441" s="27"/>
      <c r="D441" s="34"/>
      <c r="E441" s="27"/>
      <c r="F441" s="34"/>
      <c r="G441" s="27" t="s">
        <v>429</v>
      </c>
      <c r="H441" s="26">
        <f>I441+K441+L441+M441</f>
        <v>150.34</v>
      </c>
      <c r="I441" s="26">
        <v>0</v>
      </c>
      <c r="J441" s="11" t="s">
        <v>11</v>
      </c>
      <c r="K441" s="15">
        <f>K442</f>
        <v>0</v>
      </c>
      <c r="L441" s="15">
        <f>L442</f>
        <v>0</v>
      </c>
      <c r="M441" s="15">
        <f>M442</f>
        <v>150.34</v>
      </c>
    </row>
    <row r="442" spans="1:13" ht="35.4" customHeight="1" x14ac:dyDescent="0.3">
      <c r="A442" s="27"/>
      <c r="B442" s="33"/>
      <c r="C442" s="27"/>
      <c r="D442" s="30"/>
      <c r="E442" s="27"/>
      <c r="F442" s="30"/>
      <c r="G442" s="27"/>
      <c r="H442" s="26"/>
      <c r="I442" s="26"/>
      <c r="J442" s="16" t="s">
        <v>13</v>
      </c>
      <c r="K442" s="15">
        <v>0</v>
      </c>
      <c r="L442" s="15">
        <v>0</v>
      </c>
      <c r="M442" s="15">
        <v>150.34</v>
      </c>
    </row>
    <row r="443" spans="1:13" ht="14.4" customHeight="1" x14ac:dyDescent="0.3">
      <c r="A443" s="27" t="s">
        <v>348</v>
      </c>
      <c r="B443" s="33" t="s">
        <v>330</v>
      </c>
      <c r="C443" s="27" t="s">
        <v>331</v>
      </c>
      <c r="D443" s="10" t="s">
        <v>18</v>
      </c>
      <c r="E443" s="27" t="s">
        <v>19</v>
      </c>
      <c r="F443" s="29" t="s">
        <v>149</v>
      </c>
      <c r="G443" s="29" t="s">
        <v>431</v>
      </c>
      <c r="H443" s="37">
        <f>I443+K443+L443+M443</f>
        <v>3452.43</v>
      </c>
      <c r="I443" s="37">
        <v>0</v>
      </c>
      <c r="J443" s="16" t="s">
        <v>11</v>
      </c>
      <c r="K443" s="15">
        <f>K444</f>
        <v>0</v>
      </c>
      <c r="L443" s="15">
        <f t="shared" ref="L443:M443" si="91">L444</f>
        <v>0</v>
      </c>
      <c r="M443" s="15">
        <f t="shared" si="91"/>
        <v>3452.43</v>
      </c>
    </row>
    <row r="444" spans="1:13" ht="15.6" customHeight="1" x14ac:dyDescent="0.3">
      <c r="A444" s="27"/>
      <c r="B444" s="33"/>
      <c r="C444" s="27"/>
      <c r="D444" s="29" t="s">
        <v>22</v>
      </c>
      <c r="E444" s="27"/>
      <c r="F444" s="34"/>
      <c r="G444" s="34"/>
      <c r="H444" s="42"/>
      <c r="I444" s="42"/>
      <c r="J444" s="31" t="s">
        <v>13</v>
      </c>
      <c r="K444" s="43">
        <v>0</v>
      </c>
      <c r="L444" s="43">
        <v>0</v>
      </c>
      <c r="M444" s="43">
        <v>3452.43</v>
      </c>
    </row>
    <row r="445" spans="1:13" ht="33" customHeight="1" x14ac:dyDescent="0.3">
      <c r="A445" s="27"/>
      <c r="B445" s="33"/>
      <c r="C445" s="27"/>
      <c r="D445" s="30"/>
      <c r="E445" s="27"/>
      <c r="F445" s="30"/>
      <c r="G445" s="30"/>
      <c r="H445" s="38"/>
      <c r="I445" s="38"/>
      <c r="J445" s="32"/>
      <c r="K445" s="44"/>
      <c r="L445" s="44"/>
      <c r="M445" s="44"/>
    </row>
    <row r="446" spans="1:13" ht="20.399999999999999" customHeight="1" x14ac:dyDescent="0.3">
      <c r="A446" s="27" t="s">
        <v>353</v>
      </c>
      <c r="B446" s="33" t="s">
        <v>333</v>
      </c>
      <c r="C446" s="27" t="s">
        <v>334</v>
      </c>
      <c r="D446" s="10" t="s">
        <v>18</v>
      </c>
      <c r="E446" s="27" t="s">
        <v>19</v>
      </c>
      <c r="F446" s="29" t="s">
        <v>149</v>
      </c>
      <c r="G446" s="27" t="s">
        <v>431</v>
      </c>
      <c r="H446" s="26">
        <f>I446+K446+L446+M446</f>
        <v>6692.45</v>
      </c>
      <c r="I446" s="26">
        <v>0</v>
      </c>
      <c r="J446" s="16" t="s">
        <v>11</v>
      </c>
      <c r="K446" s="15">
        <f>K447</f>
        <v>0</v>
      </c>
      <c r="L446" s="15">
        <f t="shared" ref="L446:M446" si="92">L447</f>
        <v>0</v>
      </c>
      <c r="M446" s="15">
        <f t="shared" si="92"/>
        <v>6692.45</v>
      </c>
    </row>
    <row r="447" spans="1:13" ht="15.6" x14ac:dyDescent="0.3">
      <c r="A447" s="27"/>
      <c r="B447" s="33"/>
      <c r="C447" s="27"/>
      <c r="D447" s="29" t="s">
        <v>22</v>
      </c>
      <c r="E447" s="27"/>
      <c r="F447" s="34"/>
      <c r="G447" s="27"/>
      <c r="H447" s="26"/>
      <c r="I447" s="26"/>
      <c r="J447" s="16" t="s">
        <v>13</v>
      </c>
      <c r="K447" s="15">
        <v>0</v>
      </c>
      <c r="L447" s="15">
        <v>0</v>
      </c>
      <c r="M447" s="15">
        <v>6692.45</v>
      </c>
    </row>
    <row r="448" spans="1:13" ht="15.75" customHeight="1" x14ac:dyDescent="0.3">
      <c r="A448" s="27"/>
      <c r="B448" s="33"/>
      <c r="C448" s="27"/>
      <c r="D448" s="34"/>
      <c r="E448" s="27"/>
      <c r="F448" s="34"/>
      <c r="G448" s="27" t="s">
        <v>429</v>
      </c>
      <c r="H448" s="26">
        <f>I448+K448+L448+M448</f>
        <v>150.34</v>
      </c>
      <c r="I448" s="26">
        <v>0</v>
      </c>
      <c r="J448" s="11" t="s">
        <v>11</v>
      </c>
      <c r="K448" s="15">
        <f>K449</f>
        <v>0</v>
      </c>
      <c r="L448" s="15">
        <f>L449</f>
        <v>0</v>
      </c>
      <c r="M448" s="15">
        <f>M449</f>
        <v>150.34</v>
      </c>
    </row>
    <row r="449" spans="1:13" ht="31.2" customHeight="1" x14ac:dyDescent="0.3">
      <c r="A449" s="27"/>
      <c r="B449" s="33"/>
      <c r="C449" s="27"/>
      <c r="D449" s="30"/>
      <c r="E449" s="27"/>
      <c r="F449" s="30"/>
      <c r="G449" s="27"/>
      <c r="H449" s="26"/>
      <c r="I449" s="26"/>
      <c r="J449" s="16" t="s">
        <v>13</v>
      </c>
      <c r="K449" s="15">
        <v>0</v>
      </c>
      <c r="L449" s="15">
        <v>0</v>
      </c>
      <c r="M449" s="15">
        <v>150.34</v>
      </c>
    </row>
    <row r="450" spans="1:13" ht="22.2" customHeight="1" x14ac:dyDescent="0.3">
      <c r="A450" s="27" t="s">
        <v>358</v>
      </c>
      <c r="B450" s="33" t="s">
        <v>336</v>
      </c>
      <c r="C450" s="27" t="s">
        <v>337</v>
      </c>
      <c r="D450" s="10" t="s">
        <v>18</v>
      </c>
      <c r="E450" s="27" t="s">
        <v>19</v>
      </c>
      <c r="F450" s="29" t="s">
        <v>134</v>
      </c>
      <c r="G450" s="27" t="s">
        <v>431</v>
      </c>
      <c r="H450" s="26">
        <f>I450+K450+L450+M450</f>
        <v>9195.32</v>
      </c>
      <c r="I450" s="26">
        <v>0</v>
      </c>
      <c r="J450" s="16" t="s">
        <v>11</v>
      </c>
      <c r="K450" s="15">
        <f>K451</f>
        <v>0</v>
      </c>
      <c r="L450" s="15">
        <f t="shared" ref="L450:M450" si="93">L451</f>
        <v>0</v>
      </c>
      <c r="M450" s="15">
        <f t="shared" si="93"/>
        <v>9195.32</v>
      </c>
    </row>
    <row r="451" spans="1:13" ht="15.6" x14ac:dyDescent="0.3">
      <c r="A451" s="27"/>
      <c r="B451" s="33"/>
      <c r="C451" s="27"/>
      <c r="D451" s="29" t="s">
        <v>22</v>
      </c>
      <c r="E451" s="27"/>
      <c r="F451" s="34"/>
      <c r="G451" s="27"/>
      <c r="H451" s="26"/>
      <c r="I451" s="26"/>
      <c r="J451" s="16" t="s">
        <v>13</v>
      </c>
      <c r="K451" s="15">
        <v>0</v>
      </c>
      <c r="L451" s="15">
        <v>0</v>
      </c>
      <c r="M451" s="15">
        <v>9195.32</v>
      </c>
    </row>
    <row r="452" spans="1:13" ht="15.75" customHeight="1" x14ac:dyDescent="0.3">
      <c r="A452" s="27"/>
      <c r="B452" s="33"/>
      <c r="C452" s="27"/>
      <c r="D452" s="34"/>
      <c r="E452" s="27"/>
      <c r="F452" s="34"/>
      <c r="G452" s="27" t="s">
        <v>429</v>
      </c>
      <c r="H452" s="26">
        <f>I452+K452+L452+M452</f>
        <v>120.27</v>
      </c>
      <c r="I452" s="26">
        <v>0</v>
      </c>
      <c r="J452" s="11" t="s">
        <v>11</v>
      </c>
      <c r="K452" s="15">
        <f>K453</f>
        <v>0</v>
      </c>
      <c r="L452" s="15">
        <f>L453</f>
        <v>0</v>
      </c>
      <c r="M452" s="15">
        <f>M453</f>
        <v>120.27</v>
      </c>
    </row>
    <row r="453" spans="1:13" ht="31.2" customHeight="1" x14ac:dyDescent="0.3">
      <c r="A453" s="27"/>
      <c r="B453" s="33"/>
      <c r="C453" s="27"/>
      <c r="D453" s="30"/>
      <c r="E453" s="27"/>
      <c r="F453" s="30"/>
      <c r="G453" s="27"/>
      <c r="H453" s="26"/>
      <c r="I453" s="26"/>
      <c r="J453" s="16" t="s">
        <v>13</v>
      </c>
      <c r="K453" s="15">
        <v>0</v>
      </c>
      <c r="L453" s="15">
        <v>0</v>
      </c>
      <c r="M453" s="15">
        <v>120.27</v>
      </c>
    </row>
    <row r="454" spans="1:13" ht="24" customHeight="1" x14ac:dyDescent="0.3">
      <c r="A454" s="27" t="s">
        <v>361</v>
      </c>
      <c r="B454" s="33" t="s">
        <v>339</v>
      </c>
      <c r="C454" s="27" t="s">
        <v>340</v>
      </c>
      <c r="D454" s="10" t="s">
        <v>18</v>
      </c>
      <c r="E454" s="27" t="s">
        <v>19</v>
      </c>
      <c r="F454" s="29" t="s">
        <v>341</v>
      </c>
      <c r="G454" s="29" t="s">
        <v>431</v>
      </c>
      <c r="H454" s="37">
        <f>I454+K454+L454+M454</f>
        <v>2940.98</v>
      </c>
      <c r="I454" s="37">
        <v>0</v>
      </c>
      <c r="J454" s="16" t="s">
        <v>11</v>
      </c>
      <c r="K454" s="15">
        <f>K455</f>
        <v>2940.98</v>
      </c>
      <c r="L454" s="15">
        <f t="shared" ref="L454:M454" si="94">L455</f>
        <v>0</v>
      </c>
      <c r="M454" s="15">
        <f t="shared" si="94"/>
        <v>0</v>
      </c>
    </row>
    <row r="455" spans="1:13" ht="15.6" customHeight="1" x14ac:dyDescent="0.3">
      <c r="A455" s="27"/>
      <c r="B455" s="33"/>
      <c r="C455" s="27"/>
      <c r="D455" s="29" t="s">
        <v>22</v>
      </c>
      <c r="E455" s="27"/>
      <c r="F455" s="34"/>
      <c r="G455" s="34"/>
      <c r="H455" s="42"/>
      <c r="I455" s="42"/>
      <c r="J455" s="31" t="s">
        <v>13</v>
      </c>
      <c r="K455" s="39">
        <v>2940.98</v>
      </c>
      <c r="L455" s="39">
        <v>0</v>
      </c>
      <c r="M455" s="39">
        <v>0</v>
      </c>
    </row>
    <row r="456" spans="1:13" ht="15.75" customHeight="1" x14ac:dyDescent="0.3">
      <c r="A456" s="27"/>
      <c r="B456" s="33"/>
      <c r="C456" s="27"/>
      <c r="D456" s="34"/>
      <c r="E456" s="27"/>
      <c r="F456" s="34"/>
      <c r="G456" s="34"/>
      <c r="H456" s="42"/>
      <c r="I456" s="42"/>
      <c r="J456" s="35"/>
      <c r="K456" s="40"/>
      <c r="L456" s="40"/>
      <c r="M456" s="40"/>
    </row>
    <row r="457" spans="1:13" ht="19.5" customHeight="1" x14ac:dyDescent="0.3">
      <c r="A457" s="27"/>
      <c r="B457" s="33"/>
      <c r="C457" s="27"/>
      <c r="D457" s="30"/>
      <c r="E457" s="27"/>
      <c r="F457" s="30"/>
      <c r="G457" s="30"/>
      <c r="H457" s="38"/>
      <c r="I457" s="38"/>
      <c r="J457" s="32"/>
      <c r="K457" s="41"/>
      <c r="L457" s="41"/>
      <c r="M457" s="41"/>
    </row>
    <row r="458" spans="1:13" ht="35.4" customHeight="1" x14ac:dyDescent="0.3">
      <c r="A458" s="27" t="s">
        <v>364</v>
      </c>
      <c r="B458" s="33" t="s">
        <v>343</v>
      </c>
      <c r="C458" s="27" t="s">
        <v>344</v>
      </c>
      <c r="D458" s="10" t="s">
        <v>18</v>
      </c>
      <c r="E458" s="27" t="s">
        <v>19</v>
      </c>
      <c r="F458" s="27" t="s">
        <v>149</v>
      </c>
      <c r="G458" s="27" t="s">
        <v>431</v>
      </c>
      <c r="H458" s="26">
        <f>I458+K458+L458+M458</f>
        <v>2994.31</v>
      </c>
      <c r="I458" s="26">
        <v>0</v>
      </c>
      <c r="J458" s="16" t="s">
        <v>11</v>
      </c>
      <c r="K458" s="15">
        <f>K459</f>
        <v>0</v>
      </c>
      <c r="L458" s="15">
        <f t="shared" ref="L458:M458" si="95">L459</f>
        <v>0</v>
      </c>
      <c r="M458" s="15">
        <f t="shared" si="95"/>
        <v>2994.31</v>
      </c>
    </row>
    <row r="459" spans="1:13" ht="15.6" x14ac:dyDescent="0.3">
      <c r="A459" s="27"/>
      <c r="B459" s="33"/>
      <c r="C459" s="27"/>
      <c r="D459" s="10" t="s">
        <v>22</v>
      </c>
      <c r="E459" s="27"/>
      <c r="F459" s="27"/>
      <c r="G459" s="27"/>
      <c r="H459" s="26"/>
      <c r="I459" s="26"/>
      <c r="J459" s="16" t="s">
        <v>13</v>
      </c>
      <c r="K459" s="15">
        <v>0</v>
      </c>
      <c r="L459" s="15">
        <v>0</v>
      </c>
      <c r="M459" s="15">
        <v>2994.31</v>
      </c>
    </row>
    <row r="460" spans="1:13" ht="28.5" hidden="1" customHeight="1" x14ac:dyDescent="0.3">
      <c r="A460" s="29" t="s">
        <v>367</v>
      </c>
      <c r="B460" s="33" t="s">
        <v>346</v>
      </c>
      <c r="C460" s="27" t="s">
        <v>347</v>
      </c>
      <c r="D460" s="27" t="s">
        <v>18</v>
      </c>
      <c r="E460" s="29" t="s">
        <v>19</v>
      </c>
      <c r="F460" s="29" t="s">
        <v>189</v>
      </c>
      <c r="G460" s="29" t="s">
        <v>51</v>
      </c>
      <c r="H460" s="37">
        <f>I460+K460+L460+M460</f>
        <v>1740.42</v>
      </c>
      <c r="I460" s="37">
        <v>1740.42</v>
      </c>
      <c r="J460" s="16" t="s">
        <v>11</v>
      </c>
      <c r="K460" s="15">
        <f>K461</f>
        <v>0</v>
      </c>
      <c r="L460" s="15">
        <f t="shared" ref="L460:M460" si="96">L461</f>
        <v>0</v>
      </c>
      <c r="M460" s="15">
        <f t="shared" si="96"/>
        <v>0</v>
      </c>
    </row>
    <row r="461" spans="1:13" ht="28.5" hidden="1" customHeight="1" x14ac:dyDescent="0.3">
      <c r="A461" s="34"/>
      <c r="B461" s="33"/>
      <c r="C461" s="27"/>
      <c r="D461" s="27"/>
      <c r="E461" s="34"/>
      <c r="F461" s="34"/>
      <c r="G461" s="30"/>
      <c r="H461" s="38"/>
      <c r="I461" s="38"/>
      <c r="J461" s="16" t="s">
        <v>13</v>
      </c>
      <c r="K461" s="15">
        <v>0</v>
      </c>
      <c r="L461" s="15">
        <v>0</v>
      </c>
      <c r="M461" s="15">
        <v>0</v>
      </c>
    </row>
    <row r="462" spans="1:13" ht="22.5" customHeight="1" x14ac:dyDescent="0.3">
      <c r="A462" s="34"/>
      <c r="B462" s="33"/>
      <c r="C462" s="27"/>
      <c r="D462" s="27"/>
      <c r="E462" s="34"/>
      <c r="F462" s="34"/>
      <c r="G462" s="27" t="s">
        <v>429</v>
      </c>
      <c r="H462" s="26">
        <f>I462+K462+L462+M462</f>
        <v>39983.240000000005</v>
      </c>
      <c r="I462" s="26">
        <v>38996.800000000003</v>
      </c>
      <c r="J462" s="16" t="s">
        <v>11</v>
      </c>
      <c r="K462" s="15">
        <f>K463</f>
        <v>986.44</v>
      </c>
      <c r="L462" s="15">
        <f t="shared" ref="L462:M462" si="97">L463</f>
        <v>0</v>
      </c>
      <c r="M462" s="15">
        <f t="shared" si="97"/>
        <v>0</v>
      </c>
    </row>
    <row r="463" spans="1:13" ht="42" customHeight="1" x14ac:dyDescent="0.3">
      <c r="A463" s="30"/>
      <c r="B463" s="33"/>
      <c r="C463" s="27"/>
      <c r="D463" s="10" t="s">
        <v>22</v>
      </c>
      <c r="E463" s="30"/>
      <c r="F463" s="30"/>
      <c r="G463" s="27"/>
      <c r="H463" s="27"/>
      <c r="I463" s="26"/>
      <c r="J463" s="16" t="s">
        <v>13</v>
      </c>
      <c r="K463" s="15">
        <v>986.44</v>
      </c>
      <c r="L463" s="15">
        <v>0</v>
      </c>
      <c r="M463" s="15">
        <v>0</v>
      </c>
    </row>
    <row r="464" spans="1:13" ht="21.75" customHeight="1" x14ac:dyDescent="0.3">
      <c r="A464" s="27" t="s">
        <v>402</v>
      </c>
      <c r="B464" s="33" t="s">
        <v>349</v>
      </c>
      <c r="C464" s="27" t="s">
        <v>350</v>
      </c>
      <c r="D464" s="10" t="s">
        <v>18</v>
      </c>
      <c r="E464" s="27" t="s">
        <v>19</v>
      </c>
      <c r="F464" s="27" t="s">
        <v>114</v>
      </c>
      <c r="G464" s="27" t="s">
        <v>429</v>
      </c>
      <c r="H464" s="26">
        <f>I464+K464+L464+M464</f>
        <v>416531.32</v>
      </c>
      <c r="I464" s="26">
        <v>141895.79999999999</v>
      </c>
      <c r="J464" s="16" t="s">
        <v>11</v>
      </c>
      <c r="K464" s="3">
        <f>K466</f>
        <v>274635.52000000002</v>
      </c>
      <c r="L464" s="3">
        <f>L466</f>
        <v>0</v>
      </c>
      <c r="M464" s="3">
        <f>M466</f>
        <v>0</v>
      </c>
    </row>
    <row r="465" spans="1:13" ht="15.75" hidden="1" customHeight="1" x14ac:dyDescent="0.3">
      <c r="A465" s="27"/>
      <c r="B465" s="33"/>
      <c r="C465" s="27"/>
      <c r="D465" s="27" t="s">
        <v>351</v>
      </c>
      <c r="E465" s="27"/>
      <c r="F465" s="27"/>
      <c r="G465" s="27"/>
      <c r="H465" s="26"/>
      <c r="I465" s="26"/>
      <c r="J465" s="16" t="s">
        <v>12</v>
      </c>
      <c r="K465" s="3">
        <v>0</v>
      </c>
      <c r="L465" s="3">
        <v>0</v>
      </c>
      <c r="M465" s="3">
        <v>0</v>
      </c>
    </row>
    <row r="466" spans="1:13" ht="156" customHeight="1" x14ac:dyDescent="0.3">
      <c r="A466" s="27"/>
      <c r="B466" s="33"/>
      <c r="C466" s="27"/>
      <c r="D466" s="27"/>
      <c r="E466" s="27"/>
      <c r="F466" s="27"/>
      <c r="G466" s="27"/>
      <c r="H466" s="26"/>
      <c r="I466" s="26"/>
      <c r="J466" s="16" t="s">
        <v>13</v>
      </c>
      <c r="K466" s="15">
        <v>274635.52000000002</v>
      </c>
      <c r="L466" s="15">
        <v>0</v>
      </c>
      <c r="M466" s="15">
        <v>0</v>
      </c>
    </row>
    <row r="467" spans="1:13" ht="15.6" x14ac:dyDescent="0.3">
      <c r="A467" s="36" t="s">
        <v>352</v>
      </c>
      <c r="B467" s="36"/>
      <c r="C467" s="36"/>
      <c r="D467" s="36"/>
      <c r="E467" s="36"/>
      <c r="F467" s="36"/>
      <c r="G467" s="36"/>
      <c r="H467" s="36"/>
      <c r="I467" s="36"/>
      <c r="J467" s="16" t="s">
        <v>11</v>
      </c>
      <c r="K467" s="15">
        <f t="shared" ref="K467:M467" si="98">K468+K469</f>
        <v>123918.81</v>
      </c>
      <c r="L467" s="15">
        <f t="shared" si="98"/>
        <v>409.06</v>
      </c>
      <c r="M467" s="15">
        <f t="shared" si="98"/>
        <v>50000</v>
      </c>
    </row>
    <row r="468" spans="1:13" ht="15.6" x14ac:dyDescent="0.3">
      <c r="A468" s="36"/>
      <c r="B468" s="36"/>
      <c r="C468" s="36"/>
      <c r="D468" s="36"/>
      <c r="E468" s="36"/>
      <c r="F468" s="36"/>
      <c r="G468" s="36"/>
      <c r="H468" s="36"/>
      <c r="I468" s="36"/>
      <c r="J468" s="16" t="s">
        <v>12</v>
      </c>
      <c r="K468" s="15">
        <v>0</v>
      </c>
      <c r="L468" s="15">
        <v>0</v>
      </c>
      <c r="M468" s="15">
        <v>0</v>
      </c>
    </row>
    <row r="469" spans="1:13" ht="15.6" x14ac:dyDescent="0.3">
      <c r="A469" s="36"/>
      <c r="B469" s="36"/>
      <c r="C469" s="36"/>
      <c r="D469" s="36"/>
      <c r="E469" s="36"/>
      <c r="F469" s="36"/>
      <c r="G469" s="36"/>
      <c r="H469" s="36"/>
      <c r="I469" s="36"/>
      <c r="J469" s="16" t="s">
        <v>13</v>
      </c>
      <c r="K469" s="15">
        <f>K471+K477+K479+K481+K473+K483+K485+K487+K475</f>
        <v>123918.81</v>
      </c>
      <c r="L469" s="15">
        <f t="shared" ref="L469:M469" si="99">L471+L477+L479+L481+L473+L483+L485+L487+L475</f>
        <v>409.06</v>
      </c>
      <c r="M469" s="15">
        <f t="shared" si="99"/>
        <v>50000</v>
      </c>
    </row>
    <row r="470" spans="1:13" ht="22.5" hidden="1" customHeight="1" x14ac:dyDescent="0.3">
      <c r="A470" s="29" t="s">
        <v>403</v>
      </c>
      <c r="B470" s="31" t="s">
        <v>354</v>
      </c>
      <c r="C470" s="29" t="s">
        <v>355</v>
      </c>
      <c r="D470" s="27" t="s">
        <v>356</v>
      </c>
      <c r="E470" s="29" t="s">
        <v>19</v>
      </c>
      <c r="F470" s="29" t="s">
        <v>158</v>
      </c>
      <c r="G470" s="27" t="s">
        <v>219</v>
      </c>
      <c r="H470" s="26">
        <f>I470+K470+L470+M470</f>
        <v>5169.1899999999996</v>
      </c>
      <c r="I470" s="26">
        <v>5169.1899999999996</v>
      </c>
      <c r="J470" s="16" t="s">
        <v>11</v>
      </c>
      <c r="K470" s="15">
        <f>K471</f>
        <v>0</v>
      </c>
      <c r="L470" s="15">
        <f t="shared" ref="L470:M476" si="100">L471</f>
        <v>0</v>
      </c>
      <c r="M470" s="15">
        <f t="shared" si="100"/>
        <v>0</v>
      </c>
    </row>
    <row r="471" spans="1:13" ht="44.25" hidden="1" customHeight="1" x14ac:dyDescent="0.3">
      <c r="A471" s="34"/>
      <c r="B471" s="35"/>
      <c r="C471" s="34"/>
      <c r="D471" s="27"/>
      <c r="E471" s="34"/>
      <c r="F471" s="34"/>
      <c r="G471" s="27"/>
      <c r="H471" s="27"/>
      <c r="I471" s="26"/>
      <c r="J471" s="16" t="s">
        <v>13</v>
      </c>
      <c r="K471" s="15">
        <v>0</v>
      </c>
      <c r="L471" s="15">
        <v>0</v>
      </c>
      <c r="M471" s="15">
        <v>0</v>
      </c>
    </row>
    <row r="472" spans="1:13" ht="17.399999999999999" customHeight="1" x14ac:dyDescent="0.3">
      <c r="A472" s="34"/>
      <c r="B472" s="35"/>
      <c r="C472" s="34"/>
      <c r="D472" s="27"/>
      <c r="E472" s="34"/>
      <c r="F472" s="34"/>
      <c r="G472" s="29" t="s">
        <v>429</v>
      </c>
      <c r="H472" s="26">
        <f>I472+K472+L472+M472</f>
        <v>109360.91</v>
      </c>
      <c r="I472" s="26">
        <v>51012.41</v>
      </c>
      <c r="J472" s="16" t="s">
        <v>11</v>
      </c>
      <c r="K472" s="15">
        <f>K473</f>
        <v>58348.5</v>
      </c>
      <c r="L472" s="15">
        <f t="shared" si="100"/>
        <v>0</v>
      </c>
      <c r="M472" s="15">
        <f t="shared" si="100"/>
        <v>0</v>
      </c>
    </row>
    <row r="473" spans="1:13" ht="42" customHeight="1" x14ac:dyDescent="0.3">
      <c r="A473" s="30"/>
      <c r="B473" s="32"/>
      <c r="C473" s="30"/>
      <c r="D473" s="10" t="s">
        <v>357</v>
      </c>
      <c r="E473" s="30"/>
      <c r="F473" s="30"/>
      <c r="G473" s="30"/>
      <c r="H473" s="27"/>
      <c r="I473" s="26"/>
      <c r="J473" s="16" t="s">
        <v>13</v>
      </c>
      <c r="K473" s="15">
        <v>58348.5</v>
      </c>
      <c r="L473" s="15">
        <v>0</v>
      </c>
      <c r="M473" s="15">
        <v>0</v>
      </c>
    </row>
    <row r="474" spans="1:13" ht="17.399999999999999" customHeight="1" x14ac:dyDescent="0.3">
      <c r="A474" s="29" t="s">
        <v>404</v>
      </c>
      <c r="B474" s="31" t="s">
        <v>359</v>
      </c>
      <c r="C474" s="29" t="s">
        <v>360</v>
      </c>
      <c r="D474" s="10" t="s">
        <v>18</v>
      </c>
      <c r="E474" s="29" t="s">
        <v>19</v>
      </c>
      <c r="F474" s="29" t="s">
        <v>158</v>
      </c>
      <c r="G474" s="27" t="s">
        <v>431</v>
      </c>
      <c r="H474" s="26">
        <f>I474+K474+L474+M474</f>
        <v>6800</v>
      </c>
      <c r="I474" s="26">
        <f>321.66+3430.2</f>
        <v>3751.8599999999997</v>
      </c>
      <c r="J474" s="16" t="s">
        <v>11</v>
      </c>
      <c r="K474" s="15">
        <f>K475</f>
        <v>3048.1400000000003</v>
      </c>
      <c r="L474" s="15">
        <f t="shared" si="100"/>
        <v>0</v>
      </c>
      <c r="M474" s="15">
        <f t="shared" si="100"/>
        <v>0</v>
      </c>
    </row>
    <row r="475" spans="1:13" ht="21" customHeight="1" x14ac:dyDescent="0.3">
      <c r="A475" s="34"/>
      <c r="B475" s="35"/>
      <c r="C475" s="34"/>
      <c r="D475" s="27" t="s">
        <v>22</v>
      </c>
      <c r="E475" s="34"/>
      <c r="F475" s="34"/>
      <c r="G475" s="27"/>
      <c r="H475" s="27"/>
      <c r="I475" s="26"/>
      <c r="J475" s="16" t="s">
        <v>13</v>
      </c>
      <c r="K475" s="15">
        <f>2421.88+626.26</f>
        <v>3048.1400000000003</v>
      </c>
      <c r="L475" s="15">
        <v>0</v>
      </c>
      <c r="M475" s="15">
        <v>0</v>
      </c>
    </row>
    <row r="476" spans="1:13" ht="22.5" customHeight="1" x14ac:dyDescent="0.3">
      <c r="A476" s="34"/>
      <c r="B476" s="35"/>
      <c r="C476" s="34"/>
      <c r="D476" s="27"/>
      <c r="E476" s="34"/>
      <c r="F476" s="34"/>
      <c r="G476" s="27" t="s">
        <v>429</v>
      </c>
      <c r="H476" s="26">
        <f>I476+K476+L476+M476</f>
        <v>3713.31</v>
      </c>
      <c r="I476" s="26">
        <v>0</v>
      </c>
      <c r="J476" s="16" t="s">
        <v>11</v>
      </c>
      <c r="K476" s="15">
        <f>K477</f>
        <v>3304.25</v>
      </c>
      <c r="L476" s="15">
        <f t="shared" si="100"/>
        <v>409.06</v>
      </c>
      <c r="M476" s="15">
        <f t="shared" si="100"/>
        <v>0</v>
      </c>
    </row>
    <row r="477" spans="1:13" ht="23.4" customHeight="1" x14ac:dyDescent="0.3">
      <c r="A477" s="30"/>
      <c r="B477" s="32"/>
      <c r="C477" s="30"/>
      <c r="D477" s="27"/>
      <c r="E477" s="30"/>
      <c r="F477" s="30"/>
      <c r="G477" s="27"/>
      <c r="H477" s="27"/>
      <c r="I477" s="26"/>
      <c r="J477" s="16" t="s">
        <v>13</v>
      </c>
      <c r="K477" s="15">
        <f>3636.6-332.35</f>
        <v>3304.25</v>
      </c>
      <c r="L477" s="15">
        <v>409.06</v>
      </c>
      <c r="M477" s="15">
        <v>0</v>
      </c>
    </row>
    <row r="478" spans="1:13" ht="50.25" hidden="1" customHeight="1" x14ac:dyDescent="0.3">
      <c r="A478" s="27" t="s">
        <v>405</v>
      </c>
      <c r="B478" s="33" t="s">
        <v>362</v>
      </c>
      <c r="C478" s="27" t="s">
        <v>363</v>
      </c>
      <c r="D478" s="29" t="s">
        <v>18</v>
      </c>
      <c r="E478" s="27" t="s">
        <v>19</v>
      </c>
      <c r="F478" s="29" t="s">
        <v>47</v>
      </c>
      <c r="G478" s="27" t="s">
        <v>219</v>
      </c>
      <c r="H478" s="26">
        <f>I478+K478+L478+M478</f>
        <v>5195.6000000000004</v>
      </c>
      <c r="I478" s="26">
        <v>5195.6000000000004</v>
      </c>
      <c r="J478" s="16" t="s">
        <v>11</v>
      </c>
      <c r="K478" s="15">
        <f>K479</f>
        <v>0</v>
      </c>
      <c r="L478" s="15">
        <f t="shared" ref="L478:M478" si="101">L479</f>
        <v>0</v>
      </c>
      <c r="M478" s="15">
        <f t="shared" si="101"/>
        <v>0</v>
      </c>
    </row>
    <row r="479" spans="1:13" ht="15.6" hidden="1" x14ac:dyDescent="0.3">
      <c r="A479" s="27"/>
      <c r="B479" s="33"/>
      <c r="C479" s="27"/>
      <c r="D479" s="34"/>
      <c r="E479" s="27"/>
      <c r="F479" s="34"/>
      <c r="G479" s="27"/>
      <c r="H479" s="26"/>
      <c r="I479" s="26"/>
      <c r="J479" s="16" t="s">
        <v>13</v>
      </c>
      <c r="K479" s="15">
        <v>0</v>
      </c>
      <c r="L479" s="15">
        <v>0</v>
      </c>
      <c r="M479" s="15">
        <v>0</v>
      </c>
    </row>
    <row r="480" spans="1:13" ht="15.75" customHeight="1" x14ac:dyDescent="0.3">
      <c r="A480" s="27"/>
      <c r="B480" s="33"/>
      <c r="C480" s="27"/>
      <c r="D480" s="30"/>
      <c r="E480" s="27"/>
      <c r="F480" s="34"/>
      <c r="G480" s="27" t="s">
        <v>429</v>
      </c>
      <c r="H480" s="26">
        <f>I480+K480+L480+M480</f>
        <v>14217.92</v>
      </c>
      <c r="I480" s="26">
        <v>0</v>
      </c>
      <c r="J480" s="11" t="s">
        <v>11</v>
      </c>
      <c r="K480" s="15">
        <f>K481</f>
        <v>14217.92</v>
      </c>
      <c r="L480" s="15">
        <f>L481</f>
        <v>0</v>
      </c>
      <c r="M480" s="15">
        <f>M481</f>
        <v>0</v>
      </c>
    </row>
    <row r="481" spans="1:13" ht="45.6" customHeight="1" x14ac:dyDescent="0.3">
      <c r="A481" s="27"/>
      <c r="B481" s="33"/>
      <c r="C481" s="27"/>
      <c r="D481" s="10" t="s">
        <v>185</v>
      </c>
      <c r="E481" s="27"/>
      <c r="F481" s="30"/>
      <c r="G481" s="27"/>
      <c r="H481" s="26"/>
      <c r="I481" s="26"/>
      <c r="J481" s="16" t="s">
        <v>13</v>
      </c>
      <c r="K481" s="15">
        <v>14217.92</v>
      </c>
      <c r="L481" s="15">
        <v>0</v>
      </c>
      <c r="M481" s="15">
        <v>0</v>
      </c>
    </row>
    <row r="482" spans="1:13" ht="50.25" hidden="1" customHeight="1" x14ac:dyDescent="0.3">
      <c r="A482" s="27" t="s">
        <v>406</v>
      </c>
      <c r="B482" s="33" t="s">
        <v>365</v>
      </c>
      <c r="C482" s="27" t="s">
        <v>366</v>
      </c>
      <c r="D482" s="29" t="s">
        <v>18</v>
      </c>
      <c r="E482" s="27" t="s">
        <v>19</v>
      </c>
      <c r="F482" s="29" t="s">
        <v>87</v>
      </c>
      <c r="G482" s="27" t="s">
        <v>219</v>
      </c>
      <c r="H482" s="26">
        <f>I482+K482+L482+M482</f>
        <v>29927.48</v>
      </c>
      <c r="I482" s="26">
        <v>29927.48</v>
      </c>
      <c r="J482" s="16" t="s">
        <v>11</v>
      </c>
      <c r="K482" s="15">
        <f>K483</f>
        <v>0</v>
      </c>
      <c r="L482" s="15">
        <f t="shared" ref="L482:M482" si="102">L483</f>
        <v>0</v>
      </c>
      <c r="M482" s="15">
        <f t="shared" si="102"/>
        <v>0</v>
      </c>
    </row>
    <row r="483" spans="1:13" ht="15.6" hidden="1" customHeight="1" x14ac:dyDescent="0.3">
      <c r="A483" s="27"/>
      <c r="B483" s="33"/>
      <c r="C483" s="27"/>
      <c r="D483" s="34"/>
      <c r="E483" s="27"/>
      <c r="F483" s="34"/>
      <c r="G483" s="27"/>
      <c r="H483" s="26"/>
      <c r="I483" s="26"/>
      <c r="J483" s="16" t="s">
        <v>13</v>
      </c>
      <c r="K483" s="15">
        <v>0</v>
      </c>
      <c r="L483" s="15">
        <v>0</v>
      </c>
      <c r="M483" s="15">
        <v>0</v>
      </c>
    </row>
    <row r="484" spans="1:13" ht="15.75" customHeight="1" x14ac:dyDescent="0.3">
      <c r="A484" s="27"/>
      <c r="B484" s="33"/>
      <c r="C484" s="27"/>
      <c r="D484" s="30"/>
      <c r="E484" s="27"/>
      <c r="F484" s="34"/>
      <c r="G484" s="27" t="s">
        <v>429</v>
      </c>
      <c r="H484" s="26">
        <f>I484+K484+L484+M484</f>
        <v>50000</v>
      </c>
      <c r="I484" s="26">
        <v>0</v>
      </c>
      <c r="J484" s="11" t="s">
        <v>11</v>
      </c>
      <c r="K484" s="15">
        <f>K485</f>
        <v>0</v>
      </c>
      <c r="L484" s="15">
        <f>L485</f>
        <v>0</v>
      </c>
      <c r="M484" s="15">
        <f>M485</f>
        <v>50000</v>
      </c>
    </row>
    <row r="485" spans="1:13" ht="50.4" customHeight="1" x14ac:dyDescent="0.3">
      <c r="A485" s="27"/>
      <c r="B485" s="33"/>
      <c r="C485" s="27"/>
      <c r="D485" s="10" t="s">
        <v>351</v>
      </c>
      <c r="E485" s="27"/>
      <c r="F485" s="30"/>
      <c r="G485" s="27"/>
      <c r="H485" s="26"/>
      <c r="I485" s="26"/>
      <c r="J485" s="16" t="s">
        <v>13</v>
      </c>
      <c r="K485" s="15">
        <v>0</v>
      </c>
      <c r="L485" s="15">
        <v>0</v>
      </c>
      <c r="M485" s="15">
        <v>50000</v>
      </c>
    </row>
    <row r="486" spans="1:13" ht="22.5" customHeight="1" x14ac:dyDescent="0.3">
      <c r="A486" s="29" t="s">
        <v>407</v>
      </c>
      <c r="B486" s="31" t="s">
        <v>371</v>
      </c>
      <c r="C486" s="29" t="s">
        <v>368</v>
      </c>
      <c r="D486" s="10" t="s">
        <v>18</v>
      </c>
      <c r="E486" s="29" t="s">
        <v>19</v>
      </c>
      <c r="F486" s="27">
        <v>2026</v>
      </c>
      <c r="G486" s="27" t="s">
        <v>430</v>
      </c>
      <c r="H486" s="26">
        <f>I486+K486+L486+M486</f>
        <v>45000</v>
      </c>
      <c r="I486" s="26">
        <v>0</v>
      </c>
      <c r="J486" s="16" t="s">
        <v>11</v>
      </c>
      <c r="K486" s="15">
        <f>K487</f>
        <v>45000</v>
      </c>
      <c r="L486" s="15">
        <f t="shared" ref="L486:M486" si="103">L487</f>
        <v>0</v>
      </c>
      <c r="M486" s="15">
        <f t="shared" si="103"/>
        <v>0</v>
      </c>
    </row>
    <row r="487" spans="1:13" ht="172.2" customHeight="1" x14ac:dyDescent="0.3">
      <c r="A487" s="30"/>
      <c r="B487" s="32"/>
      <c r="C487" s="30"/>
      <c r="D487" s="8" t="s">
        <v>369</v>
      </c>
      <c r="E487" s="30"/>
      <c r="F487" s="27"/>
      <c r="G487" s="27"/>
      <c r="H487" s="27"/>
      <c r="I487" s="26"/>
      <c r="J487" s="16" t="s">
        <v>13</v>
      </c>
      <c r="K487" s="15">
        <f>49122-4122</f>
        <v>45000</v>
      </c>
      <c r="L487" s="15">
        <v>0</v>
      </c>
      <c r="M487" s="15">
        <v>0</v>
      </c>
    </row>
    <row r="488" spans="1:13" ht="20.25" customHeight="1" x14ac:dyDescent="0.3">
      <c r="B488" s="5" t="s">
        <v>370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3" ht="34.200000000000003" customHeight="1" x14ac:dyDescent="0.3"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</row>
    <row r="490" spans="1:13" ht="15.6" x14ac:dyDescent="0.3"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</row>
    <row r="491" spans="1:13" ht="15.6" x14ac:dyDescent="0.3"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</row>
    <row r="492" spans="1:13" ht="15.6" x14ac:dyDescent="0.3"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</row>
  </sheetData>
  <autoFilter ref="A15:M488" xr:uid="{00000000-0009-0000-0000-000000000000}"/>
  <mergeCells count="1407">
    <mergeCell ref="K1:M1"/>
    <mergeCell ref="K3:M3"/>
    <mergeCell ref="K5:M5"/>
    <mergeCell ref="K6:M6"/>
    <mergeCell ref="K8:M8"/>
    <mergeCell ref="A10:L10"/>
    <mergeCell ref="D23:D24"/>
    <mergeCell ref="A16:I18"/>
    <mergeCell ref="A19:I21"/>
    <mergeCell ref="A22:A24"/>
    <mergeCell ref="B22:B24"/>
    <mergeCell ref="C22:C24"/>
    <mergeCell ref="E22:E24"/>
    <mergeCell ref="F22:F24"/>
    <mergeCell ref="G22:G24"/>
    <mergeCell ref="H22:H24"/>
    <mergeCell ref="I22:I24"/>
    <mergeCell ref="G12:G14"/>
    <mergeCell ref="H12:H14"/>
    <mergeCell ref="I12:I14"/>
    <mergeCell ref="J12:M12"/>
    <mergeCell ref="J13:J14"/>
    <mergeCell ref="K13:K14"/>
    <mergeCell ref="L13:M13"/>
    <mergeCell ref="A12:A14"/>
    <mergeCell ref="B12:B14"/>
    <mergeCell ref="C12:C14"/>
    <mergeCell ref="D12:D13"/>
    <mergeCell ref="E12:E14"/>
    <mergeCell ref="F12:F14"/>
    <mergeCell ref="H30:H32"/>
    <mergeCell ref="I30:I32"/>
    <mergeCell ref="D31:D32"/>
    <mergeCell ref="A33:A35"/>
    <mergeCell ref="B33:B35"/>
    <mergeCell ref="C33:C35"/>
    <mergeCell ref="E33:E35"/>
    <mergeCell ref="F33:F35"/>
    <mergeCell ref="G33:G35"/>
    <mergeCell ref="H33:H35"/>
    <mergeCell ref="A30:A32"/>
    <mergeCell ref="B30:B32"/>
    <mergeCell ref="C30:C32"/>
    <mergeCell ref="E30:E32"/>
    <mergeCell ref="F30:F32"/>
    <mergeCell ref="G30:G32"/>
    <mergeCell ref="G25:G26"/>
    <mergeCell ref="H25:H26"/>
    <mergeCell ref="I25:I26"/>
    <mergeCell ref="D26:D29"/>
    <mergeCell ref="G27:G29"/>
    <mergeCell ref="H27:H29"/>
    <mergeCell ref="I27:I29"/>
    <mergeCell ref="A25:A29"/>
    <mergeCell ref="B25:B29"/>
    <mergeCell ref="C25:C29"/>
    <mergeCell ref="E25:E29"/>
    <mergeCell ref="F25:F29"/>
    <mergeCell ref="G39:G41"/>
    <mergeCell ref="H39:H41"/>
    <mergeCell ref="I39:I41"/>
    <mergeCell ref="D40:D41"/>
    <mergeCell ref="A42:A46"/>
    <mergeCell ref="B42:B46"/>
    <mergeCell ref="C42:C46"/>
    <mergeCell ref="E42:E46"/>
    <mergeCell ref="F42:F46"/>
    <mergeCell ref="G42:G43"/>
    <mergeCell ref="D37:D38"/>
    <mergeCell ref="A39:A41"/>
    <mergeCell ref="B39:B41"/>
    <mergeCell ref="C39:C41"/>
    <mergeCell ref="E39:E41"/>
    <mergeCell ref="F39:F41"/>
    <mergeCell ref="I33:I35"/>
    <mergeCell ref="D34:D35"/>
    <mergeCell ref="A36:A38"/>
    <mergeCell ref="B36:B38"/>
    <mergeCell ref="C36:C38"/>
    <mergeCell ref="E36:E38"/>
    <mergeCell ref="F36:F38"/>
    <mergeCell ref="G36:G38"/>
    <mergeCell ref="H36:H38"/>
    <mergeCell ref="I36:I38"/>
    <mergeCell ref="H47:H48"/>
    <mergeCell ref="I47:I48"/>
    <mergeCell ref="A49:A53"/>
    <mergeCell ref="B49:B53"/>
    <mergeCell ref="C49:C53"/>
    <mergeCell ref="D49:D50"/>
    <mergeCell ref="E49:E53"/>
    <mergeCell ref="F49:F53"/>
    <mergeCell ref="G49:G50"/>
    <mergeCell ref="H49:H50"/>
    <mergeCell ref="A47:A48"/>
    <mergeCell ref="B47:B48"/>
    <mergeCell ref="C47:C48"/>
    <mergeCell ref="E47:E48"/>
    <mergeCell ref="F47:F48"/>
    <mergeCell ref="G47:G48"/>
    <mergeCell ref="H42:H43"/>
    <mergeCell ref="I42:I43"/>
    <mergeCell ref="D43:D46"/>
    <mergeCell ref="G44:G46"/>
    <mergeCell ref="H44:H46"/>
    <mergeCell ref="I44:I46"/>
    <mergeCell ref="L54:L55"/>
    <mergeCell ref="M54:M55"/>
    <mergeCell ref="D56:D57"/>
    <mergeCell ref="A58:A59"/>
    <mergeCell ref="B58:B59"/>
    <mergeCell ref="C58:C59"/>
    <mergeCell ref="E58:E59"/>
    <mergeCell ref="F58:F59"/>
    <mergeCell ref="G58:G59"/>
    <mergeCell ref="H58:H59"/>
    <mergeCell ref="F54:F57"/>
    <mergeCell ref="G54:G57"/>
    <mergeCell ref="H54:H57"/>
    <mergeCell ref="I54:I57"/>
    <mergeCell ref="J54:J55"/>
    <mergeCell ref="K54:K55"/>
    <mergeCell ref="I49:I50"/>
    <mergeCell ref="D51:D53"/>
    <mergeCell ref="G51:G53"/>
    <mergeCell ref="H51:H53"/>
    <mergeCell ref="I51:I53"/>
    <mergeCell ref="A54:A57"/>
    <mergeCell ref="B54:B57"/>
    <mergeCell ref="C54:C57"/>
    <mergeCell ref="D54:D55"/>
    <mergeCell ref="E54:E57"/>
    <mergeCell ref="J60:J61"/>
    <mergeCell ref="K60:K61"/>
    <mergeCell ref="L60:L61"/>
    <mergeCell ref="M60:M61"/>
    <mergeCell ref="D61:D62"/>
    <mergeCell ref="A63:A67"/>
    <mergeCell ref="B63:B67"/>
    <mergeCell ref="C63:C67"/>
    <mergeCell ref="E63:E67"/>
    <mergeCell ref="F63:F67"/>
    <mergeCell ref="I58:I59"/>
    <mergeCell ref="A60:A62"/>
    <mergeCell ref="B60:B62"/>
    <mergeCell ref="C60:C62"/>
    <mergeCell ref="E60:E62"/>
    <mergeCell ref="F60:F62"/>
    <mergeCell ref="G60:G62"/>
    <mergeCell ref="H60:H62"/>
    <mergeCell ref="I60:I62"/>
    <mergeCell ref="H68:H71"/>
    <mergeCell ref="I68:I71"/>
    <mergeCell ref="J68:J69"/>
    <mergeCell ref="K68:K69"/>
    <mergeCell ref="L68:L69"/>
    <mergeCell ref="M68:M69"/>
    <mergeCell ref="A68:A71"/>
    <mergeCell ref="B68:B71"/>
    <mergeCell ref="C68:C71"/>
    <mergeCell ref="E68:E71"/>
    <mergeCell ref="F68:F71"/>
    <mergeCell ref="G68:G71"/>
    <mergeCell ref="D69:D71"/>
    <mergeCell ref="G63:G64"/>
    <mergeCell ref="H63:H64"/>
    <mergeCell ref="I63:I64"/>
    <mergeCell ref="D64:D67"/>
    <mergeCell ref="G65:G67"/>
    <mergeCell ref="H65:H67"/>
    <mergeCell ref="I65:I67"/>
    <mergeCell ref="A77:I79"/>
    <mergeCell ref="A80:A82"/>
    <mergeCell ref="B80:B82"/>
    <mergeCell ref="C80:C82"/>
    <mergeCell ref="E80:E82"/>
    <mergeCell ref="F80:F82"/>
    <mergeCell ref="G80:G82"/>
    <mergeCell ref="H80:H82"/>
    <mergeCell ref="I80:I82"/>
    <mergeCell ref="D81:D82"/>
    <mergeCell ref="H72:H73"/>
    <mergeCell ref="I72:I73"/>
    <mergeCell ref="D73:D76"/>
    <mergeCell ref="G74:G76"/>
    <mergeCell ref="H74:H76"/>
    <mergeCell ref="I74:I76"/>
    <mergeCell ref="A72:A76"/>
    <mergeCell ref="B72:B76"/>
    <mergeCell ref="C72:C76"/>
    <mergeCell ref="E72:E76"/>
    <mergeCell ref="F72:F76"/>
    <mergeCell ref="G72:G73"/>
    <mergeCell ref="H86:H87"/>
    <mergeCell ref="I86:I87"/>
    <mergeCell ref="G88:G89"/>
    <mergeCell ref="H88:H89"/>
    <mergeCell ref="I88:I89"/>
    <mergeCell ref="A90:I92"/>
    <mergeCell ref="H83:H85"/>
    <mergeCell ref="I83:I85"/>
    <mergeCell ref="D84:D85"/>
    <mergeCell ref="A86:A89"/>
    <mergeCell ref="B86:B89"/>
    <mergeCell ref="C86:C89"/>
    <mergeCell ref="D86:D88"/>
    <mergeCell ref="E86:E89"/>
    <mergeCell ref="F86:F89"/>
    <mergeCell ref="G86:G87"/>
    <mergeCell ref="A83:A85"/>
    <mergeCell ref="B83:B85"/>
    <mergeCell ref="C83:C85"/>
    <mergeCell ref="E83:E85"/>
    <mergeCell ref="F83:F85"/>
    <mergeCell ref="G83:G85"/>
    <mergeCell ref="H98:H100"/>
    <mergeCell ref="I98:I100"/>
    <mergeCell ref="D99:D100"/>
    <mergeCell ref="A101:A105"/>
    <mergeCell ref="B101:B105"/>
    <mergeCell ref="C101:C105"/>
    <mergeCell ref="E101:E105"/>
    <mergeCell ref="F101:F105"/>
    <mergeCell ref="G101:G102"/>
    <mergeCell ref="H101:H102"/>
    <mergeCell ref="A98:A100"/>
    <mergeCell ref="B98:B100"/>
    <mergeCell ref="C98:C100"/>
    <mergeCell ref="E98:E100"/>
    <mergeCell ref="F98:F100"/>
    <mergeCell ref="G98:G100"/>
    <mergeCell ref="G93:G94"/>
    <mergeCell ref="H93:H94"/>
    <mergeCell ref="I93:I94"/>
    <mergeCell ref="F95:F97"/>
    <mergeCell ref="G95:G97"/>
    <mergeCell ref="H95:H97"/>
    <mergeCell ref="I95:I97"/>
    <mergeCell ref="A93:A97"/>
    <mergeCell ref="B93:B97"/>
    <mergeCell ref="C93:C97"/>
    <mergeCell ref="D93:D95"/>
    <mergeCell ref="E93:E97"/>
    <mergeCell ref="F93:F94"/>
    <mergeCell ref="D96:D97"/>
    <mergeCell ref="G106:G107"/>
    <mergeCell ref="H106:H107"/>
    <mergeCell ref="I106:I107"/>
    <mergeCell ref="D107:D109"/>
    <mergeCell ref="G108:G109"/>
    <mergeCell ref="H108:H109"/>
    <mergeCell ref="I108:I109"/>
    <mergeCell ref="I101:I102"/>
    <mergeCell ref="D102:D105"/>
    <mergeCell ref="G103:G105"/>
    <mergeCell ref="H103:H105"/>
    <mergeCell ref="I103:I105"/>
    <mergeCell ref="A106:A109"/>
    <mergeCell ref="B106:B109"/>
    <mergeCell ref="C106:C109"/>
    <mergeCell ref="E106:E109"/>
    <mergeCell ref="F106:F109"/>
    <mergeCell ref="A114:I116"/>
    <mergeCell ref="A117:A119"/>
    <mergeCell ref="B117:B119"/>
    <mergeCell ref="C117:C119"/>
    <mergeCell ref="E117:E119"/>
    <mergeCell ref="F117:F119"/>
    <mergeCell ref="G117:G119"/>
    <mergeCell ref="H117:H119"/>
    <mergeCell ref="I117:I119"/>
    <mergeCell ref="D118:D119"/>
    <mergeCell ref="H110:H111"/>
    <mergeCell ref="I110:I111"/>
    <mergeCell ref="D111:D113"/>
    <mergeCell ref="G112:G113"/>
    <mergeCell ref="H112:H113"/>
    <mergeCell ref="I112:I113"/>
    <mergeCell ref="A110:A113"/>
    <mergeCell ref="B110:B113"/>
    <mergeCell ref="C110:C113"/>
    <mergeCell ref="E110:E113"/>
    <mergeCell ref="F110:F113"/>
    <mergeCell ref="G110:G111"/>
    <mergeCell ref="I123:I124"/>
    <mergeCell ref="D124:D127"/>
    <mergeCell ref="B125:B127"/>
    <mergeCell ref="G125:G127"/>
    <mergeCell ref="H125:H127"/>
    <mergeCell ref="I125:I127"/>
    <mergeCell ref="H120:H122"/>
    <mergeCell ref="I120:I122"/>
    <mergeCell ref="D121:D122"/>
    <mergeCell ref="A123:A127"/>
    <mergeCell ref="B123:B124"/>
    <mergeCell ref="C123:C127"/>
    <mergeCell ref="E123:E127"/>
    <mergeCell ref="F123:F127"/>
    <mergeCell ref="G123:G124"/>
    <mergeCell ref="H123:H124"/>
    <mergeCell ref="A120:A122"/>
    <mergeCell ref="B120:B122"/>
    <mergeCell ref="C120:C122"/>
    <mergeCell ref="E120:E122"/>
    <mergeCell ref="F120:F122"/>
    <mergeCell ref="G120:G122"/>
    <mergeCell ref="I131:I132"/>
    <mergeCell ref="D132:D135"/>
    <mergeCell ref="G133:G135"/>
    <mergeCell ref="H133:H135"/>
    <mergeCell ref="I133:I135"/>
    <mergeCell ref="A136:A142"/>
    <mergeCell ref="B136:B142"/>
    <mergeCell ref="C136:C142"/>
    <mergeCell ref="E136:E142"/>
    <mergeCell ref="F136:F140"/>
    <mergeCell ref="H128:H130"/>
    <mergeCell ref="I128:I130"/>
    <mergeCell ref="D129:D130"/>
    <mergeCell ref="A131:A135"/>
    <mergeCell ref="B131:B135"/>
    <mergeCell ref="C131:C135"/>
    <mergeCell ref="E131:E135"/>
    <mergeCell ref="F131:F135"/>
    <mergeCell ref="G131:G132"/>
    <mergeCell ref="H131:H132"/>
    <mergeCell ref="A128:A130"/>
    <mergeCell ref="B128:B130"/>
    <mergeCell ref="C128:C130"/>
    <mergeCell ref="E128:E130"/>
    <mergeCell ref="F128:F130"/>
    <mergeCell ref="G128:G130"/>
    <mergeCell ref="D141:D142"/>
    <mergeCell ref="F141:F142"/>
    <mergeCell ref="G141:G142"/>
    <mergeCell ref="H141:H142"/>
    <mergeCell ref="I141:I142"/>
    <mergeCell ref="A143:A145"/>
    <mergeCell ref="B143:B145"/>
    <mergeCell ref="C143:C145"/>
    <mergeCell ref="E143:E145"/>
    <mergeCell ref="F143:F145"/>
    <mergeCell ref="G136:G137"/>
    <mergeCell ref="H136:H137"/>
    <mergeCell ref="I136:I137"/>
    <mergeCell ref="D137:D140"/>
    <mergeCell ref="G138:G140"/>
    <mergeCell ref="H138:H140"/>
    <mergeCell ref="I138:I140"/>
    <mergeCell ref="M147:M149"/>
    <mergeCell ref="A150:A153"/>
    <mergeCell ref="B150:B153"/>
    <mergeCell ref="C150:C153"/>
    <mergeCell ref="E150:E153"/>
    <mergeCell ref="F150:F153"/>
    <mergeCell ref="G150:G153"/>
    <mergeCell ref="H150:H153"/>
    <mergeCell ref="I150:I153"/>
    <mergeCell ref="D151:D153"/>
    <mergeCell ref="H146:H149"/>
    <mergeCell ref="I146:I149"/>
    <mergeCell ref="D147:D149"/>
    <mergeCell ref="J147:J149"/>
    <mergeCell ref="K147:K149"/>
    <mergeCell ref="L147:L149"/>
    <mergeCell ref="G143:G145"/>
    <mergeCell ref="H143:H145"/>
    <mergeCell ref="I143:I145"/>
    <mergeCell ref="D144:D145"/>
    <mergeCell ref="A146:A149"/>
    <mergeCell ref="B146:B149"/>
    <mergeCell ref="C146:C149"/>
    <mergeCell ref="E146:E149"/>
    <mergeCell ref="F146:F149"/>
    <mergeCell ref="G146:G149"/>
    <mergeCell ref="H154:H156"/>
    <mergeCell ref="I154:I156"/>
    <mergeCell ref="D155:D156"/>
    <mergeCell ref="A157:A159"/>
    <mergeCell ref="B157:B159"/>
    <mergeCell ref="C157:C159"/>
    <mergeCell ref="D157:D158"/>
    <mergeCell ref="E157:E159"/>
    <mergeCell ref="F157:F159"/>
    <mergeCell ref="G157:G159"/>
    <mergeCell ref="J152:J153"/>
    <mergeCell ref="K152:K153"/>
    <mergeCell ref="L152:L153"/>
    <mergeCell ref="M152:M153"/>
    <mergeCell ref="A154:A156"/>
    <mergeCell ref="B154:B156"/>
    <mergeCell ref="C154:C156"/>
    <mergeCell ref="E154:E156"/>
    <mergeCell ref="F154:F156"/>
    <mergeCell ref="G154:G156"/>
    <mergeCell ref="F163:F168"/>
    <mergeCell ref="G163:G165"/>
    <mergeCell ref="H163:H165"/>
    <mergeCell ref="I163:I165"/>
    <mergeCell ref="G166:G168"/>
    <mergeCell ref="H166:H168"/>
    <mergeCell ref="I166:I168"/>
    <mergeCell ref="D161:D162"/>
    <mergeCell ref="A163:A168"/>
    <mergeCell ref="B163:B168"/>
    <mergeCell ref="C163:C168"/>
    <mergeCell ref="D163:D166"/>
    <mergeCell ref="E163:E168"/>
    <mergeCell ref="D167:D168"/>
    <mergeCell ref="H157:H159"/>
    <mergeCell ref="I157:I159"/>
    <mergeCell ref="A160:A162"/>
    <mergeCell ref="B160:B162"/>
    <mergeCell ref="C160:C162"/>
    <mergeCell ref="E160:E162"/>
    <mergeCell ref="F160:F162"/>
    <mergeCell ref="G160:G162"/>
    <mergeCell ref="H160:H162"/>
    <mergeCell ref="I160:I162"/>
    <mergeCell ref="D172:D173"/>
    <mergeCell ref="A174:A178"/>
    <mergeCell ref="B174:B178"/>
    <mergeCell ref="C174:C178"/>
    <mergeCell ref="E174:E178"/>
    <mergeCell ref="F174:F178"/>
    <mergeCell ref="H169:H170"/>
    <mergeCell ref="I169:I170"/>
    <mergeCell ref="A171:A173"/>
    <mergeCell ref="B171:B173"/>
    <mergeCell ref="C171:C173"/>
    <mergeCell ref="E171:E173"/>
    <mergeCell ref="F171:F173"/>
    <mergeCell ref="G171:G173"/>
    <mergeCell ref="H171:H173"/>
    <mergeCell ref="I171:I173"/>
    <mergeCell ref="A169:A170"/>
    <mergeCell ref="B169:B170"/>
    <mergeCell ref="C169:C170"/>
    <mergeCell ref="E169:E170"/>
    <mergeCell ref="F169:F170"/>
    <mergeCell ref="G169:G170"/>
    <mergeCell ref="G179:G181"/>
    <mergeCell ref="H179:H181"/>
    <mergeCell ref="I179:I181"/>
    <mergeCell ref="G182:G185"/>
    <mergeCell ref="H182:H185"/>
    <mergeCell ref="I182:I185"/>
    <mergeCell ref="A179:A185"/>
    <mergeCell ref="B179:B185"/>
    <mergeCell ref="C179:C185"/>
    <mergeCell ref="D179:D181"/>
    <mergeCell ref="E179:E185"/>
    <mergeCell ref="F179:F185"/>
    <mergeCell ref="G174:G175"/>
    <mergeCell ref="H174:H175"/>
    <mergeCell ref="I174:I175"/>
    <mergeCell ref="D175:D178"/>
    <mergeCell ref="G176:G178"/>
    <mergeCell ref="H176:H178"/>
    <mergeCell ref="I176:I178"/>
    <mergeCell ref="G186:G187"/>
    <mergeCell ref="H186:H187"/>
    <mergeCell ref="I186:I187"/>
    <mergeCell ref="D187:D189"/>
    <mergeCell ref="G188:G189"/>
    <mergeCell ref="H188:H189"/>
    <mergeCell ref="I188:I189"/>
    <mergeCell ref="J182:J183"/>
    <mergeCell ref="K182:K183"/>
    <mergeCell ref="L182:L183"/>
    <mergeCell ref="M182:M183"/>
    <mergeCell ref="D183:D185"/>
    <mergeCell ref="A186:A189"/>
    <mergeCell ref="B186:B189"/>
    <mergeCell ref="C186:C189"/>
    <mergeCell ref="E186:E189"/>
    <mergeCell ref="F186:F189"/>
    <mergeCell ref="G194:G195"/>
    <mergeCell ref="H194:H195"/>
    <mergeCell ref="I194:I195"/>
    <mergeCell ref="G196:G198"/>
    <mergeCell ref="H196:H198"/>
    <mergeCell ref="I196:I198"/>
    <mergeCell ref="A194:A198"/>
    <mergeCell ref="B194:B198"/>
    <mergeCell ref="C194:C198"/>
    <mergeCell ref="D194:D196"/>
    <mergeCell ref="E194:E198"/>
    <mergeCell ref="F194:F198"/>
    <mergeCell ref="D197:D198"/>
    <mergeCell ref="H190:H191"/>
    <mergeCell ref="I190:I191"/>
    <mergeCell ref="D191:D193"/>
    <mergeCell ref="G192:G193"/>
    <mergeCell ref="H192:H193"/>
    <mergeCell ref="I192:I193"/>
    <mergeCell ref="A190:A193"/>
    <mergeCell ref="B190:B193"/>
    <mergeCell ref="C190:C193"/>
    <mergeCell ref="E190:E193"/>
    <mergeCell ref="F190:F193"/>
    <mergeCell ref="G190:G191"/>
    <mergeCell ref="H204:H206"/>
    <mergeCell ref="I204:I206"/>
    <mergeCell ref="D205:D206"/>
    <mergeCell ref="A207:A212"/>
    <mergeCell ref="B207:B212"/>
    <mergeCell ref="C207:C212"/>
    <mergeCell ref="E207:E212"/>
    <mergeCell ref="F207:F212"/>
    <mergeCell ref="G207:G209"/>
    <mergeCell ref="H207:H209"/>
    <mergeCell ref="A204:A206"/>
    <mergeCell ref="B204:B206"/>
    <mergeCell ref="C204:C206"/>
    <mergeCell ref="E204:E206"/>
    <mergeCell ref="F204:F206"/>
    <mergeCell ref="G204:G206"/>
    <mergeCell ref="G199:G200"/>
    <mergeCell ref="H199:H200"/>
    <mergeCell ref="I199:I200"/>
    <mergeCell ref="G201:G203"/>
    <mergeCell ref="H201:H203"/>
    <mergeCell ref="I201:I203"/>
    <mergeCell ref="A199:A203"/>
    <mergeCell ref="B199:B203"/>
    <mergeCell ref="C199:C203"/>
    <mergeCell ref="D199:D201"/>
    <mergeCell ref="E199:E203"/>
    <mergeCell ref="F199:F203"/>
    <mergeCell ref="D202:D203"/>
    <mergeCell ref="H216:H217"/>
    <mergeCell ref="I216:I217"/>
    <mergeCell ref="D217:D220"/>
    <mergeCell ref="G218:G220"/>
    <mergeCell ref="H218:H220"/>
    <mergeCell ref="I218:I220"/>
    <mergeCell ref="G213:G215"/>
    <mergeCell ref="H213:H215"/>
    <mergeCell ref="I213:I215"/>
    <mergeCell ref="D214:D215"/>
    <mergeCell ref="A216:A220"/>
    <mergeCell ref="B216:B220"/>
    <mergeCell ref="C216:C220"/>
    <mergeCell ref="E216:E220"/>
    <mergeCell ref="F216:F220"/>
    <mergeCell ref="G216:G217"/>
    <mergeCell ref="I207:I209"/>
    <mergeCell ref="D208:D212"/>
    <mergeCell ref="G210:G212"/>
    <mergeCell ref="H210:H212"/>
    <mergeCell ref="I210:I212"/>
    <mergeCell ref="A213:A215"/>
    <mergeCell ref="B213:B215"/>
    <mergeCell ref="C213:C215"/>
    <mergeCell ref="E213:E215"/>
    <mergeCell ref="F213:F215"/>
    <mergeCell ref="J226:J227"/>
    <mergeCell ref="K226:K227"/>
    <mergeCell ref="L226:L227"/>
    <mergeCell ref="M226:M227"/>
    <mergeCell ref="A226:A228"/>
    <mergeCell ref="B226:B228"/>
    <mergeCell ref="C226:C228"/>
    <mergeCell ref="E226:E228"/>
    <mergeCell ref="F226:F228"/>
    <mergeCell ref="G226:G228"/>
    <mergeCell ref="D227:D228"/>
    <mergeCell ref="H221:H222"/>
    <mergeCell ref="I221:I222"/>
    <mergeCell ref="D222:D225"/>
    <mergeCell ref="G223:G225"/>
    <mergeCell ref="H223:H225"/>
    <mergeCell ref="I223:I225"/>
    <mergeCell ref="A221:A225"/>
    <mergeCell ref="B221:B225"/>
    <mergeCell ref="C221:C225"/>
    <mergeCell ref="E221:E225"/>
    <mergeCell ref="F221:F225"/>
    <mergeCell ref="G221:G222"/>
    <mergeCell ref="H229:H230"/>
    <mergeCell ref="I229:I230"/>
    <mergeCell ref="A231:A235"/>
    <mergeCell ref="B231:B235"/>
    <mergeCell ref="C231:C235"/>
    <mergeCell ref="E231:E235"/>
    <mergeCell ref="F231:F235"/>
    <mergeCell ref="G231:G233"/>
    <mergeCell ref="H231:H233"/>
    <mergeCell ref="I231:I233"/>
    <mergeCell ref="A229:A230"/>
    <mergeCell ref="B229:B230"/>
    <mergeCell ref="C229:C230"/>
    <mergeCell ref="E229:E230"/>
    <mergeCell ref="F229:F230"/>
    <mergeCell ref="G229:G230"/>
    <mergeCell ref="H226:H228"/>
    <mergeCell ref="I226:I228"/>
    <mergeCell ref="H236:H238"/>
    <mergeCell ref="I236:I238"/>
    <mergeCell ref="J236:J237"/>
    <mergeCell ref="K236:K237"/>
    <mergeCell ref="L236:L237"/>
    <mergeCell ref="M236:M237"/>
    <mergeCell ref="A236:A238"/>
    <mergeCell ref="B236:B238"/>
    <mergeCell ref="C236:C238"/>
    <mergeCell ref="E236:E238"/>
    <mergeCell ref="F236:F238"/>
    <mergeCell ref="G236:G238"/>
    <mergeCell ref="D237:D238"/>
    <mergeCell ref="J231:J232"/>
    <mergeCell ref="K231:K232"/>
    <mergeCell ref="L231:L232"/>
    <mergeCell ref="M231:M232"/>
    <mergeCell ref="D232:D235"/>
    <mergeCell ref="G234:G235"/>
    <mergeCell ref="H234:H235"/>
    <mergeCell ref="I234:I235"/>
    <mergeCell ref="H242:H244"/>
    <mergeCell ref="I242:I244"/>
    <mergeCell ref="J242:J243"/>
    <mergeCell ref="K242:K243"/>
    <mergeCell ref="L242:L243"/>
    <mergeCell ref="M242:M243"/>
    <mergeCell ref="A242:A244"/>
    <mergeCell ref="B242:B244"/>
    <mergeCell ref="C242:C244"/>
    <mergeCell ref="E242:E244"/>
    <mergeCell ref="F242:F244"/>
    <mergeCell ref="G242:G244"/>
    <mergeCell ref="D243:D244"/>
    <mergeCell ref="H239:H241"/>
    <mergeCell ref="I239:I241"/>
    <mergeCell ref="J239:J240"/>
    <mergeCell ref="K239:K240"/>
    <mergeCell ref="L239:L240"/>
    <mergeCell ref="M239:M240"/>
    <mergeCell ref="A239:A241"/>
    <mergeCell ref="B239:B241"/>
    <mergeCell ref="C239:C241"/>
    <mergeCell ref="E239:E241"/>
    <mergeCell ref="F239:F241"/>
    <mergeCell ref="G239:G241"/>
    <mergeCell ref="D240:D241"/>
    <mergeCell ref="H251:H253"/>
    <mergeCell ref="I251:I253"/>
    <mergeCell ref="D252:D253"/>
    <mergeCell ref="A254:A256"/>
    <mergeCell ref="B254:B256"/>
    <mergeCell ref="C254:C256"/>
    <mergeCell ref="E254:E256"/>
    <mergeCell ref="F254:F256"/>
    <mergeCell ref="G254:G256"/>
    <mergeCell ref="H254:H256"/>
    <mergeCell ref="A251:A253"/>
    <mergeCell ref="B251:B253"/>
    <mergeCell ref="C251:C253"/>
    <mergeCell ref="E251:E253"/>
    <mergeCell ref="F251:F253"/>
    <mergeCell ref="G251:G253"/>
    <mergeCell ref="A245:I247"/>
    <mergeCell ref="A248:A250"/>
    <mergeCell ref="B248:B250"/>
    <mergeCell ref="C248:C250"/>
    <mergeCell ref="E248:E250"/>
    <mergeCell ref="F248:F250"/>
    <mergeCell ref="G248:G250"/>
    <mergeCell ref="H248:H250"/>
    <mergeCell ref="I248:I250"/>
    <mergeCell ref="D249:D250"/>
    <mergeCell ref="J257:J259"/>
    <mergeCell ref="K257:K259"/>
    <mergeCell ref="L257:L259"/>
    <mergeCell ref="M257:M259"/>
    <mergeCell ref="D258:D261"/>
    <mergeCell ref="A262:A265"/>
    <mergeCell ref="B262:B265"/>
    <mergeCell ref="C262:C265"/>
    <mergeCell ref="E262:E265"/>
    <mergeCell ref="F262:F265"/>
    <mergeCell ref="I254:I256"/>
    <mergeCell ref="D255:D256"/>
    <mergeCell ref="A257:A261"/>
    <mergeCell ref="B257:B261"/>
    <mergeCell ref="C257:C261"/>
    <mergeCell ref="E257:E261"/>
    <mergeCell ref="F257:F261"/>
    <mergeCell ref="G257:G261"/>
    <mergeCell ref="H257:H261"/>
    <mergeCell ref="I257:I261"/>
    <mergeCell ref="H271:H272"/>
    <mergeCell ref="I271:I272"/>
    <mergeCell ref="D272:D275"/>
    <mergeCell ref="G273:G275"/>
    <mergeCell ref="H273:H275"/>
    <mergeCell ref="I273:I275"/>
    <mergeCell ref="D267:D270"/>
    <mergeCell ref="G268:G270"/>
    <mergeCell ref="H268:H270"/>
    <mergeCell ref="I268:I270"/>
    <mergeCell ref="A271:A275"/>
    <mergeCell ref="B271:B275"/>
    <mergeCell ref="C271:C275"/>
    <mergeCell ref="E271:E275"/>
    <mergeCell ref="F271:F275"/>
    <mergeCell ref="G271:G272"/>
    <mergeCell ref="M262:M264"/>
    <mergeCell ref="D263:D265"/>
    <mergeCell ref="A266:A270"/>
    <mergeCell ref="B266:B270"/>
    <mergeCell ref="C266:C270"/>
    <mergeCell ref="E266:E270"/>
    <mergeCell ref="F266:F270"/>
    <mergeCell ref="G266:G267"/>
    <mergeCell ref="H266:H267"/>
    <mergeCell ref="I266:I267"/>
    <mergeCell ref="G262:G265"/>
    <mergeCell ref="H262:H265"/>
    <mergeCell ref="I262:I265"/>
    <mergeCell ref="J262:J264"/>
    <mergeCell ref="K262:K264"/>
    <mergeCell ref="L262:L264"/>
    <mergeCell ref="M277:M278"/>
    <mergeCell ref="A280:A282"/>
    <mergeCell ref="B280:B282"/>
    <mergeCell ref="C280:C282"/>
    <mergeCell ref="E280:E282"/>
    <mergeCell ref="F280:F282"/>
    <mergeCell ref="G280:G282"/>
    <mergeCell ref="H280:H282"/>
    <mergeCell ref="I280:I282"/>
    <mergeCell ref="D281:D282"/>
    <mergeCell ref="H276:H279"/>
    <mergeCell ref="I276:I279"/>
    <mergeCell ref="D277:D279"/>
    <mergeCell ref="J277:J278"/>
    <mergeCell ref="K277:K278"/>
    <mergeCell ref="L277:L278"/>
    <mergeCell ref="A276:A279"/>
    <mergeCell ref="B276:B279"/>
    <mergeCell ref="C276:C279"/>
    <mergeCell ref="E276:E279"/>
    <mergeCell ref="F276:F279"/>
    <mergeCell ref="G276:G279"/>
    <mergeCell ref="I286:I288"/>
    <mergeCell ref="J286:J287"/>
    <mergeCell ref="K286:K287"/>
    <mergeCell ref="L286:L287"/>
    <mergeCell ref="M286:M287"/>
    <mergeCell ref="D287:D288"/>
    <mergeCell ref="H283:H285"/>
    <mergeCell ref="I283:I285"/>
    <mergeCell ref="D284:D285"/>
    <mergeCell ref="A286:A288"/>
    <mergeCell ref="B286:B288"/>
    <mergeCell ref="C286:C288"/>
    <mergeCell ref="E286:E288"/>
    <mergeCell ref="F286:F288"/>
    <mergeCell ref="G286:G288"/>
    <mergeCell ref="H286:H288"/>
    <mergeCell ref="A283:A285"/>
    <mergeCell ref="B283:B285"/>
    <mergeCell ref="C283:C285"/>
    <mergeCell ref="E283:E285"/>
    <mergeCell ref="F283:F285"/>
    <mergeCell ref="G283:G285"/>
    <mergeCell ref="I292:I293"/>
    <mergeCell ref="A294:A297"/>
    <mergeCell ref="B294:B297"/>
    <mergeCell ref="C294:C297"/>
    <mergeCell ref="D294:D295"/>
    <mergeCell ref="E294:E297"/>
    <mergeCell ref="F294:F297"/>
    <mergeCell ref="G294:G295"/>
    <mergeCell ref="H294:H295"/>
    <mergeCell ref="I294:I295"/>
    <mergeCell ref="H289:H291"/>
    <mergeCell ref="I289:I291"/>
    <mergeCell ref="D290:D291"/>
    <mergeCell ref="A292:A293"/>
    <mergeCell ref="B292:B293"/>
    <mergeCell ref="C292:C293"/>
    <mergeCell ref="E292:E293"/>
    <mergeCell ref="F292:F293"/>
    <mergeCell ref="G292:G293"/>
    <mergeCell ref="H292:H293"/>
    <mergeCell ref="A289:A291"/>
    <mergeCell ref="B289:B291"/>
    <mergeCell ref="C289:C291"/>
    <mergeCell ref="E289:E291"/>
    <mergeCell ref="F289:F291"/>
    <mergeCell ref="G289:G291"/>
    <mergeCell ref="M299:M301"/>
    <mergeCell ref="A302:A305"/>
    <mergeCell ref="B302:B305"/>
    <mergeCell ref="C302:C305"/>
    <mergeCell ref="E302:E305"/>
    <mergeCell ref="F302:F305"/>
    <mergeCell ref="G302:G305"/>
    <mergeCell ref="H302:H305"/>
    <mergeCell ref="I302:I305"/>
    <mergeCell ref="D303:D305"/>
    <mergeCell ref="H298:H301"/>
    <mergeCell ref="I298:I301"/>
    <mergeCell ref="D299:D301"/>
    <mergeCell ref="J299:J301"/>
    <mergeCell ref="K299:K301"/>
    <mergeCell ref="L299:L301"/>
    <mergeCell ref="D296:D297"/>
    <mergeCell ref="G296:G297"/>
    <mergeCell ref="H296:H297"/>
    <mergeCell ref="I296:I297"/>
    <mergeCell ref="A298:A301"/>
    <mergeCell ref="B298:B301"/>
    <mergeCell ref="C298:C301"/>
    <mergeCell ref="E298:E301"/>
    <mergeCell ref="F298:F301"/>
    <mergeCell ref="G298:G301"/>
    <mergeCell ref="D307:D310"/>
    <mergeCell ref="A311:A314"/>
    <mergeCell ref="B311:B314"/>
    <mergeCell ref="C311:C314"/>
    <mergeCell ref="E311:E314"/>
    <mergeCell ref="F311:F314"/>
    <mergeCell ref="H306:H310"/>
    <mergeCell ref="I306:I310"/>
    <mergeCell ref="J306:J308"/>
    <mergeCell ref="K306:K308"/>
    <mergeCell ref="L306:L308"/>
    <mergeCell ref="M306:M308"/>
    <mergeCell ref="J303:J305"/>
    <mergeCell ref="K303:K305"/>
    <mergeCell ref="L303:L305"/>
    <mergeCell ref="M303:M305"/>
    <mergeCell ref="A306:A310"/>
    <mergeCell ref="B306:B310"/>
    <mergeCell ref="C306:C310"/>
    <mergeCell ref="E306:E310"/>
    <mergeCell ref="F306:F310"/>
    <mergeCell ref="G306:G310"/>
    <mergeCell ref="H315:H316"/>
    <mergeCell ref="I315:I316"/>
    <mergeCell ref="D316:D318"/>
    <mergeCell ref="G317:G318"/>
    <mergeCell ref="H317:H318"/>
    <mergeCell ref="I317:I318"/>
    <mergeCell ref="A315:A318"/>
    <mergeCell ref="B315:B318"/>
    <mergeCell ref="C315:C318"/>
    <mergeCell ref="E315:E318"/>
    <mergeCell ref="F315:F318"/>
    <mergeCell ref="G315:G316"/>
    <mergeCell ref="G311:G312"/>
    <mergeCell ref="H311:H312"/>
    <mergeCell ref="I311:I312"/>
    <mergeCell ref="D312:D314"/>
    <mergeCell ref="G313:G314"/>
    <mergeCell ref="H313:H314"/>
    <mergeCell ref="I313:I314"/>
    <mergeCell ref="H324:H325"/>
    <mergeCell ref="I324:I325"/>
    <mergeCell ref="D325:D328"/>
    <mergeCell ref="G326:G328"/>
    <mergeCell ref="H326:H328"/>
    <mergeCell ref="I326:I328"/>
    <mergeCell ref="A324:A328"/>
    <mergeCell ref="B324:B328"/>
    <mergeCell ref="C324:C328"/>
    <mergeCell ref="E324:E328"/>
    <mergeCell ref="F324:F328"/>
    <mergeCell ref="G324:G325"/>
    <mergeCell ref="H319:H320"/>
    <mergeCell ref="I319:I320"/>
    <mergeCell ref="D320:D323"/>
    <mergeCell ref="G321:G323"/>
    <mergeCell ref="H321:H323"/>
    <mergeCell ref="I321:I323"/>
    <mergeCell ref="A319:A323"/>
    <mergeCell ref="B319:B323"/>
    <mergeCell ref="C319:C323"/>
    <mergeCell ref="E319:E323"/>
    <mergeCell ref="F319:F323"/>
    <mergeCell ref="G319:G320"/>
    <mergeCell ref="D332:D333"/>
    <mergeCell ref="A334:A336"/>
    <mergeCell ref="B334:B336"/>
    <mergeCell ref="C334:C336"/>
    <mergeCell ref="E334:E336"/>
    <mergeCell ref="F334:F336"/>
    <mergeCell ref="H329:H330"/>
    <mergeCell ref="I329:I330"/>
    <mergeCell ref="A331:A333"/>
    <mergeCell ref="B331:B333"/>
    <mergeCell ref="C331:C333"/>
    <mergeCell ref="E331:E333"/>
    <mergeCell ref="F331:F333"/>
    <mergeCell ref="G331:G333"/>
    <mergeCell ref="H331:H333"/>
    <mergeCell ref="I331:I333"/>
    <mergeCell ref="A329:A330"/>
    <mergeCell ref="B329:B330"/>
    <mergeCell ref="C329:C330"/>
    <mergeCell ref="E329:E330"/>
    <mergeCell ref="F329:F330"/>
    <mergeCell ref="G329:G330"/>
    <mergeCell ref="D338:D340"/>
    <mergeCell ref="A341:A344"/>
    <mergeCell ref="B341:B344"/>
    <mergeCell ref="C341:C344"/>
    <mergeCell ref="E341:E344"/>
    <mergeCell ref="F341:F344"/>
    <mergeCell ref="H337:H340"/>
    <mergeCell ref="I337:I340"/>
    <mergeCell ref="J337:J339"/>
    <mergeCell ref="K337:K339"/>
    <mergeCell ref="L337:L339"/>
    <mergeCell ref="M337:M339"/>
    <mergeCell ref="G334:G336"/>
    <mergeCell ref="H334:H336"/>
    <mergeCell ref="I334:I336"/>
    <mergeCell ref="D335:D336"/>
    <mergeCell ref="A337:A340"/>
    <mergeCell ref="B337:B340"/>
    <mergeCell ref="C337:C340"/>
    <mergeCell ref="E337:E340"/>
    <mergeCell ref="F337:F340"/>
    <mergeCell ref="G337:G340"/>
    <mergeCell ref="J345:J346"/>
    <mergeCell ref="K345:K346"/>
    <mergeCell ref="L345:L346"/>
    <mergeCell ref="M345:M346"/>
    <mergeCell ref="D346:D347"/>
    <mergeCell ref="A348:A350"/>
    <mergeCell ref="B348:B350"/>
    <mergeCell ref="C348:C350"/>
    <mergeCell ref="E348:E350"/>
    <mergeCell ref="F348:F350"/>
    <mergeCell ref="M341:M343"/>
    <mergeCell ref="D342:D344"/>
    <mergeCell ref="A345:A347"/>
    <mergeCell ref="B345:B347"/>
    <mergeCell ref="C345:C347"/>
    <mergeCell ref="E345:E347"/>
    <mergeCell ref="F345:F347"/>
    <mergeCell ref="G345:G347"/>
    <mergeCell ref="H345:H347"/>
    <mergeCell ref="I345:I347"/>
    <mergeCell ref="G341:G344"/>
    <mergeCell ref="H341:H344"/>
    <mergeCell ref="I341:I344"/>
    <mergeCell ref="J341:J343"/>
    <mergeCell ref="K341:K343"/>
    <mergeCell ref="L341:L343"/>
    <mergeCell ref="J351:J352"/>
    <mergeCell ref="K351:K352"/>
    <mergeCell ref="L351:L352"/>
    <mergeCell ref="M351:M352"/>
    <mergeCell ref="D352:D353"/>
    <mergeCell ref="A354:A356"/>
    <mergeCell ref="B354:B356"/>
    <mergeCell ref="C354:C356"/>
    <mergeCell ref="E354:E356"/>
    <mergeCell ref="F354:F356"/>
    <mergeCell ref="M348:M349"/>
    <mergeCell ref="D349:D350"/>
    <mergeCell ref="A351:A353"/>
    <mergeCell ref="B351:B353"/>
    <mergeCell ref="C351:C353"/>
    <mergeCell ref="E351:E353"/>
    <mergeCell ref="F351:F353"/>
    <mergeCell ref="G351:G353"/>
    <mergeCell ref="H351:H353"/>
    <mergeCell ref="I351:I353"/>
    <mergeCell ref="G348:G350"/>
    <mergeCell ref="H348:H350"/>
    <mergeCell ref="I348:I350"/>
    <mergeCell ref="J348:J349"/>
    <mergeCell ref="K348:K349"/>
    <mergeCell ref="L348:L349"/>
    <mergeCell ref="J357:J358"/>
    <mergeCell ref="K357:K358"/>
    <mergeCell ref="L357:L358"/>
    <mergeCell ref="M357:M358"/>
    <mergeCell ref="D358:D359"/>
    <mergeCell ref="A360:A362"/>
    <mergeCell ref="B360:B362"/>
    <mergeCell ref="C360:C362"/>
    <mergeCell ref="E360:E362"/>
    <mergeCell ref="F360:F362"/>
    <mergeCell ref="M354:M355"/>
    <mergeCell ref="D355:D356"/>
    <mergeCell ref="A357:A359"/>
    <mergeCell ref="B357:B359"/>
    <mergeCell ref="C357:C359"/>
    <mergeCell ref="E357:E359"/>
    <mergeCell ref="F357:F359"/>
    <mergeCell ref="G357:G359"/>
    <mergeCell ref="H357:H359"/>
    <mergeCell ref="I357:I359"/>
    <mergeCell ref="G354:G356"/>
    <mergeCell ref="H354:H356"/>
    <mergeCell ref="I354:I356"/>
    <mergeCell ref="J354:J355"/>
    <mergeCell ref="K354:K355"/>
    <mergeCell ref="L354:L355"/>
    <mergeCell ref="J363:J364"/>
    <mergeCell ref="K363:K364"/>
    <mergeCell ref="L363:L364"/>
    <mergeCell ref="M363:M364"/>
    <mergeCell ref="D364:D365"/>
    <mergeCell ref="A366:A369"/>
    <mergeCell ref="B366:B369"/>
    <mergeCell ref="C366:C369"/>
    <mergeCell ref="E366:E369"/>
    <mergeCell ref="F366:F369"/>
    <mergeCell ref="M360:M361"/>
    <mergeCell ref="D361:D362"/>
    <mergeCell ref="A363:A365"/>
    <mergeCell ref="B363:B365"/>
    <mergeCell ref="C363:C365"/>
    <mergeCell ref="E363:E365"/>
    <mergeCell ref="F363:F365"/>
    <mergeCell ref="G363:G365"/>
    <mergeCell ref="H363:H365"/>
    <mergeCell ref="I363:I365"/>
    <mergeCell ref="G360:G362"/>
    <mergeCell ref="H360:H362"/>
    <mergeCell ref="I360:I362"/>
    <mergeCell ref="J360:J361"/>
    <mergeCell ref="K360:K361"/>
    <mergeCell ref="L360:L361"/>
    <mergeCell ref="H370:H371"/>
    <mergeCell ref="I370:I371"/>
    <mergeCell ref="D371:D373"/>
    <mergeCell ref="G372:G373"/>
    <mergeCell ref="H372:H373"/>
    <mergeCell ref="I372:I373"/>
    <mergeCell ref="A370:A373"/>
    <mergeCell ref="B370:B373"/>
    <mergeCell ref="C370:C373"/>
    <mergeCell ref="E370:E373"/>
    <mergeCell ref="F370:F373"/>
    <mergeCell ref="G370:G371"/>
    <mergeCell ref="G366:G367"/>
    <mergeCell ref="H366:H367"/>
    <mergeCell ref="I366:I367"/>
    <mergeCell ref="D367:D369"/>
    <mergeCell ref="G368:G369"/>
    <mergeCell ref="H368:H369"/>
    <mergeCell ref="I368:I369"/>
    <mergeCell ref="H378:H379"/>
    <mergeCell ref="I378:I379"/>
    <mergeCell ref="D379:D381"/>
    <mergeCell ref="G380:G381"/>
    <mergeCell ref="H380:H381"/>
    <mergeCell ref="I380:I381"/>
    <mergeCell ref="A378:A381"/>
    <mergeCell ref="B378:B381"/>
    <mergeCell ref="C378:C381"/>
    <mergeCell ref="E378:E381"/>
    <mergeCell ref="F378:F381"/>
    <mergeCell ref="G378:G379"/>
    <mergeCell ref="H374:H375"/>
    <mergeCell ref="I374:I375"/>
    <mergeCell ref="D375:D377"/>
    <mergeCell ref="G376:G377"/>
    <mergeCell ref="H376:H377"/>
    <mergeCell ref="I376:I377"/>
    <mergeCell ref="A374:A377"/>
    <mergeCell ref="B374:B377"/>
    <mergeCell ref="C374:C377"/>
    <mergeCell ref="E374:E377"/>
    <mergeCell ref="F374:F377"/>
    <mergeCell ref="G374:G375"/>
    <mergeCell ref="H386:H387"/>
    <mergeCell ref="I386:I387"/>
    <mergeCell ref="D387:D389"/>
    <mergeCell ref="G388:G389"/>
    <mergeCell ref="H388:H389"/>
    <mergeCell ref="I388:I389"/>
    <mergeCell ref="A386:A389"/>
    <mergeCell ref="B386:B389"/>
    <mergeCell ref="C386:C389"/>
    <mergeCell ref="E386:E389"/>
    <mergeCell ref="F386:F389"/>
    <mergeCell ref="G386:G387"/>
    <mergeCell ref="H382:H383"/>
    <mergeCell ref="I382:I383"/>
    <mergeCell ref="D383:D385"/>
    <mergeCell ref="G384:G385"/>
    <mergeCell ref="H384:H385"/>
    <mergeCell ref="I384:I385"/>
    <mergeCell ref="A382:A385"/>
    <mergeCell ref="B382:B385"/>
    <mergeCell ref="C382:C385"/>
    <mergeCell ref="E382:E385"/>
    <mergeCell ref="F382:F385"/>
    <mergeCell ref="G382:G383"/>
    <mergeCell ref="H394:H395"/>
    <mergeCell ref="I394:I395"/>
    <mergeCell ref="D395:D397"/>
    <mergeCell ref="G396:G397"/>
    <mergeCell ref="H396:H397"/>
    <mergeCell ref="I396:I397"/>
    <mergeCell ref="A394:A397"/>
    <mergeCell ref="B394:B397"/>
    <mergeCell ref="C394:C397"/>
    <mergeCell ref="E394:E397"/>
    <mergeCell ref="F394:F397"/>
    <mergeCell ref="G394:G395"/>
    <mergeCell ref="H390:H391"/>
    <mergeCell ref="I390:I391"/>
    <mergeCell ref="D391:D393"/>
    <mergeCell ref="G392:G393"/>
    <mergeCell ref="H392:H393"/>
    <mergeCell ref="I392:I393"/>
    <mergeCell ref="A390:A393"/>
    <mergeCell ref="B390:B393"/>
    <mergeCell ref="C390:C393"/>
    <mergeCell ref="E390:E393"/>
    <mergeCell ref="F390:F393"/>
    <mergeCell ref="G390:G391"/>
    <mergeCell ref="H402:H403"/>
    <mergeCell ref="I402:I403"/>
    <mergeCell ref="D403:D405"/>
    <mergeCell ref="G404:G405"/>
    <mergeCell ref="H404:H405"/>
    <mergeCell ref="I404:I405"/>
    <mergeCell ref="A402:A405"/>
    <mergeCell ref="B402:B405"/>
    <mergeCell ref="C402:C405"/>
    <mergeCell ref="E402:E405"/>
    <mergeCell ref="F402:F405"/>
    <mergeCell ref="G402:G403"/>
    <mergeCell ref="H398:H399"/>
    <mergeCell ref="I398:I399"/>
    <mergeCell ref="D399:D401"/>
    <mergeCell ref="G400:G401"/>
    <mergeCell ref="H400:H401"/>
    <mergeCell ref="I400:I401"/>
    <mergeCell ref="A398:A401"/>
    <mergeCell ref="B398:B401"/>
    <mergeCell ref="C398:C401"/>
    <mergeCell ref="E398:E401"/>
    <mergeCell ref="F398:F401"/>
    <mergeCell ref="G398:G399"/>
    <mergeCell ref="H410:H411"/>
    <mergeCell ref="I410:I411"/>
    <mergeCell ref="D411:D413"/>
    <mergeCell ref="G412:G413"/>
    <mergeCell ref="H412:H413"/>
    <mergeCell ref="I412:I413"/>
    <mergeCell ref="A410:A413"/>
    <mergeCell ref="B410:B413"/>
    <mergeCell ref="C410:C413"/>
    <mergeCell ref="E410:E413"/>
    <mergeCell ref="F410:F413"/>
    <mergeCell ref="G410:G411"/>
    <mergeCell ref="H406:H407"/>
    <mergeCell ref="I406:I407"/>
    <mergeCell ref="D407:D409"/>
    <mergeCell ref="G408:G409"/>
    <mergeCell ref="H408:H409"/>
    <mergeCell ref="I408:I409"/>
    <mergeCell ref="A406:A409"/>
    <mergeCell ref="B406:B409"/>
    <mergeCell ref="C406:C409"/>
    <mergeCell ref="E406:E409"/>
    <mergeCell ref="F406:F409"/>
    <mergeCell ref="G406:G407"/>
    <mergeCell ref="H418:H419"/>
    <mergeCell ref="I418:I419"/>
    <mergeCell ref="D419:D421"/>
    <mergeCell ref="G420:G421"/>
    <mergeCell ref="H420:H421"/>
    <mergeCell ref="I420:I421"/>
    <mergeCell ref="A418:A421"/>
    <mergeCell ref="B418:B421"/>
    <mergeCell ref="C418:C421"/>
    <mergeCell ref="E418:E421"/>
    <mergeCell ref="F418:F421"/>
    <mergeCell ref="G418:G419"/>
    <mergeCell ref="H414:H415"/>
    <mergeCell ref="I414:I415"/>
    <mergeCell ref="D415:D417"/>
    <mergeCell ref="G416:G417"/>
    <mergeCell ref="H416:H417"/>
    <mergeCell ref="I416:I417"/>
    <mergeCell ref="A414:A417"/>
    <mergeCell ref="B414:B417"/>
    <mergeCell ref="C414:C417"/>
    <mergeCell ref="E414:E417"/>
    <mergeCell ref="F414:F417"/>
    <mergeCell ref="G414:G415"/>
    <mergeCell ref="H426:H428"/>
    <mergeCell ref="I426:I428"/>
    <mergeCell ref="J426:J427"/>
    <mergeCell ref="K426:K427"/>
    <mergeCell ref="L426:L427"/>
    <mergeCell ref="M426:M427"/>
    <mergeCell ref="A426:A428"/>
    <mergeCell ref="B426:B428"/>
    <mergeCell ref="C426:C428"/>
    <mergeCell ref="E426:E428"/>
    <mergeCell ref="F426:F428"/>
    <mergeCell ref="G426:G428"/>
    <mergeCell ref="D427:D428"/>
    <mergeCell ref="H422:H423"/>
    <mergeCell ref="I422:I423"/>
    <mergeCell ref="D423:D425"/>
    <mergeCell ref="G424:G425"/>
    <mergeCell ref="H424:H425"/>
    <mergeCell ref="I424:I425"/>
    <mergeCell ref="A422:A425"/>
    <mergeCell ref="B422:B425"/>
    <mergeCell ref="C422:C425"/>
    <mergeCell ref="E422:E425"/>
    <mergeCell ref="F422:F425"/>
    <mergeCell ref="G422:G423"/>
    <mergeCell ref="A433:A435"/>
    <mergeCell ref="B433:B435"/>
    <mergeCell ref="C433:C435"/>
    <mergeCell ref="E433:E435"/>
    <mergeCell ref="F433:F435"/>
    <mergeCell ref="G433:G435"/>
    <mergeCell ref="H429:H430"/>
    <mergeCell ref="I429:I430"/>
    <mergeCell ref="D430:D432"/>
    <mergeCell ref="G431:G432"/>
    <mergeCell ref="H431:H432"/>
    <mergeCell ref="I431:I432"/>
    <mergeCell ref="A429:A432"/>
    <mergeCell ref="B429:B432"/>
    <mergeCell ref="C429:C432"/>
    <mergeCell ref="E429:E432"/>
    <mergeCell ref="F429:F432"/>
    <mergeCell ref="G429:G430"/>
    <mergeCell ref="H439:H440"/>
    <mergeCell ref="I439:I440"/>
    <mergeCell ref="D440:D442"/>
    <mergeCell ref="G441:G442"/>
    <mergeCell ref="H441:H442"/>
    <mergeCell ref="I441:I442"/>
    <mergeCell ref="J437:J438"/>
    <mergeCell ref="K437:K438"/>
    <mergeCell ref="L437:L438"/>
    <mergeCell ref="M437:M438"/>
    <mergeCell ref="A439:A442"/>
    <mergeCell ref="B439:B442"/>
    <mergeCell ref="C439:C442"/>
    <mergeCell ref="E439:E442"/>
    <mergeCell ref="F439:F442"/>
    <mergeCell ref="G439:G440"/>
    <mergeCell ref="M434:M435"/>
    <mergeCell ref="A436:A438"/>
    <mergeCell ref="B436:B438"/>
    <mergeCell ref="C436:C438"/>
    <mergeCell ref="E436:E438"/>
    <mergeCell ref="F436:F438"/>
    <mergeCell ref="G436:G438"/>
    <mergeCell ref="H436:H438"/>
    <mergeCell ref="I436:I438"/>
    <mergeCell ref="D437:D438"/>
    <mergeCell ref="H433:H435"/>
    <mergeCell ref="I433:I435"/>
    <mergeCell ref="D434:D435"/>
    <mergeCell ref="J434:J435"/>
    <mergeCell ref="K434:K435"/>
    <mergeCell ref="L434:L435"/>
    <mergeCell ref="M444:M445"/>
    <mergeCell ref="A446:A449"/>
    <mergeCell ref="B446:B449"/>
    <mergeCell ref="C446:C449"/>
    <mergeCell ref="E446:E449"/>
    <mergeCell ref="F446:F449"/>
    <mergeCell ref="G446:G447"/>
    <mergeCell ref="H446:H447"/>
    <mergeCell ref="I446:I447"/>
    <mergeCell ref="D447:D449"/>
    <mergeCell ref="H443:H445"/>
    <mergeCell ref="I443:I445"/>
    <mergeCell ref="D444:D445"/>
    <mergeCell ref="J444:J445"/>
    <mergeCell ref="K444:K445"/>
    <mergeCell ref="L444:L445"/>
    <mergeCell ref="A443:A445"/>
    <mergeCell ref="B443:B445"/>
    <mergeCell ref="C443:C445"/>
    <mergeCell ref="E443:E445"/>
    <mergeCell ref="F443:F445"/>
    <mergeCell ref="G443:G445"/>
    <mergeCell ref="I450:I451"/>
    <mergeCell ref="D451:D453"/>
    <mergeCell ref="G452:G453"/>
    <mergeCell ref="H452:H453"/>
    <mergeCell ref="I452:I453"/>
    <mergeCell ref="A454:A457"/>
    <mergeCell ref="B454:B457"/>
    <mergeCell ref="C454:C457"/>
    <mergeCell ref="E454:E457"/>
    <mergeCell ref="F454:F457"/>
    <mergeCell ref="G448:G449"/>
    <mergeCell ref="H448:H449"/>
    <mergeCell ref="I448:I449"/>
    <mergeCell ref="A450:A453"/>
    <mergeCell ref="B450:B453"/>
    <mergeCell ref="C450:C453"/>
    <mergeCell ref="E450:E453"/>
    <mergeCell ref="F450:F453"/>
    <mergeCell ref="G450:G451"/>
    <mergeCell ref="H450:H451"/>
    <mergeCell ref="G460:G461"/>
    <mergeCell ref="H460:H461"/>
    <mergeCell ref="I460:I461"/>
    <mergeCell ref="G462:G463"/>
    <mergeCell ref="H462:H463"/>
    <mergeCell ref="I462:I463"/>
    <mergeCell ref="A460:A463"/>
    <mergeCell ref="B460:B463"/>
    <mergeCell ref="C460:C463"/>
    <mergeCell ref="D460:D462"/>
    <mergeCell ref="E460:E463"/>
    <mergeCell ref="F460:F463"/>
    <mergeCell ref="L455:L457"/>
    <mergeCell ref="M455:M457"/>
    <mergeCell ref="A458:A459"/>
    <mergeCell ref="B458:B459"/>
    <mergeCell ref="C458:C459"/>
    <mergeCell ref="E458:E459"/>
    <mergeCell ref="F458:F459"/>
    <mergeCell ref="G458:G459"/>
    <mergeCell ref="H458:H459"/>
    <mergeCell ref="I458:I459"/>
    <mergeCell ref="G454:G457"/>
    <mergeCell ref="H454:H457"/>
    <mergeCell ref="I454:I457"/>
    <mergeCell ref="D455:D457"/>
    <mergeCell ref="J455:J457"/>
    <mergeCell ref="K455:K457"/>
    <mergeCell ref="G470:G471"/>
    <mergeCell ref="H470:H471"/>
    <mergeCell ref="I470:I471"/>
    <mergeCell ref="G472:G473"/>
    <mergeCell ref="H472:H473"/>
    <mergeCell ref="I472:I473"/>
    <mergeCell ref="H464:H466"/>
    <mergeCell ref="I464:I466"/>
    <mergeCell ref="D465:D466"/>
    <mergeCell ref="A467:I469"/>
    <mergeCell ref="A470:A473"/>
    <mergeCell ref="B470:B473"/>
    <mergeCell ref="C470:C473"/>
    <mergeCell ref="D470:D472"/>
    <mergeCell ref="E470:E473"/>
    <mergeCell ref="F470:F473"/>
    <mergeCell ref="A464:A466"/>
    <mergeCell ref="B464:B466"/>
    <mergeCell ref="C464:C466"/>
    <mergeCell ref="E464:E466"/>
    <mergeCell ref="F464:F466"/>
    <mergeCell ref="G464:G466"/>
    <mergeCell ref="G478:G479"/>
    <mergeCell ref="H478:H479"/>
    <mergeCell ref="I478:I479"/>
    <mergeCell ref="G480:G481"/>
    <mergeCell ref="H480:H481"/>
    <mergeCell ref="I480:I481"/>
    <mergeCell ref="A478:A481"/>
    <mergeCell ref="B478:B481"/>
    <mergeCell ref="C478:C481"/>
    <mergeCell ref="D478:D480"/>
    <mergeCell ref="E478:E481"/>
    <mergeCell ref="F478:F481"/>
    <mergeCell ref="H474:H475"/>
    <mergeCell ref="I474:I475"/>
    <mergeCell ref="D475:D477"/>
    <mergeCell ref="G476:G477"/>
    <mergeCell ref="H476:H477"/>
    <mergeCell ref="I476:I477"/>
    <mergeCell ref="A474:A477"/>
    <mergeCell ref="B474:B477"/>
    <mergeCell ref="C474:C477"/>
    <mergeCell ref="E474:E477"/>
    <mergeCell ref="F474:F477"/>
    <mergeCell ref="G474:G475"/>
    <mergeCell ref="H486:H487"/>
    <mergeCell ref="I486:I487"/>
    <mergeCell ref="B489:M489"/>
    <mergeCell ref="A486:A487"/>
    <mergeCell ref="B486:B487"/>
    <mergeCell ref="C486:C487"/>
    <mergeCell ref="E486:E487"/>
    <mergeCell ref="F486:F487"/>
    <mergeCell ref="G486:G487"/>
    <mergeCell ref="G482:G483"/>
    <mergeCell ref="H482:H483"/>
    <mergeCell ref="I482:I483"/>
    <mergeCell ref="G484:G485"/>
    <mergeCell ref="H484:H485"/>
    <mergeCell ref="I484:I485"/>
    <mergeCell ref="A482:A485"/>
    <mergeCell ref="B482:B485"/>
    <mergeCell ref="C482:C485"/>
    <mergeCell ref="D482:D484"/>
    <mergeCell ref="E482:E485"/>
    <mergeCell ref="F482:F48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2" fitToHeight="15" orientation="landscape" r:id="rId1"/>
  <headerFooter differentFirst="1" alignWithMargins="0">
    <oddHeader>&amp;C&amp;"Times New Roman,обычный"&amp;P</oddHeader>
  </headerFooter>
  <rowBreaks count="12" manualBreakCount="12">
    <brk id="32" max="12" man="1"/>
    <brk id="76" max="12" man="1"/>
    <brk id="119" max="12" man="1"/>
    <brk id="173" max="12" man="1"/>
    <brk id="215" max="12" man="1"/>
    <brk id="256" max="12" man="1"/>
    <brk id="291" max="12" man="1"/>
    <brk id="333" max="12" man="1"/>
    <brk id="369" max="12" man="1"/>
    <brk id="405" max="12" man="1"/>
    <brk id="442" max="12" man="1"/>
    <brk id="47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2026-2028  (2)</vt:lpstr>
      <vt:lpstr>'2026-2028  (2)'!Заголовки_для_печати</vt:lpstr>
      <vt:lpstr>'2026-2028 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Губерт Наталья Эдуардовна</dc:creator>
  <cp:lastModifiedBy>Губерт Наталья Эдуардовна</cp:lastModifiedBy>
  <cp:lastPrinted>2026-07-03T12:51:20Z</cp:lastPrinted>
  <dcterms:created xsi:type="dcterms:W3CDTF">2026-01-29T13:36:27Z</dcterms:created>
  <dcterms:modified xsi:type="dcterms:W3CDTF">2026-07-27T07:02:03Z</dcterms:modified>
</cp:coreProperties>
</file>