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8800" windowHeight="11835"/>
  </bookViews>
  <sheets>
    <sheet name="!2022-2024 " sheetId="1" r:id="rId1"/>
  </sheets>
  <definedNames>
    <definedName name="_xlnm._FilterDatabase" localSheetId="0" hidden="1">'!2022-2024 '!$A$9:$P$317</definedName>
    <definedName name="_xlnm.Print_Titles" localSheetId="0">'!2022-2024 '!$9:$9</definedName>
    <definedName name="_xlnm.Print_Area" localSheetId="0">'!2022-2024 '!$A$1:$M$317</definedName>
  </definedNames>
  <calcPr calcId="145621"/>
</workbook>
</file>

<file path=xl/calcChain.xml><?xml version="1.0" encoding="utf-8"?>
<calcChain xmlns="http://schemas.openxmlformats.org/spreadsheetml/2006/main">
  <c r="H255" i="1" l="1"/>
  <c r="K10" i="1" l="1"/>
  <c r="K214" i="1"/>
  <c r="K306" i="1"/>
  <c r="K304" i="1"/>
  <c r="K302" i="1"/>
  <c r="K300" i="1"/>
  <c r="K296" i="1"/>
  <c r="K292" i="1"/>
  <c r="K290" i="1"/>
  <c r="K220" i="1"/>
  <c r="K219" i="1"/>
  <c r="L194" i="1" l="1"/>
  <c r="K181" i="1"/>
  <c r="K168" i="1"/>
  <c r="K133" i="1"/>
  <c r="K175" i="1" l="1"/>
  <c r="H270" i="1" l="1"/>
  <c r="L123" i="1" l="1"/>
  <c r="L100" i="1" l="1"/>
  <c r="M267" i="1" l="1"/>
  <c r="L267" i="1"/>
  <c r="K267" i="1"/>
  <c r="M287" i="1"/>
  <c r="L287" i="1"/>
  <c r="K287" i="1"/>
  <c r="M283" i="1"/>
  <c r="L283" i="1"/>
  <c r="K283" i="1"/>
  <c r="L215" i="1"/>
  <c r="M215" i="1"/>
  <c r="K215" i="1"/>
  <c r="M227" i="1"/>
  <c r="L227" i="1"/>
  <c r="K227" i="1"/>
  <c r="M225" i="1"/>
  <c r="L225" i="1"/>
  <c r="K225" i="1"/>
  <c r="H225" i="1" s="1"/>
  <c r="M255" i="1"/>
  <c r="L255" i="1"/>
  <c r="K255" i="1"/>
  <c r="M253" i="1"/>
  <c r="L253" i="1"/>
  <c r="K253" i="1"/>
  <c r="M251" i="1"/>
  <c r="H251" i="1" s="1"/>
  <c r="L251" i="1"/>
  <c r="K251" i="1"/>
  <c r="M249" i="1"/>
  <c r="L249" i="1"/>
  <c r="K249" i="1"/>
  <c r="H287" i="1" l="1"/>
  <c r="H283" i="1"/>
  <c r="H253" i="1"/>
  <c r="H249" i="1"/>
  <c r="H227" i="1"/>
  <c r="K233" i="1" l="1"/>
  <c r="M106" i="1"/>
  <c r="L106" i="1"/>
  <c r="K106" i="1"/>
  <c r="H106" i="1" s="1"/>
  <c r="L15" i="1"/>
  <c r="M15" i="1"/>
  <c r="K15" i="1"/>
  <c r="L16" i="1"/>
  <c r="M16" i="1"/>
  <c r="M22" i="1" l="1"/>
  <c r="L22" i="1"/>
  <c r="K22" i="1"/>
  <c r="H22" i="1" l="1"/>
  <c r="L122" i="1" l="1"/>
  <c r="K144" i="1" l="1"/>
  <c r="K58" i="1"/>
  <c r="M123" i="1" l="1"/>
  <c r="L195" i="1" l="1"/>
  <c r="M195" i="1"/>
  <c r="K195" i="1"/>
  <c r="H195" i="1" l="1"/>
  <c r="M199" i="1"/>
  <c r="L199" i="1"/>
  <c r="K199" i="1"/>
  <c r="K135" i="1"/>
  <c r="K190" i="1"/>
  <c r="H199" i="1" l="1"/>
  <c r="L266" i="1"/>
  <c r="L113" i="1"/>
  <c r="K100" i="1"/>
  <c r="M55" i="1"/>
  <c r="L55" i="1"/>
  <c r="L54" i="1"/>
  <c r="M54" i="1"/>
  <c r="M263" i="1"/>
  <c r="L263" i="1"/>
  <c r="K263" i="1"/>
  <c r="M261" i="1"/>
  <c r="L261" i="1"/>
  <c r="K261" i="1"/>
  <c r="H261" i="1" l="1"/>
  <c r="H263" i="1"/>
  <c r="M78" i="1"/>
  <c r="L78" i="1"/>
  <c r="N175" i="1" l="1"/>
  <c r="K188" i="1"/>
  <c r="L183" i="1"/>
  <c r="K130" i="1"/>
  <c r="L216" i="1" l="1"/>
  <c r="M216" i="1"/>
  <c r="K216" i="1"/>
  <c r="H216" i="1" l="1"/>
  <c r="K138" i="1"/>
  <c r="M122" i="1" l="1"/>
  <c r="L145" i="1" l="1"/>
  <c r="M145" i="1"/>
  <c r="K145" i="1"/>
  <c r="K127" i="1" l="1"/>
  <c r="K122" i="1" s="1"/>
  <c r="M189" i="1" l="1"/>
  <c r="L189" i="1"/>
  <c r="K189" i="1"/>
  <c r="H189" i="1" l="1"/>
  <c r="K128" i="1"/>
  <c r="K123" i="1" s="1"/>
  <c r="M157" i="1" l="1"/>
  <c r="L157" i="1"/>
  <c r="K157" i="1"/>
  <c r="L182" i="1"/>
  <c r="M182" i="1"/>
  <c r="K182" i="1"/>
  <c r="L180" i="1"/>
  <c r="M180" i="1"/>
  <c r="K180" i="1"/>
  <c r="M235" i="1"/>
  <c r="L235" i="1"/>
  <c r="K235" i="1"/>
  <c r="M231" i="1"/>
  <c r="L231" i="1"/>
  <c r="K231" i="1"/>
  <c r="L221" i="1"/>
  <c r="M221" i="1"/>
  <c r="K221" i="1"/>
  <c r="M245" i="1"/>
  <c r="L245" i="1"/>
  <c r="K245" i="1"/>
  <c r="L281" i="1"/>
  <c r="M281" i="1"/>
  <c r="K281" i="1"/>
  <c r="L285" i="1"/>
  <c r="M285" i="1"/>
  <c r="K285" i="1"/>
  <c r="M257" i="1"/>
  <c r="L257" i="1"/>
  <c r="K257" i="1"/>
  <c r="L268" i="1"/>
  <c r="M268" i="1"/>
  <c r="K268" i="1"/>
  <c r="L273" i="1"/>
  <c r="M273" i="1"/>
  <c r="K273" i="1"/>
  <c r="H182" i="1" l="1"/>
  <c r="H157" i="1"/>
  <c r="H221" i="1"/>
  <c r="H235" i="1"/>
  <c r="H245" i="1"/>
  <c r="H180" i="1"/>
  <c r="H231" i="1"/>
  <c r="H273" i="1"/>
  <c r="H268" i="1"/>
  <c r="H257" i="1"/>
  <c r="H145" i="1" l="1"/>
  <c r="M134" i="1"/>
  <c r="L134" i="1"/>
  <c r="K134" i="1"/>
  <c r="M129" i="1"/>
  <c r="L129" i="1"/>
  <c r="K129" i="1"/>
  <c r="M124" i="1"/>
  <c r="L124" i="1"/>
  <c r="K124" i="1"/>
  <c r="M100" i="1"/>
  <c r="M101" i="1"/>
  <c r="L101" i="1"/>
  <c r="K101" i="1"/>
  <c r="H101" i="1" l="1"/>
  <c r="H134" i="1"/>
  <c r="H129" i="1"/>
  <c r="H124" i="1"/>
  <c r="K77" i="1"/>
  <c r="M73" i="1"/>
  <c r="L73" i="1"/>
  <c r="K73" i="1"/>
  <c r="K55" i="1"/>
  <c r="M59" i="1"/>
  <c r="L59" i="1"/>
  <c r="K59" i="1"/>
  <c r="M47" i="1"/>
  <c r="L47" i="1"/>
  <c r="K47" i="1"/>
  <c r="M42" i="1"/>
  <c r="L42" i="1"/>
  <c r="K42" i="1"/>
  <c r="K41" i="1"/>
  <c r="M37" i="1"/>
  <c r="L37" i="1"/>
  <c r="K37" i="1"/>
  <c r="K36" i="1"/>
  <c r="M32" i="1"/>
  <c r="L32" i="1"/>
  <c r="K32" i="1"/>
  <c r="K28" i="1"/>
  <c r="K16" i="1" s="1"/>
  <c r="M24" i="1"/>
  <c r="L24" i="1"/>
  <c r="K24" i="1"/>
  <c r="L17" i="1"/>
  <c r="M17" i="1"/>
  <c r="K17" i="1"/>
  <c r="K19" i="1"/>
  <c r="H59" i="1" l="1"/>
  <c r="H73" i="1"/>
  <c r="H17" i="1"/>
  <c r="H32" i="1"/>
  <c r="H37" i="1"/>
  <c r="H24" i="1"/>
  <c r="H42" i="1"/>
  <c r="H47" i="1"/>
  <c r="L13" i="1" l="1"/>
  <c r="M13" i="1"/>
  <c r="K13" i="1"/>
  <c r="M312" i="1" l="1"/>
  <c r="L312" i="1"/>
  <c r="K312" i="1"/>
  <c r="M311" i="1"/>
  <c r="L311" i="1"/>
  <c r="K311" i="1"/>
  <c r="M310" i="1"/>
  <c r="L310" i="1"/>
  <c r="K310" i="1"/>
  <c r="K277" i="1"/>
  <c r="L277" i="1"/>
  <c r="M277" i="1"/>
  <c r="L275" i="1"/>
  <c r="M239" i="1"/>
  <c r="L239" i="1"/>
  <c r="K239" i="1"/>
  <c r="M241" i="1"/>
  <c r="L241" i="1"/>
  <c r="K241" i="1"/>
  <c r="M243" i="1"/>
  <c r="L243" i="1"/>
  <c r="K243" i="1"/>
  <c r="H312" i="1" l="1"/>
  <c r="L309" i="1"/>
  <c r="M309" i="1"/>
  <c r="K309" i="1"/>
  <c r="H277" i="1"/>
  <c r="H239" i="1"/>
  <c r="H241" i="1"/>
  <c r="H243" i="1"/>
  <c r="M154" i="1" l="1"/>
  <c r="L154" i="1"/>
  <c r="K154" i="1"/>
  <c r="M139" i="1"/>
  <c r="L139" i="1"/>
  <c r="K139" i="1"/>
  <c r="K113" i="1"/>
  <c r="K108" i="1"/>
  <c r="M108" i="1"/>
  <c r="L108" i="1"/>
  <c r="L85" i="1"/>
  <c r="M85" i="1"/>
  <c r="K85" i="1"/>
  <c r="K126" i="1" l="1"/>
  <c r="K121" i="1"/>
  <c r="H154" i="1"/>
  <c r="H139" i="1"/>
  <c r="H108" i="1"/>
  <c r="M86" i="1" l="1"/>
  <c r="L86" i="1"/>
  <c r="K86" i="1"/>
  <c r="M83" i="1"/>
  <c r="L83" i="1"/>
  <c r="K83" i="1"/>
  <c r="M81" i="1"/>
  <c r="L81" i="1"/>
  <c r="K81" i="1"/>
  <c r="H86" i="1" l="1"/>
  <c r="H81" i="1"/>
  <c r="L61" i="1"/>
  <c r="M61" i="1"/>
  <c r="K56" i="1"/>
  <c r="L56" i="1"/>
  <c r="M56" i="1"/>
  <c r="M51" i="1"/>
  <c r="L51" i="1"/>
  <c r="K51" i="1"/>
  <c r="K49" i="1"/>
  <c r="L49" i="1"/>
  <c r="M49" i="1"/>
  <c r="K26" i="1"/>
  <c r="H49" i="1" l="1"/>
  <c r="K61" i="1"/>
  <c r="H56" i="1"/>
  <c r="H51" i="1"/>
  <c r="M247" i="1" l="1"/>
  <c r="K166" i="1" l="1"/>
  <c r="L247" i="1" l="1"/>
  <c r="K247" i="1"/>
  <c r="H247" i="1" l="1"/>
  <c r="L214" i="1"/>
  <c r="M214" i="1"/>
  <c r="K177" i="1" l="1"/>
  <c r="L177" i="1"/>
  <c r="M177" i="1"/>
  <c r="M211" i="1"/>
  <c r="L211" i="1"/>
  <c r="K211" i="1"/>
  <c r="M209" i="1"/>
  <c r="L209" i="1"/>
  <c r="K209" i="1"/>
  <c r="M205" i="1"/>
  <c r="L205" i="1"/>
  <c r="K205" i="1"/>
  <c r="L197" i="1"/>
  <c r="M197" i="1"/>
  <c r="L151" i="1"/>
  <c r="M151" i="1"/>
  <c r="L136" i="1"/>
  <c r="M136" i="1"/>
  <c r="L131" i="1"/>
  <c r="M131" i="1"/>
  <c r="L126" i="1"/>
  <c r="M126" i="1"/>
  <c r="L112" i="1"/>
  <c r="M112" i="1"/>
  <c r="M113" i="1"/>
  <c r="K112" i="1"/>
  <c r="H211" i="1" l="1"/>
  <c r="H209" i="1"/>
  <c r="H205" i="1"/>
  <c r="H177" i="1"/>
  <c r="L213" i="1"/>
  <c r="M213" i="1"/>
  <c r="K213" i="1"/>
  <c r="L89" i="1" l="1"/>
  <c r="M89" i="1"/>
  <c r="L90" i="1"/>
  <c r="L12" i="1" s="1"/>
  <c r="M90" i="1"/>
  <c r="M12" i="1" s="1"/>
  <c r="K89" i="1"/>
  <c r="K90" i="1"/>
  <c r="K12" i="1" s="1"/>
  <c r="K54" i="1"/>
  <c r="K64" i="1" l="1"/>
  <c r="L64" i="1"/>
  <c r="M64" i="1"/>
  <c r="H64" i="1" l="1"/>
  <c r="L44" i="1"/>
  <c r="M44" i="1"/>
  <c r="K44" i="1"/>
  <c r="H126" i="1"/>
  <c r="M275" i="1"/>
  <c r="M270" i="1"/>
  <c r="M266" i="1"/>
  <c r="M297" i="1"/>
  <c r="M293" i="1"/>
  <c r="M307" i="1"/>
  <c r="M305" i="1"/>
  <c r="M303" i="1"/>
  <c r="M301" i="1"/>
  <c r="M299" i="1"/>
  <c r="M291" i="1"/>
  <c r="M295" i="1"/>
  <c r="M289" i="1"/>
  <c r="M259" i="1"/>
  <c r="M237" i="1"/>
  <c r="M233" i="1"/>
  <c r="M229" i="1"/>
  <c r="M223" i="1"/>
  <c r="M218" i="1"/>
  <c r="M207" i="1"/>
  <c r="M203" i="1"/>
  <c r="M201" i="1"/>
  <c r="M193" i="1"/>
  <c r="M191" i="1"/>
  <c r="M187" i="1"/>
  <c r="M184" i="1"/>
  <c r="M174" i="1"/>
  <c r="M172" i="1"/>
  <c r="M169" i="1"/>
  <c r="M166" i="1"/>
  <c r="M163" i="1"/>
  <c r="M160" i="1"/>
  <c r="M148" i="1"/>
  <c r="M142" i="1"/>
  <c r="M118" i="1"/>
  <c r="M114" i="1"/>
  <c r="M103" i="1"/>
  <c r="M98" i="1"/>
  <c r="M94" i="1"/>
  <c r="M91" i="1"/>
  <c r="M75" i="1"/>
  <c r="M70" i="1"/>
  <c r="M67" i="1"/>
  <c r="M39" i="1"/>
  <c r="M34" i="1"/>
  <c r="M29" i="1"/>
  <c r="M26" i="1"/>
  <c r="M19" i="1"/>
  <c r="L19" i="1"/>
  <c r="H19" i="1" l="1"/>
  <c r="H44" i="1"/>
  <c r="M121" i="1"/>
  <c r="M14" i="1"/>
  <c r="M88" i="1"/>
  <c r="M265" i="1"/>
  <c r="M111" i="1"/>
  <c r="M53" i="1"/>
  <c r="M11" i="1" l="1"/>
  <c r="M10" i="1" s="1"/>
  <c r="L297" i="1"/>
  <c r="K297" i="1"/>
  <c r="L293" i="1"/>
  <c r="K293" i="1"/>
  <c r="L307" i="1"/>
  <c r="K307" i="1"/>
  <c r="L305" i="1"/>
  <c r="K305" i="1"/>
  <c r="L303" i="1"/>
  <c r="K303" i="1"/>
  <c r="L301" i="1"/>
  <c r="K301" i="1"/>
  <c r="L299" i="1"/>
  <c r="K299" i="1"/>
  <c r="L291" i="1"/>
  <c r="K291" i="1"/>
  <c r="L295" i="1"/>
  <c r="K295" i="1"/>
  <c r="H295" i="1" l="1"/>
  <c r="H299" i="1"/>
  <c r="H303" i="1"/>
  <c r="H307" i="1"/>
  <c r="H297" i="1"/>
  <c r="H305" i="1"/>
  <c r="H301" i="1"/>
  <c r="H291" i="1"/>
  <c r="H293" i="1"/>
  <c r="L289" i="1" l="1"/>
  <c r="K289" i="1"/>
  <c r="K70" i="1"/>
  <c r="L70" i="1"/>
  <c r="H70" i="1" l="1"/>
  <c r="H289" i="1"/>
  <c r="K98" i="1"/>
  <c r="L98" i="1"/>
  <c r="K266" i="1"/>
  <c r="K11" i="1" s="1"/>
  <c r="L11" i="1"/>
  <c r="L10" i="1" s="1"/>
  <c r="K275" i="1"/>
  <c r="K270" i="1"/>
  <c r="L270" i="1"/>
  <c r="K259" i="1"/>
  <c r="L259" i="1"/>
  <c r="L237" i="1"/>
  <c r="K237" i="1"/>
  <c r="L233" i="1"/>
  <c r="K229" i="1"/>
  <c r="L229" i="1"/>
  <c r="K223" i="1"/>
  <c r="L223" i="1"/>
  <c r="K218" i="1"/>
  <c r="L218" i="1"/>
  <c r="K207" i="1"/>
  <c r="L207" i="1"/>
  <c r="K203" i="1"/>
  <c r="L203" i="1"/>
  <c r="K201" i="1"/>
  <c r="L201" i="1"/>
  <c r="K197" i="1"/>
  <c r="H197" i="1" s="1"/>
  <c r="K193" i="1"/>
  <c r="L193" i="1"/>
  <c r="K191" i="1"/>
  <c r="L191" i="1"/>
  <c r="K187" i="1"/>
  <c r="L187" i="1"/>
  <c r="K184" i="1"/>
  <c r="H184" i="1" s="1"/>
  <c r="L184" i="1"/>
  <c r="K174" i="1"/>
  <c r="L174" i="1"/>
  <c r="K172" i="1"/>
  <c r="L172" i="1"/>
  <c r="L169" i="1"/>
  <c r="K169" i="1"/>
  <c r="L166" i="1"/>
  <c r="H166" i="1" s="1"/>
  <c r="K163" i="1"/>
  <c r="L163" i="1"/>
  <c r="K160" i="1"/>
  <c r="L160" i="1"/>
  <c r="K151" i="1"/>
  <c r="H151" i="1" s="1"/>
  <c r="K148" i="1"/>
  <c r="L148" i="1"/>
  <c r="K142" i="1"/>
  <c r="L142" i="1"/>
  <c r="K136" i="1"/>
  <c r="H136" i="1" s="1"/>
  <c r="K131" i="1"/>
  <c r="H131" i="1" s="1"/>
  <c r="K118" i="1"/>
  <c r="L118" i="1"/>
  <c r="K114" i="1"/>
  <c r="L114" i="1"/>
  <c r="K103" i="1"/>
  <c r="L103" i="1"/>
  <c r="K94" i="1"/>
  <c r="L94" i="1"/>
  <c r="K91" i="1"/>
  <c r="L91" i="1"/>
  <c r="K78" i="1"/>
  <c r="L75" i="1"/>
  <c r="K75" i="1"/>
  <c r="K67" i="1"/>
  <c r="L67" i="1"/>
  <c r="H187" i="1" l="1"/>
  <c r="H223" i="1"/>
  <c r="H103" i="1"/>
  <c r="H142" i="1"/>
  <c r="H172" i="1"/>
  <c r="H174" i="1"/>
  <c r="H191" i="1"/>
  <c r="H233" i="1"/>
  <c r="H237" i="1"/>
  <c r="H285" i="1"/>
  <c r="H229" i="1"/>
  <c r="H114" i="1"/>
  <c r="H193" i="1"/>
  <c r="H94" i="1"/>
  <c r="H207" i="1"/>
  <c r="H203" i="1"/>
  <c r="H163" i="1"/>
  <c r="H160" i="1"/>
  <c r="H169" i="1"/>
  <c r="H118" i="1"/>
  <c r="H91" i="1"/>
  <c r="H67" i="1"/>
  <c r="H201" i="1"/>
  <c r="H281" i="1"/>
  <c r="H75" i="1"/>
  <c r="H61" i="1"/>
  <c r="H148" i="1"/>
  <c r="H78" i="1"/>
  <c r="H218" i="1"/>
  <c r="H275" i="1"/>
  <c r="H259" i="1"/>
  <c r="K265" i="1"/>
  <c r="L265" i="1"/>
  <c r="L88" i="1"/>
  <c r="L121" i="1"/>
  <c r="K111" i="1"/>
  <c r="K88" i="1"/>
  <c r="L53" i="1"/>
  <c r="L111" i="1"/>
  <c r="K53" i="1"/>
  <c r="K39" i="1" l="1"/>
  <c r="L39" i="1"/>
  <c r="K34" i="1"/>
  <c r="L34" i="1"/>
  <c r="K29" i="1"/>
  <c r="L29" i="1"/>
  <c r="L26" i="1"/>
  <c r="H26" i="1" s="1"/>
  <c r="H34" i="1" l="1"/>
  <c r="H29" i="1"/>
  <c r="H39" i="1"/>
  <c r="L14" i="1"/>
  <c r="K14" i="1"/>
</calcChain>
</file>

<file path=xl/sharedStrings.xml><?xml version="1.0" encoding="utf-8"?>
<sst xmlns="http://schemas.openxmlformats.org/spreadsheetml/2006/main" count="995" uniqueCount="322">
  <si>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</si>
  <si>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</si>
  <si>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</si>
  <si>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</si>
  <si>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</si>
  <si>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</si>
  <si>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2022 г.</t>
  </si>
  <si>
    <t>2023 г.</t>
  </si>
  <si>
    <t>Всего по объектам, в т.ч. по направлениям:</t>
  </si>
  <si>
    <t>Всего</t>
  </si>
  <si>
    <t>ОБ</t>
  </si>
  <si>
    <t>ГБ</t>
  </si>
  <si>
    <t>1.</t>
  </si>
  <si>
    <t>Бюджетные инвестиции</t>
  </si>
  <si>
    <t>Строительство</t>
  </si>
  <si>
    <t>2019-2022</t>
  </si>
  <si>
    <t>Субсидия</t>
  </si>
  <si>
    <t>6.*</t>
  </si>
  <si>
    <t>2021-2022</t>
  </si>
  <si>
    <t>7.*</t>
  </si>
  <si>
    <t>2022-2023</t>
  </si>
  <si>
    <t>2020-2022</t>
  </si>
  <si>
    <t>2021-2023</t>
  </si>
  <si>
    <t>2022-2024</t>
  </si>
  <si>
    <t>№ 490 от 25.06.2020</t>
  </si>
  <si>
    <t>24.</t>
  </si>
  <si>
    <t>25.</t>
  </si>
  <si>
    <t>27.</t>
  </si>
  <si>
    <t>28.</t>
  </si>
  <si>
    <t>Реконструкция</t>
  </si>
  <si>
    <t>МКУ «ГДСР»</t>
  </si>
  <si>
    <t>29.</t>
  </si>
  <si>
    <t>30.</t>
  </si>
  <si>
    <t>33.</t>
  </si>
  <si>
    <t>34.</t>
  </si>
  <si>
    <t>35.</t>
  </si>
  <si>
    <t>36.</t>
  </si>
  <si>
    <t>37.</t>
  </si>
  <si>
    <t>38.</t>
  </si>
  <si>
    <t>39.</t>
  </si>
  <si>
    <t>№ 483 от 25.06.2020</t>
  </si>
  <si>
    <t>40.</t>
  </si>
  <si>
    <t>№ 441 от 04.06.2021</t>
  </si>
  <si>
    <t>41.</t>
  </si>
  <si>
    <t>№ 447 от 08.06.2021</t>
  </si>
  <si>
    <t>42.</t>
  </si>
  <si>
    <t>Строительство проезда от улицы Тихоокеанской  к улице Спасателей в городе Калининграде Калининградской области</t>
  </si>
  <si>
    <t>№ 446 от 08.06.2021</t>
  </si>
  <si>
    <t>43.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</si>
  <si>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</si>
  <si>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 xml:space="preserve">Изъятие объектов недвижимого имущества </t>
  </si>
  <si>
    <t>2021-2025</t>
  </si>
  <si>
    <t>44.</t>
  </si>
  <si>
    <t>45.</t>
  </si>
  <si>
    <t>№ 440 от 04.06.2021</t>
  </si>
  <si>
    <t>46.</t>
  </si>
  <si>
    <t>№ 443 от 04.06.2021</t>
  </si>
  <si>
    <t>47.</t>
  </si>
  <si>
    <t>№ 442 от 04.06.2021</t>
  </si>
  <si>
    <t>48.</t>
  </si>
  <si>
    <t xml:space="preserve">№ 439 от 04.06.2021 </t>
  </si>
  <si>
    <t>49.</t>
  </si>
  <si>
    <t>50.</t>
  </si>
  <si>
    <t>51.</t>
  </si>
  <si>
    <t>2021-2024</t>
  </si>
  <si>
    <t>52.</t>
  </si>
  <si>
    <t>Разработка проектной документации</t>
  </si>
  <si>
    <t>Техническое перевооружение</t>
  </si>
  <si>
    <t>МП «Калининград-теплосеть»</t>
  </si>
  <si>
    <t>56.</t>
  </si>
  <si>
    <t>57.</t>
  </si>
  <si>
    <t>58.</t>
  </si>
  <si>
    <t>59.</t>
  </si>
  <si>
    <t>60.</t>
  </si>
  <si>
    <t>61.</t>
  </si>
  <si>
    <t>62.</t>
  </si>
  <si>
    <t>№ 432 от 03.06.2021</t>
  </si>
  <si>
    <t>63.</t>
  </si>
  <si>
    <t>64.</t>
  </si>
  <si>
    <t>65.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</si>
  <si>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</si>
  <si>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</si>
  <si>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</si>
  <si>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</si>
  <si>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</si>
  <si>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КПО</t>
  </si>
  <si>
    <t>МАДОУ Д/С
 № 115</t>
  </si>
  <si>
    <t>МАОУ СОШ 
№ 50</t>
  </si>
  <si>
    <t>МАОУ СОШ 
№ 11</t>
  </si>
  <si>
    <t>МАОУ СОШ 
№ 46 С УИОП</t>
  </si>
  <si>
    <t>№ 1101 от 14.11.2018
 (в редакции от 25.03.2020 № 247)</t>
  </si>
  <si>
    <t>КпСП</t>
  </si>
  <si>
    <t>МАУК 
«Калининградс-кий зоопарк»</t>
  </si>
  <si>
    <t>КРДТИ</t>
  </si>
  <si>
    <t>№ 569 от 18.04.2017
 (в редакции от 16.10.2020 № 928)</t>
  </si>
  <si>
    <t>№ 30 от 22.01.2021
 (в редакции от 18.06.2021 № 482)</t>
  </si>
  <si>
    <t>№ 1134 от 11.12.2020
 (в редакции от 16.07.2021 № 574)</t>
  </si>
  <si>
    <t>КМИиЗР</t>
  </si>
  <si>
    <t>№ 574 от 07.06.2018 
(в редакции от 29.12.2018 № 1282)</t>
  </si>
  <si>
    <t>№ 1996 от 30.11.2015
 (в редакции от 07.02.2019 № 59)</t>
  </si>
  <si>
    <t>Общий объем финансирования, тыс. руб.</t>
  </si>
  <si>
    <t>23.</t>
  </si>
  <si>
    <t>Источни-ки финанси-рования</t>
  </si>
  <si>
    <t>Строительство улицы Тихоокеанской в городе Калининграде Калининградской области, включая вынос (переустройство) двухцепного участка ВЛ 15-99, ВЛ 15-101</t>
  </si>
  <si>
    <t>Реконструкция ул. Аллея Смелых в 
г. Калининграде, Калининградская область</t>
  </si>
  <si>
    <t>Строительство сетей и сооружений водоотведения в мкр. Менделеево в 
г. Калининграде (1 очередь)</t>
  </si>
  <si>
    <t>Реконструкция ул. Б. Окружная 3-я в 
г. Калининграде</t>
  </si>
  <si>
    <t>2024 г.</t>
  </si>
  <si>
    <t>3.*</t>
  </si>
  <si>
    <t>4.*</t>
  </si>
  <si>
    <t>5.*</t>
  </si>
  <si>
    <t>8.</t>
  </si>
  <si>
    <t>9.</t>
  </si>
  <si>
    <t>10.</t>
  </si>
  <si>
    <t>11.</t>
  </si>
  <si>
    <t>15.*</t>
  </si>
  <si>
    <t>Строительство дошкольного учреждения по проезду Тихорецкому в г. Калининграде</t>
  </si>
  <si>
    <t>18.</t>
  </si>
  <si>
    <t>2023-2024</t>
  </si>
  <si>
    <t>2018-2023</t>
  </si>
  <si>
    <t xml:space="preserve">Строительство улично-дорожной сети в Восточном жилом районе г. Калининграда </t>
  </si>
  <si>
    <t>Строительство дошкольного учреждения по ул. Флагманской в г. Калининграде</t>
  </si>
  <si>
    <t>*Строительство (реконструкция) объектов возможна при условии выделения средств вышестоящих бюджетов бюджетной системы Российской Федерации</t>
  </si>
  <si>
    <t xml:space="preserve">Строительство дошкольного учреждения по ул. Благовещенской в г. Калининграде 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</si>
  <si>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</si>
  <si>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</si>
  <si>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корпуса общеобразовательной школы № 50 по ул. Каштановая аллея в 
г. Калининграде</t>
  </si>
  <si>
    <t>Строительство  общеобразовательной школы в Юго-Восточном жилом районе г. Калининграда</t>
  </si>
  <si>
    <t>Строительство  общеобразовательной школы в Юго-Восточном жилом районе г. Калининграда (концессия)</t>
  </si>
  <si>
    <t>Строительство нового корпуса общеобразовательной школы № 11 по ул. Мира в г. Калининграде</t>
  </si>
  <si>
    <t>Строительство нового корпуса общеобразовательной школы № 46 по 
ул. Летней в г. Калининграде</t>
  </si>
  <si>
    <t>12.</t>
  </si>
  <si>
    <t>Строительство газовой котельной на цели отопления и горячего водоснабжения объектов МАУ ЦОПМИ «Огонек» по ул. Балтийская, 29 в г. Светлогорске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</si>
  <si>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</si>
  <si>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Строительство физкультурно-оздоровительного комплекса по ул. Железнодорожной в г. Калининграде</t>
  </si>
  <si>
    <t>Реконструкция объекта «Аквариум» (литер Г) под «Террариум» по адресу пр. Мира, 26</t>
  </si>
  <si>
    <t>Реконструкция ул. Карташева в г. Калининграде</t>
  </si>
  <si>
    <t>Реконструкция ул. Катина в г. Калининграде</t>
  </si>
  <si>
    <t>Реконструкция Советского проспекта от
ул. Марш. Борзова до ул. Габайдулина в 
г. Калининграде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</si>
  <si>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</si>
  <si>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Строительство ул. Горчакова (от ул. Ген. Челнокова до ул. Согласия) в г. Калининграде</t>
  </si>
  <si>
    <t>Реконструкция ул. Рассветной в г. Калининграде (1 этап)</t>
  </si>
  <si>
    <t>Строительство ул. Героя России Мариенко в г. Калининграде</t>
  </si>
  <si>
    <t>Строительство ул. В. Денисова в г. Калининграде</t>
  </si>
  <si>
    <t>Строительство ул. Велосипедная дорога в г. Калининграде</t>
  </si>
  <si>
    <t>Реконструкция перекрестка ул. Ген. Челнокова – ул. Украинская в г. Калининграде</t>
  </si>
  <si>
    <t>Строительство ул. Благовещенской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</si>
  <si>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</si>
  <si>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Строительство эстакады с устройством инженерных сетей по ул. Суворова в
г. Калининграде</t>
  </si>
  <si>
    <t>Реконструкция участка проспекта Победы от улицы Кутузова до улицы Радищева в 
г. Калининграде</t>
  </si>
  <si>
    <t>Строительство участка дороги от 
ул. Д. Донского до наб. Правая в 
г. Калининграде</t>
  </si>
  <si>
    <t>Строительство ул. Фрегатной в г. Калининграде</t>
  </si>
  <si>
    <t>Техническое перевооружение с переводом на природный газ котельной по ул. Чувашская, 4 в г. Калининграде</t>
  </si>
  <si>
    <t>Строительство газовой котельной по ул. Берестяная в г. Калининграде</t>
  </si>
  <si>
    <t>Переключение потребителей малой угольной котельной по адресу проспект Победы, 10-12 в г. 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</si>
  <si>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 Подполковника Емельянова, 80а в г. Калининграде на централизованное теплоснабжение</t>
  </si>
  <si>
    <t>Строительство тепловой сети с целью переключения потребителей малой угольной котельной по адресу ул. Ю. Гагарина, 41-45 в г. Калининграде на централизованное теплоснабжение</t>
  </si>
  <si>
    <t>Переключение потребителей малой угольной котельной по адресу ул. Кутузова, 41 в г. Калининграде на централизованное теплоснабжение</t>
  </si>
  <si>
    <t>Строительство сетей и сооружений дождевой канализации на территории в границах ул. Украинская-ул. Согласия-ул. Рассветная-ул. Горького в г. Калининграде (1 этап)</t>
  </si>
  <si>
    <t>Строительство сетей и сооружений дождевой канализации на территории в границах ул. Украинская-ул. Согласия-ул. Рассветная-ул. Горького в г. Калининграде (2 этап)</t>
  </si>
  <si>
    <t>Реконструкция участка сети дождевой канализации диаметром 350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</si>
  <si>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</si>
  <si>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</si>
  <si>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</si>
  <si>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</si>
  <si>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</si>
  <si>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</si>
  <si>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</si>
  <si>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</si>
  <si>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</si>
  <si>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Строительство пешеходного моста через реку Новая Преголя в районе ул. В. Гюго в г. Калининграде</t>
  </si>
  <si>
    <t>Приспособление объекта культурного наследия регионального значения «Открытый стадион им. Вальтера Симона – стадион «Балтика», 1892 год, город Калининград, проспект Мира, 15 (Реконструкция фонтана с благоустройством территории, прилегающей к воротам стадиона «Балтика» по проспекту Мира в г. Калининграде)</t>
  </si>
  <si>
    <t>53.</t>
  </si>
  <si>
    <t>66.</t>
  </si>
  <si>
    <t>68.</t>
  </si>
  <si>
    <t>16.*</t>
  </si>
  <si>
    <t>2020-2024</t>
  </si>
  <si>
    <t>2019-2023</t>
  </si>
  <si>
    <t>31.</t>
  </si>
  <si>
    <t>67.</t>
  </si>
  <si>
    <t>Строительство дошкольного учреждения по
ул. 3-го Белорусского фронта в г. Калининграде</t>
  </si>
  <si>
    <t xml:space="preserve">Адресная инвестиционная программа городского округа «Город Калининград» на 2022 год и плановый период 2023-2024 гг. </t>
  </si>
  <si>
    <t>№ 1006 от 06.11.2020
 (в редакции от 17.01.2022 № 21)</t>
  </si>
  <si>
    <t>МАДОУ ЦРР Д/С № 133</t>
  </si>
  <si>
    <t>2020-2023</t>
  </si>
  <si>
    <t>13.</t>
  </si>
  <si>
    <t>МАДОУ ЦРР 
№ 77</t>
  </si>
  <si>
    <t>14.</t>
  </si>
  <si>
    <t>Строительство общеобразовательной школы по ул. Рассветной в г. Калининграде</t>
  </si>
  <si>
    <t>МАОУ СОШ 
№ 59</t>
  </si>
  <si>
    <t>№ 217 от 20.02.2016
(в редакции от 28.12.2021 № 1096)</t>
  </si>
  <si>
    <t>2018-2022</t>
  </si>
  <si>
    <t>Профинансиро-вано на 01.01.2022, 
тыс. руб.</t>
  </si>
  <si>
    <t>№ 1256 от 26.12.2018
(в редакции от 14.01.2022 № 18)</t>
  </si>
  <si>
    <t>Строительство газовой котельной и реконструкция системы теплоснабжения МАОУ СОШ № 3 по ул. Октябрьская площадь, 28-30</t>
  </si>
  <si>
    <t>17.</t>
  </si>
  <si>
    <t>Строительство газовой котельной и реконструкция системы теплоснабжения МАУДО ДДТ «Родник» по ул. Нефтяной, 2 в г. Калининграде</t>
  </si>
  <si>
    <t>№ 156 от 15.03.2021</t>
  </si>
  <si>
    <t xml:space="preserve">МАУДО ДДТ «РОДНИК» </t>
  </si>
  <si>
    <t>19.*</t>
  </si>
  <si>
    <t>20.*</t>
  </si>
  <si>
    <t>21.*</t>
  </si>
  <si>
    <t>26.</t>
  </si>
  <si>
    <t>Строительство Центра прогресса бокса по ул. Железнодорожной в г. Калининграде</t>
  </si>
  <si>
    <t>МАУ СШ № 12 ПО БОКСУ</t>
  </si>
  <si>
    <t>22.*</t>
  </si>
  <si>
    <t>Строительство улицы Генерала Лучинского в г. Калининграде</t>
  </si>
  <si>
    <t>Строительство ул. Закатной и участка 
ул. Арсенальной от ул. Закатной до 
ул. Краснокаменной в г. Калининграде</t>
  </si>
  <si>
    <t>№ 482 от 25.06.2020
 (в редакции от 09.02.2021 № 78)</t>
  </si>
  <si>
    <t>32.</t>
  </si>
  <si>
    <t>№ 268 от 16.04.2021 
(в редакции от 24.03.2022 № 161)</t>
  </si>
  <si>
    <t>№ 269 от 16.04.2021
(в редакции от 24.03.2022 № 155)</t>
  </si>
  <si>
    <t>55.</t>
  </si>
  <si>
    <t>Переключение потребителей малой угольной котельной по адресу ул. Танковая, 4 на централизованное теплоснабжение</t>
  </si>
  <si>
    <t>Переключение потребителей малой угольной котельной по адресу ул. Гагарина, 109 на централизованное теплоснабжение</t>
  </si>
  <si>
    <t>69.</t>
  </si>
  <si>
    <t>70.</t>
  </si>
  <si>
    <t>71.</t>
  </si>
  <si>
    <t>72.</t>
  </si>
  <si>
    <t>73.</t>
  </si>
  <si>
    <t>74.</t>
  </si>
  <si>
    <t>Строительство тепловой сети с целью переключения потребителей котельной по адресу ул. Ю.Гагарина, 50-52 в г. Калининграде на централизованное теплоснабжение</t>
  </si>
  <si>
    <t>75.</t>
  </si>
  <si>
    <t>76.</t>
  </si>
  <si>
    <t>77.</t>
  </si>
  <si>
    <t>78.</t>
  </si>
  <si>
    <t xml:space="preserve">ВИ </t>
  </si>
  <si>
    <t>Реконструкция гидротехнических сооружений и улучшение санитарно-экологического состояния притока реки Голубой с благоустройством рекреационной зоны в границах ул. Беланова - ул. Горбунова - ул. Мира- ул. Жиленкова - ул. Габайдулина - ул. Калачева в г. Калининграде</t>
  </si>
  <si>
    <t>ВИ (средства гранта)</t>
  </si>
  <si>
    <t>79.</t>
  </si>
  <si>
    <t xml:space="preserve">Корректировка проектной и рабочей документации </t>
  </si>
  <si>
    <t xml:space="preserve">Разработка проектной и рабочей документации </t>
  </si>
  <si>
    <t>54.</t>
  </si>
  <si>
    <t xml:space="preserve">Разработка проектной документации </t>
  </si>
  <si>
    <t>Приложение 
к постановлению администрации 
городского округа 
«Город Калининград» 
от 27 декабря 2021 г.  № 1089</t>
  </si>
  <si>
    <t>Строительство променада через озеро Верхнее от ул. Генерал-лейтенанта Озерова до 
ул. Верхнеозерная в г. Калининграде</t>
  </si>
  <si>
    <t>раздел благоустройство</t>
  </si>
  <si>
    <t>№ 389 от 31.05.2022</t>
  </si>
  <si>
    <t>Строительство ул. Юбилейная в г. Калининграде</t>
  </si>
  <si>
    <t>№ 403 от 02.06.2022</t>
  </si>
  <si>
    <t>№ 404 от 02.06.2022</t>
  </si>
  <si>
    <t>№ 448 от 09.06.2022</t>
  </si>
  <si>
    <t>Техническое перевооружение с переводом на природный газ котельной по ул. Комсомольской, 83 в г. Калининграде</t>
  </si>
  <si>
    <t>МП "Муниципаль-ные бани"</t>
  </si>
  <si>
    <t>80.</t>
  </si>
  <si>
    <t>№ 579 от 15.07.2022</t>
  </si>
  <si>
    <t>№ 571 от 14.07.2022</t>
  </si>
  <si>
    <t>Корректировка проектной и рабочей документации</t>
  </si>
  <si>
    <t xml:space="preserve">МАУ ДСЦО И ОД И П  «ЮНОСТЬ» </t>
  </si>
  <si>
    <t>МАУ ЦОПМИ  «ОГОНЕК»</t>
  </si>
  <si>
    <t>№ 155  от 15.03.2021</t>
  </si>
  <si>
    <t>№ 915 от 13.10.2020</t>
  </si>
  <si>
    <t>№ 1173 от 31.07.2017 (в редакции от 24.03.2022 № 160)</t>
  </si>
  <si>
    <t>№ 131 от 30.01.2015 
(в редакции от 27.07.2020 № 573)</t>
  </si>
  <si>
    <t>№ 483 от 18.06.2021</t>
  </si>
  <si>
    <t>№ 1769 от 13.12.2017
(в редакции от 11.04.2022 № 216)</t>
  </si>
  <si>
    <t>Строительство общеобразовательной школы по ул. Благовещенской в г. Калининграде (концессия)</t>
  </si>
  <si>
    <t>№ 681 от 09.08.2022</t>
  </si>
  <si>
    <t>Реконструкция вольеров для лосей (литеры 
Г-31, Г-32 и Г-33) под вольер для содержания животных МАУК "Калининградский зоопарк"</t>
  </si>
  <si>
    <t>№ 1133 от 10.12.2019
 (в редакции от 25.10.2022 № 1000)</t>
  </si>
  <si>
    <t>№ 1666 от 16.11.2017
(в редакции от 25.10.2022 № 1001)</t>
  </si>
  <si>
    <t>№ 1276 от 29.12.2018
(в редакции от 31.10.2022 № 1011)</t>
  </si>
  <si>
    <t>МБУ «УКС»</t>
  </si>
  <si>
    <t>Строительство дошкольного учреждения по 
ул. Новгородской  в г. Калининграде</t>
  </si>
  <si>
    <t>2.</t>
  </si>
  <si>
    <t>№ 862 от 19.09.2019
(в редакции от  30.11.2021 № 958)</t>
  </si>
  <si>
    <t>МАДОУ ЦРР Д/С № 129</t>
  </si>
  <si>
    <t>№ 1131 от 10.12.2019 
(в редакции от 05.09.2022 № 791)</t>
  </si>
  <si>
    <t>№ 431 от 03.06.2021
(в редакции от 26.08.2022 № 749)</t>
  </si>
  <si>
    <t>Техническое перевооружение с переводом на природный газ котельной по 
ул. А. Невского, 188 в г. Калининграде</t>
  </si>
  <si>
    <t>№ 911 от 07.10.2022</t>
  </si>
  <si>
    <t>Техническое перевооружение с переводом на природный газ котельной по ул. Киевская, 141а в г. Калининграде</t>
  </si>
  <si>
    <t>№ 971 от 19.10.2022</t>
  </si>
  <si>
    <t>Реконструкция тепловой сети с целью переключения абонентов котельной ООО "ТПК "Балтприцепром" на газовую котельную по 
ул. Берестяная в г. Калининграде</t>
  </si>
  <si>
    <t>Строительство открытой осушительной сети на территории в границах ул. Украинская - 
ул. Согласия - ул. Рассветная - ул. Горького в 
г. Калининграде</t>
  </si>
  <si>
    <t>81.</t>
  </si>
  <si>
    <t>№ 1087 от 26.11.2019 
(в редакции от 30.08.2022 № 776)</t>
  </si>
  <si>
    <t>№ 1018 от 03.11.2022</t>
  </si>
  <si>
    <t>№ 293 от 08.04.2020 
(в редакции от 23.08.2021 № 684, от 17.11.2022 № 1072)</t>
  </si>
  <si>
    <t>№ 597 от 23.07.2021 
(в редакции от 23.08.2021 № 684, от 17.11.2022 № 1072)</t>
  </si>
  <si>
    <t>№ 609 от 23.07.2021
(в редакции от 23.08.2021 № 684, от 17.11.2022 № 1072)</t>
  </si>
  <si>
    <t>№ 608 от 23.07.2021
(в редакции от 23.08.2021 № 684, от 17.11.2022 № 1072)</t>
  </si>
  <si>
    <t>№ 485 от 25.06.2020
(в редакции от 23.08.2021 № 684, от 17.11.2022 № 1072)</t>
  </si>
  <si>
    <t>№ 423 от 01.06.2021
(в редакции от 23.08.2021 № 684, от 17.11.2022 № 1072)</t>
  </si>
  <si>
    <t>№ 911 от 02.10.2019
(в редакции от 23.08.2021 № 684, от 17.11.2022 № 1072 )</t>
  </si>
  <si>
    <t>№ 187 от 29.03.2021 
(в редакции от 15.11.2022 № 1062, от 17.11.2022 № 1072)</t>
  </si>
  <si>
    <t>№ 910 от 02.10.2019 
(в редакции от 23.08.2021 № 684, от 17.11.2022 № 1072)</t>
  </si>
  <si>
    <t>№ 833 от 25.09.2020
 (в редакции от 18.08.2021 № 671, от 17.11.2022 № 1072)</t>
  </si>
  <si>
    <t>№ 724 от 03.09.2021 
(в редакции от 03.06.2022 № 411, от 17.11.2022 № 1072)</t>
  </si>
  <si>
    <t>№ 417 от 03.06.2022 
(в редакции от 17.11.2022 № 1072)</t>
  </si>
  <si>
    <t>№ 429 от 03.06.2021
 (в редакции от 13.08.2021 № 654, от 17.11.2022 № 1072)</t>
  </si>
  <si>
    <t>№ 981 от 21.10.2022
 (в редакции от  17.11.2022 № 1072)</t>
  </si>
  <si>
    <t>№ 424 от 03.06.2022
(в редакции от  17.11.2022 № 1072)</t>
  </si>
  <si>
    <t>№ 371 от 26.05.2022
(в редакции от  17.11.2022 № 1072)</t>
  </si>
  <si>
    <t>№ 423 от 03.06.2022
(в редакции от  17.11.2022 № 1072)</t>
  </si>
  <si>
    <t>№ 372 от 26.05.2022
(в редакции от  17.11.2022 № 1072)</t>
  </si>
  <si>
    <t>№ 373 от 26.05.2022
(в редакции от  17.11.2022 № 1072)</t>
  </si>
  <si>
    <t>№ 405 от 02.06.2022
(в редакции от  17.11.2022 № 1072)</t>
  </si>
  <si>
    <t>№ 134 от 11.03.2022
(в редакции от  17.11.2022 № 1072)</t>
  </si>
  <si>
    <t>№ 375 от 26.05.2022
(в редакции от  17.11.2022 № 1072)</t>
  </si>
  <si>
    <t>№ 370 от 26.05.2022
(в редакции от  17.11.2022 № 1072)</t>
  </si>
  <si>
    <t>№ 374 от 26.05.2022
(в редакции от  17.11.2022 № 1072)</t>
  </si>
  <si>
    <t>№ 245 от 25.03.2020
(в редакции от 23.08.2021 № 684, от 17.11.2022 № 1072)</t>
  </si>
  <si>
    <t>№ 291 от 20.04.2021
(в редакции от  14.07.2022 № 569, от 17.11.2022 № 1072)</t>
  </si>
  <si>
    <t>№ 1155 от 13.12.2019
 (в редакции от 18.11.2022 № 1081)</t>
  </si>
  <si>
    <t>№ 531 от 30.05.2018
 (в редакции от 18.11.2022 № 1083)</t>
  </si>
  <si>
    <t>№ 779 от 11.09.2020
 (в редакции от 25.11.2022 № 1139)</t>
  </si>
  <si>
    <t>№ 1016 от 11.07.2017
 (в редакции от 09.12.2022 № 1208)</t>
  </si>
  <si>
    <t>ДОШКОЛЬНОЕ  ОБРАЗОВАНИЕ</t>
  </si>
  <si>
    <t>ОБЩЕЕ ОБРАЗОВАНИЕ</t>
  </si>
  <si>
    <t>ДОПОЛНИТЕЛЬНОЕ ОБРАЗОВАНИЕ</t>
  </si>
  <si>
    <t>МОЛОДЕЖНАЯ ПОЛИТИКА</t>
  </si>
  <si>
    <t>СПОРТ ВЫСШИХ ДОСТИЖЕНИЙ</t>
  </si>
  <si>
    <t>КУЛЬТУРА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</si>
  <si>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</si>
  <si>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</si>
  <si>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</si>
  <si>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ОХРАНЫ ОКРУЖАЮЩЕЙ СРЕДЫ</t>
  </si>
  <si>
    <t>Строительство газовой котельной и реконструкция системы теплоснабжения МАДОУ ЦРР № 77 по ул. Бассейной, 1 в г. Калининграде</t>
  </si>
  <si>
    <t>Строительство газовой котельной и реконструкция системы теплоснабжения МАДОУ детский сад 
№ 5, расположенный по адресу: ул. Маршала Новикова, 25-27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</si>
  <si>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 Калининграде</t>
  </si>
  <si>
    <t>Приложение
к постановлению администрации 
городского округа 
«Город Калининград»
от «16» _12__ 2022  г. № _1228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</si>
</sst>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4" fontId="0" fillId="0" borderId="0" xfId="0" applyNumberFormat="1"/>
    <xf numFmtId="0" fontId="4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wrapText="1"/>
    </xf>
    <xf numFmtId="0" fontId="7" fillId="0" borderId="0" xfId="0" applyFont="1"/>
    <xf numFmtId="4" fontId="0" fillId="2" borderId="0" xfId="0" applyNumberFormat="1" applyFill="1"/>
    <xf numFmtId="4" fontId="9" fillId="0" borderId="0" xfId="0" applyNumberFormat="1" applyFont="1"/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0" fillId="0" borderId="0" xfId="0" applyNumberFormat="1" applyFill="1"/>
    <xf numFmtId="0" fontId="10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10" fillId="0" borderId="0" xfId="0" applyFont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4" fontId="6" fillId="0" borderId="0" xfId="0" applyNumberFormat="1" applyFont="1" applyFill="1"/>
    <xf numFmtId="4" fontId="5" fillId="0" borderId="1" xfId="0" applyNumberFormat="1" applyFont="1" applyBorder="1" applyAlignment="1">
      <alignment horizontal="left" vertical="center" wrapText="1"/>
    </xf>
    <xf numFmtId="0" fontId="6" fillId="3" borderId="0" xfId="0" applyFont="1" applyFill="1"/>
    <xf numFmtId="0" fontId="5" fillId="3" borderId="0" xfId="0" applyFont="1" applyFill="1" applyBorder="1" applyAlignment="1">
      <alignment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FECE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tabSelected="1" view="pageBreakPreview" topLeftCell="A299" zoomScaleNormal="100" zoomScaleSheetLayoutView="100" workbookViewId="0">
      <selection activeCell="N2" sqref="N2"/>
    </sheetView>
  </sheetViews>
  <sheetFormatPr defaultRowHeight="15" x14ac:dyDescent="0.25"/>
  <cols>
    <col min="1" max="1" width="4.140625" customWidth="1"/>
    <col min="2" max="2" width="47.5703125" customWidth="1"/>
    <col min="3" max="3" width="23.140625" customWidth="1"/>
    <col min="4" max="4" width="17.140625" customWidth="1"/>
    <col min="5" max="5" width="14.5703125" customWidth="1"/>
    <col min="6" max="6" width="17.140625" style="64" customWidth="1"/>
    <col min="7" max="7" width="12" style="19" customWidth="1"/>
    <col min="8" max="8" width="19.140625" customWidth="1"/>
    <col min="9" max="9" width="15.5703125" customWidth="1"/>
    <col min="10" max="10" width="10" customWidth="1"/>
    <col min="11" max="13" width="13.140625" bestFit="1" customWidth="1"/>
    <col min="14" max="14" width="12.28515625" customWidth="1"/>
    <col min="15" max="15" width="12.42578125" bestFit="1" customWidth="1"/>
    <col min="16" max="16" width="11.140625" customWidth="1"/>
  </cols>
  <sheetData>
    <row r="1" spans="1:16" s="12" customFormat="1" ht="82.5" customHeight="1" x14ac:dyDescent="0.25">
      <c r="F1" s="61"/>
      <c r="G1" s="17"/>
      <c r="K1" s="194" t="s">
        <v>321</v>
      </c>
      <c r="L1" s="194"/>
      <c r="M1" s="194"/>
    </row>
    <row r="2" spans="1:16" s="12" customFormat="1" ht="21" customHeight="1" x14ac:dyDescent="0.25">
      <c r="F2" s="61"/>
      <c r="G2" s="17"/>
      <c r="J2" s="44"/>
      <c r="K2" s="44"/>
      <c r="L2" s="44"/>
      <c r="M2" s="44"/>
    </row>
    <row r="3" spans="1:16" s="12" customFormat="1" ht="78.75" customHeight="1" x14ac:dyDescent="0.25">
      <c r="F3" s="61"/>
      <c r="G3" s="17"/>
      <c r="J3" s="44"/>
      <c r="K3" s="194" t="s">
        <v>234</v>
      </c>
      <c r="L3" s="194"/>
      <c r="M3" s="194"/>
    </row>
    <row r="4" spans="1:16" s="12" customFormat="1" ht="15.75" x14ac:dyDescent="0.25">
      <c r="A4" s="195" t="s">
        <v>181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6" s="12" customFormat="1" ht="15.75" x14ac:dyDescent="0.25">
      <c r="A5" s="13"/>
      <c r="B5" s="13"/>
      <c r="C5" s="13"/>
      <c r="D5" s="13"/>
      <c r="E5" s="13"/>
      <c r="F5" s="67"/>
      <c r="G5" s="18"/>
      <c r="H5" s="13"/>
      <c r="I5" s="13"/>
      <c r="J5" s="13"/>
      <c r="K5" s="13"/>
      <c r="L5" s="13"/>
      <c r="M5" s="13"/>
    </row>
    <row r="6" spans="1:16" ht="15.75" customHeight="1" x14ac:dyDescent="0.25">
      <c r="A6" s="137" t="s">
        <v>80</v>
      </c>
      <c r="B6" s="137" t="s">
        <v>0</v>
      </c>
      <c r="C6" s="137" t="s">
        <v>1</v>
      </c>
      <c r="D6" s="137" t="s">
        <v>81</v>
      </c>
      <c r="E6" s="137" t="s">
        <v>82</v>
      </c>
      <c r="F6" s="120" t="s">
        <v>2</v>
      </c>
      <c r="G6" s="124" t="s">
        <v>83</v>
      </c>
      <c r="H6" s="137" t="s">
        <v>100</v>
      </c>
      <c r="I6" s="137" t="s">
        <v>192</v>
      </c>
      <c r="J6" s="171" t="s">
        <v>3</v>
      </c>
      <c r="K6" s="172"/>
      <c r="L6" s="172"/>
      <c r="M6" s="173"/>
    </row>
    <row r="7" spans="1:16" ht="48" customHeight="1" x14ac:dyDescent="0.25">
      <c r="A7" s="137"/>
      <c r="B7" s="137"/>
      <c r="C7" s="137"/>
      <c r="D7" s="137"/>
      <c r="E7" s="137"/>
      <c r="F7" s="120"/>
      <c r="G7" s="124"/>
      <c r="H7" s="137"/>
      <c r="I7" s="137"/>
      <c r="J7" s="170" t="s">
        <v>102</v>
      </c>
      <c r="K7" s="141" t="s">
        <v>6</v>
      </c>
      <c r="L7" s="174" t="s">
        <v>4</v>
      </c>
      <c r="M7" s="175"/>
    </row>
    <row r="8" spans="1:16" ht="63" x14ac:dyDescent="0.25">
      <c r="A8" s="137"/>
      <c r="B8" s="137"/>
      <c r="C8" s="137"/>
      <c r="D8" s="5" t="s">
        <v>5</v>
      </c>
      <c r="E8" s="137"/>
      <c r="F8" s="120"/>
      <c r="G8" s="124"/>
      <c r="H8" s="137"/>
      <c r="I8" s="137"/>
      <c r="J8" s="137"/>
      <c r="K8" s="170"/>
      <c r="L8" s="9" t="s">
        <v>7</v>
      </c>
      <c r="M8" s="9" t="s">
        <v>107</v>
      </c>
      <c r="N8" s="21"/>
    </row>
    <row r="9" spans="1:16" ht="15.75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7">
        <v>6</v>
      </c>
      <c r="G9" s="16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7">
        <v>13</v>
      </c>
    </row>
    <row r="10" spans="1:16" ht="15.75" customHeight="1" x14ac:dyDescent="0.25">
      <c r="A10" s="196" t="s">
        <v>8</v>
      </c>
      <c r="B10" s="197"/>
      <c r="C10" s="197"/>
      <c r="D10" s="197"/>
      <c r="E10" s="197"/>
      <c r="F10" s="197"/>
      <c r="G10" s="197"/>
      <c r="H10" s="197"/>
      <c r="I10" s="198"/>
      <c r="J10" s="2" t="s">
        <v>9</v>
      </c>
      <c r="K10" s="3">
        <f>K11+K12+K13</f>
        <v>6652412.2200000007</v>
      </c>
      <c r="L10" s="3">
        <f t="shared" ref="L10" si="0">L11+L12+L13</f>
        <v>4357177.88</v>
      </c>
      <c r="M10" s="3">
        <f>M11+M12+M13</f>
        <v>5408091.3900000006</v>
      </c>
      <c r="N10" s="6"/>
      <c r="O10" s="6"/>
      <c r="P10" s="6"/>
    </row>
    <row r="11" spans="1:16" ht="15.75" x14ac:dyDescent="0.25">
      <c r="A11" s="199"/>
      <c r="B11" s="200"/>
      <c r="C11" s="200"/>
      <c r="D11" s="200"/>
      <c r="E11" s="200"/>
      <c r="F11" s="200"/>
      <c r="G11" s="200"/>
      <c r="H11" s="200"/>
      <c r="I11" s="201"/>
      <c r="J11" s="2" t="s">
        <v>10</v>
      </c>
      <c r="K11" s="10">
        <f>K15+K54+K89+K99+K112+K122+K214+K266</f>
        <v>5583241.5099999998</v>
      </c>
      <c r="L11" s="10">
        <f>L15+L54+L89+L99+L112+L122+L214+L266</f>
        <v>3187616</v>
      </c>
      <c r="M11" s="10">
        <f>M15+M54+M89+M99+M112+M122+M214+M266</f>
        <v>4520196.4800000004</v>
      </c>
      <c r="N11" s="6"/>
      <c r="O11" s="6"/>
    </row>
    <row r="12" spans="1:16" ht="15.75" x14ac:dyDescent="0.25">
      <c r="A12" s="199"/>
      <c r="B12" s="200"/>
      <c r="C12" s="200"/>
      <c r="D12" s="200"/>
      <c r="E12" s="200"/>
      <c r="F12" s="200"/>
      <c r="G12" s="200"/>
      <c r="H12" s="200"/>
      <c r="I12" s="201"/>
      <c r="J12" s="2" t="s">
        <v>11</v>
      </c>
      <c r="K12" s="10">
        <f>K16+K55+K90+K100+K113+K123+K215+K267+K85+K310</f>
        <v>1067569.7300000002</v>
      </c>
      <c r="L12" s="10">
        <f>L16+L55+L90+L100+L113+L123+L215+L267+L85+L310</f>
        <v>1169561.8799999999</v>
      </c>
      <c r="M12" s="10">
        <f>M16+M55+M90+M100+M113+M123+M215+M267+M85+M310</f>
        <v>887894.90999999992</v>
      </c>
      <c r="N12" s="14"/>
      <c r="O12" s="14"/>
      <c r="P12" s="14"/>
    </row>
    <row r="13" spans="1:16" ht="47.25" x14ac:dyDescent="0.25">
      <c r="A13" s="202"/>
      <c r="B13" s="203"/>
      <c r="C13" s="203"/>
      <c r="D13" s="203"/>
      <c r="E13" s="203"/>
      <c r="F13" s="203"/>
      <c r="G13" s="203"/>
      <c r="H13" s="203"/>
      <c r="I13" s="204"/>
      <c r="J13" s="2" t="s">
        <v>228</v>
      </c>
      <c r="K13" s="3">
        <f>K316</f>
        <v>1600.98</v>
      </c>
      <c r="L13" s="3">
        <f t="shared" ref="L13:M13" si="1">L316</f>
        <v>0</v>
      </c>
      <c r="M13" s="3">
        <f t="shared" si="1"/>
        <v>0</v>
      </c>
      <c r="N13" s="6"/>
    </row>
    <row r="14" spans="1:16" s="4" customFormat="1" ht="15.75" x14ac:dyDescent="0.25">
      <c r="A14" s="176" t="s">
        <v>308</v>
      </c>
      <c r="B14" s="176"/>
      <c r="C14" s="176"/>
      <c r="D14" s="176"/>
      <c r="E14" s="176"/>
      <c r="F14" s="176"/>
      <c r="G14" s="176"/>
      <c r="H14" s="176"/>
      <c r="I14" s="176"/>
      <c r="J14" s="2" t="s">
        <v>9</v>
      </c>
      <c r="K14" s="3">
        <f t="shared" ref="K14:L14" si="2">K15+K16</f>
        <v>273893.10000000003</v>
      </c>
      <c r="L14" s="3">
        <f t="shared" si="2"/>
        <v>219662.30000000002</v>
      </c>
      <c r="M14" s="3">
        <f t="shared" ref="M14" si="3">M15+M16</f>
        <v>425617.6</v>
      </c>
      <c r="N14" s="20"/>
    </row>
    <row r="15" spans="1:16" s="4" customFormat="1" ht="15.75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2" t="s">
        <v>10</v>
      </c>
      <c r="K15" s="3">
        <f>K20+K27+K30+K35+K40+K45</f>
        <v>101071.8</v>
      </c>
      <c r="L15" s="3">
        <f t="shared" ref="L15:M15" si="4">L20+L27+L30+L35+L40+L45</f>
        <v>0</v>
      </c>
      <c r="M15" s="3">
        <f t="shared" si="4"/>
        <v>0</v>
      </c>
    </row>
    <row r="16" spans="1:16" s="4" customFormat="1" ht="15.75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2" t="s">
        <v>11</v>
      </c>
      <c r="K16" s="3">
        <f>K18+K21+K23+K25+K28+K31+K33+K36+K38+K41+K43+K46+K48+K50+K52</f>
        <v>172821.30000000002</v>
      </c>
      <c r="L16" s="3">
        <f t="shared" ref="L16:M16" si="5">L18+L21+L23+L25+L28+L31+L33+L36+L38+L41+L43+L46+L48+L50+L52</f>
        <v>219662.30000000002</v>
      </c>
      <c r="M16" s="3">
        <f t="shared" si="5"/>
        <v>425617.6</v>
      </c>
    </row>
    <row r="17" spans="1:16" s="12" customFormat="1" ht="15.75" x14ac:dyDescent="0.25">
      <c r="A17" s="157" t="s">
        <v>12</v>
      </c>
      <c r="B17" s="178" t="s">
        <v>180</v>
      </c>
      <c r="C17" s="121" t="s">
        <v>261</v>
      </c>
      <c r="D17" s="157" t="s">
        <v>85</v>
      </c>
      <c r="E17" s="157" t="s">
        <v>16</v>
      </c>
      <c r="F17" s="157" t="s">
        <v>230</v>
      </c>
      <c r="G17" s="157">
        <v>2022</v>
      </c>
      <c r="H17" s="149">
        <f>I17+K17+L17+M17</f>
        <v>800</v>
      </c>
      <c r="I17" s="205">
        <v>0</v>
      </c>
      <c r="J17" s="36" t="s">
        <v>9</v>
      </c>
      <c r="K17" s="37">
        <f>K18</f>
        <v>800</v>
      </c>
      <c r="L17" s="37">
        <f t="shared" ref="L17:M17" si="6">L18</f>
        <v>0</v>
      </c>
      <c r="M17" s="37">
        <f t="shared" si="6"/>
        <v>0</v>
      </c>
    </row>
    <row r="18" spans="1:16" s="12" customFormat="1" ht="45.75" customHeight="1" x14ac:dyDescent="0.25">
      <c r="A18" s="177"/>
      <c r="B18" s="179"/>
      <c r="C18" s="123"/>
      <c r="D18" s="177"/>
      <c r="E18" s="177"/>
      <c r="F18" s="153"/>
      <c r="G18" s="153"/>
      <c r="H18" s="153"/>
      <c r="I18" s="206"/>
      <c r="J18" s="38" t="s">
        <v>11</v>
      </c>
      <c r="K18" s="37">
        <v>800</v>
      </c>
      <c r="L18" s="37">
        <v>0</v>
      </c>
      <c r="M18" s="37">
        <v>0</v>
      </c>
    </row>
    <row r="19" spans="1:16" s="12" customFormat="1" ht="15.75" customHeight="1" x14ac:dyDescent="0.25">
      <c r="A19" s="177"/>
      <c r="B19" s="179"/>
      <c r="C19" s="123"/>
      <c r="D19" s="153"/>
      <c r="E19" s="177"/>
      <c r="F19" s="121" t="s">
        <v>14</v>
      </c>
      <c r="G19" s="121" t="s">
        <v>15</v>
      </c>
      <c r="H19" s="149">
        <f>I19+K19+L19+M19</f>
        <v>587380.56999999995</v>
      </c>
      <c r="I19" s="149">
        <v>407049.54</v>
      </c>
      <c r="J19" s="36" t="s">
        <v>9</v>
      </c>
      <c r="K19" s="37">
        <f>K20+K21</f>
        <v>180331.03</v>
      </c>
      <c r="L19" s="37">
        <f>L20+L21</f>
        <v>0</v>
      </c>
      <c r="M19" s="37">
        <f>M20+M21</f>
        <v>0</v>
      </c>
    </row>
    <row r="20" spans="1:16" s="12" customFormat="1" ht="15.75" x14ac:dyDescent="0.25">
      <c r="A20" s="177"/>
      <c r="B20" s="179"/>
      <c r="C20" s="123"/>
      <c r="D20" s="139" t="s">
        <v>183</v>
      </c>
      <c r="E20" s="177"/>
      <c r="F20" s="123"/>
      <c r="G20" s="123"/>
      <c r="H20" s="152"/>
      <c r="I20" s="152"/>
      <c r="J20" s="38" t="s">
        <v>10</v>
      </c>
      <c r="K20" s="86">
        <v>101071.8</v>
      </c>
      <c r="L20" s="22">
        <v>0</v>
      </c>
      <c r="M20" s="22">
        <v>0</v>
      </c>
      <c r="N20" s="39"/>
    </row>
    <row r="21" spans="1:16" s="12" customFormat="1" ht="15.75" x14ac:dyDescent="0.25">
      <c r="A21" s="153"/>
      <c r="B21" s="180"/>
      <c r="C21" s="122"/>
      <c r="D21" s="139"/>
      <c r="E21" s="153"/>
      <c r="F21" s="122"/>
      <c r="G21" s="122"/>
      <c r="H21" s="150"/>
      <c r="I21" s="150"/>
      <c r="J21" s="38" t="s">
        <v>11</v>
      </c>
      <c r="K21" s="22">
        <v>79259.23</v>
      </c>
      <c r="L21" s="22">
        <v>0</v>
      </c>
      <c r="M21" s="22">
        <v>0</v>
      </c>
    </row>
    <row r="22" spans="1:16" ht="15.75" customHeight="1" x14ac:dyDescent="0.25">
      <c r="A22" s="137" t="s">
        <v>264</v>
      </c>
      <c r="B22" s="138" t="s">
        <v>263</v>
      </c>
      <c r="C22" s="139" t="s">
        <v>265</v>
      </c>
      <c r="D22" s="102" t="s">
        <v>85</v>
      </c>
      <c r="E22" s="120" t="s">
        <v>16</v>
      </c>
      <c r="F22" s="140" t="s">
        <v>14</v>
      </c>
      <c r="G22" s="140" t="s">
        <v>21</v>
      </c>
      <c r="H22" s="135">
        <f>I22+K22+L22+M22</f>
        <v>304210.53000000003</v>
      </c>
      <c r="I22" s="135">
        <v>300618.25</v>
      </c>
      <c r="J22" s="109" t="s">
        <v>9</v>
      </c>
      <c r="K22" s="37">
        <f>K23</f>
        <v>3592.28</v>
      </c>
      <c r="L22" s="37">
        <f t="shared" ref="L22:M22" si="7">L23</f>
        <v>0</v>
      </c>
      <c r="M22" s="37">
        <f t="shared" si="7"/>
        <v>0</v>
      </c>
      <c r="N22" s="110"/>
    </row>
    <row r="23" spans="1:16" ht="48" customHeight="1" x14ac:dyDescent="0.25">
      <c r="A23" s="137"/>
      <c r="B23" s="138"/>
      <c r="C23" s="139"/>
      <c r="D23" s="102" t="s">
        <v>266</v>
      </c>
      <c r="E23" s="120"/>
      <c r="F23" s="141"/>
      <c r="G23" s="141"/>
      <c r="H23" s="136"/>
      <c r="I23" s="136"/>
      <c r="J23" s="38" t="s">
        <v>11</v>
      </c>
      <c r="K23" s="37">
        <v>3592.28</v>
      </c>
      <c r="L23" s="37">
        <v>0</v>
      </c>
      <c r="M23" s="37">
        <v>0</v>
      </c>
      <c r="N23" s="110"/>
    </row>
    <row r="24" spans="1:16" s="12" customFormat="1" ht="15.75" x14ac:dyDescent="0.25">
      <c r="A24" s="114" t="s">
        <v>108</v>
      </c>
      <c r="B24" s="117" t="s">
        <v>121</v>
      </c>
      <c r="C24" s="114" t="s">
        <v>278</v>
      </c>
      <c r="D24" s="114" t="s">
        <v>84</v>
      </c>
      <c r="E24" s="114" t="s">
        <v>16</v>
      </c>
      <c r="F24" s="157" t="s">
        <v>231</v>
      </c>
      <c r="G24" s="157" t="s">
        <v>18</v>
      </c>
      <c r="H24" s="149">
        <f>I24+K24+L24+M24</f>
        <v>5874.24</v>
      </c>
      <c r="I24" s="149">
        <v>3294.24</v>
      </c>
      <c r="J24" s="36" t="s">
        <v>9</v>
      </c>
      <c r="K24" s="37">
        <f>K25</f>
        <v>2580</v>
      </c>
      <c r="L24" s="37">
        <f t="shared" ref="L24" si="8">L25</f>
        <v>0</v>
      </c>
      <c r="M24" s="37">
        <f t="shared" ref="M24" si="9">M25</f>
        <v>0</v>
      </c>
      <c r="N24" s="39"/>
      <c r="O24" s="39"/>
      <c r="P24" s="39"/>
    </row>
    <row r="25" spans="1:16" s="12" customFormat="1" ht="48.75" customHeight="1" x14ac:dyDescent="0.25">
      <c r="A25" s="115"/>
      <c r="B25" s="118"/>
      <c r="C25" s="115"/>
      <c r="D25" s="116"/>
      <c r="E25" s="115"/>
      <c r="F25" s="153"/>
      <c r="G25" s="153"/>
      <c r="H25" s="153"/>
      <c r="I25" s="150"/>
      <c r="J25" s="38" t="s">
        <v>11</v>
      </c>
      <c r="K25" s="37">
        <v>2580</v>
      </c>
      <c r="L25" s="37">
        <v>0</v>
      </c>
      <c r="M25" s="37">
        <v>0</v>
      </c>
    </row>
    <row r="26" spans="1:16" s="1" customFormat="1" ht="15.75" customHeight="1" x14ac:dyDescent="0.25">
      <c r="A26" s="115"/>
      <c r="B26" s="118"/>
      <c r="C26" s="115"/>
      <c r="D26" s="114" t="s">
        <v>262</v>
      </c>
      <c r="E26" s="115"/>
      <c r="F26" s="121" t="s">
        <v>14</v>
      </c>
      <c r="G26" s="114" t="s">
        <v>64</v>
      </c>
      <c r="H26" s="131">
        <f>I26+K26+L26+M26</f>
        <v>174884.35</v>
      </c>
      <c r="I26" s="131">
        <v>15702.62</v>
      </c>
      <c r="J26" s="28" t="s">
        <v>9</v>
      </c>
      <c r="K26" s="27">
        <f>K27+K28</f>
        <v>10464.42</v>
      </c>
      <c r="L26" s="27">
        <f>L27+L28</f>
        <v>74358.649999999994</v>
      </c>
      <c r="M26" s="27">
        <f>M27+M28</f>
        <v>74358.66</v>
      </c>
    </row>
    <row r="27" spans="1:16" s="1" customFormat="1" ht="15.75" x14ac:dyDescent="0.25">
      <c r="A27" s="115"/>
      <c r="B27" s="118"/>
      <c r="C27" s="115"/>
      <c r="D27" s="115"/>
      <c r="E27" s="115"/>
      <c r="F27" s="123"/>
      <c r="G27" s="115"/>
      <c r="H27" s="148"/>
      <c r="I27" s="148"/>
      <c r="J27" s="26" t="s">
        <v>10</v>
      </c>
      <c r="K27" s="25">
        <v>0</v>
      </c>
      <c r="L27" s="25">
        <v>0</v>
      </c>
      <c r="M27" s="25">
        <v>0</v>
      </c>
    </row>
    <row r="28" spans="1:16" s="1" customFormat="1" ht="15.75" x14ac:dyDescent="0.25">
      <c r="A28" s="116"/>
      <c r="B28" s="119"/>
      <c r="C28" s="116"/>
      <c r="D28" s="116"/>
      <c r="E28" s="116"/>
      <c r="F28" s="122"/>
      <c r="G28" s="116"/>
      <c r="H28" s="132"/>
      <c r="I28" s="132"/>
      <c r="J28" s="26" t="s">
        <v>11</v>
      </c>
      <c r="K28" s="25">
        <f>10464.42</f>
        <v>10464.42</v>
      </c>
      <c r="L28" s="25">
        <v>74358.649999999994</v>
      </c>
      <c r="M28" s="25">
        <v>74358.66</v>
      </c>
    </row>
    <row r="29" spans="1:16" s="1" customFormat="1" ht="15.75" customHeight="1" x14ac:dyDescent="0.25">
      <c r="A29" s="124" t="s">
        <v>109</v>
      </c>
      <c r="B29" s="151" t="s">
        <v>123</v>
      </c>
      <c r="C29" s="120" t="s">
        <v>303</v>
      </c>
      <c r="D29" s="24" t="s">
        <v>84</v>
      </c>
      <c r="E29" s="124" t="s">
        <v>16</v>
      </c>
      <c r="F29" s="120" t="s">
        <v>14</v>
      </c>
      <c r="G29" s="124" t="s">
        <v>64</v>
      </c>
      <c r="H29" s="144">
        <f>I29+K29+L29+M29</f>
        <v>251342.68</v>
      </c>
      <c r="I29" s="144">
        <v>0</v>
      </c>
      <c r="J29" s="26" t="s">
        <v>9</v>
      </c>
      <c r="K29" s="25">
        <f t="shared" ref="K29:L29" si="10">K30+K31</f>
        <v>10174.370000000001</v>
      </c>
      <c r="L29" s="25">
        <f t="shared" si="10"/>
        <v>72350.490000000005</v>
      </c>
      <c r="M29" s="25">
        <f t="shared" ref="M29" si="11">M30+M31</f>
        <v>168817.82</v>
      </c>
    </row>
    <row r="30" spans="1:16" s="1" customFormat="1" ht="15.75" x14ac:dyDescent="0.25">
      <c r="A30" s="124"/>
      <c r="B30" s="151"/>
      <c r="C30" s="120"/>
      <c r="D30" s="114" t="s">
        <v>262</v>
      </c>
      <c r="E30" s="124"/>
      <c r="F30" s="120"/>
      <c r="G30" s="124"/>
      <c r="H30" s="124"/>
      <c r="I30" s="144"/>
      <c r="J30" s="26" t="s">
        <v>10</v>
      </c>
      <c r="K30" s="25">
        <v>0</v>
      </c>
      <c r="L30" s="25">
        <v>0</v>
      </c>
      <c r="M30" s="25">
        <v>0</v>
      </c>
    </row>
    <row r="31" spans="1:16" s="1" customFormat="1" ht="47.25" customHeight="1" x14ac:dyDescent="0.25">
      <c r="A31" s="124"/>
      <c r="B31" s="151"/>
      <c r="C31" s="120"/>
      <c r="D31" s="116"/>
      <c r="E31" s="124"/>
      <c r="F31" s="120"/>
      <c r="G31" s="124"/>
      <c r="H31" s="124"/>
      <c r="I31" s="144"/>
      <c r="J31" s="26" t="s">
        <v>11</v>
      </c>
      <c r="K31" s="25">
        <v>10174.370000000001</v>
      </c>
      <c r="L31" s="25">
        <v>72350.490000000005</v>
      </c>
      <c r="M31" s="25">
        <v>168817.82</v>
      </c>
      <c r="N31" s="11"/>
    </row>
    <row r="32" spans="1:16" s="12" customFormat="1" ht="15.75" customHeight="1" x14ac:dyDescent="0.25">
      <c r="A32" s="114" t="s">
        <v>110</v>
      </c>
      <c r="B32" s="117" t="s">
        <v>116</v>
      </c>
      <c r="C32" s="114" t="s">
        <v>279</v>
      </c>
      <c r="D32" s="114" t="s">
        <v>84</v>
      </c>
      <c r="E32" s="114" t="s">
        <v>16</v>
      </c>
      <c r="F32" s="157" t="s">
        <v>231</v>
      </c>
      <c r="G32" s="157" t="s">
        <v>18</v>
      </c>
      <c r="H32" s="149">
        <f>I32+K32+L32+M32</f>
        <v>6903.71</v>
      </c>
      <c r="I32" s="149">
        <v>0</v>
      </c>
      <c r="J32" s="36" t="s">
        <v>9</v>
      </c>
      <c r="K32" s="37">
        <f>K33</f>
        <v>6903.71</v>
      </c>
      <c r="L32" s="37">
        <f t="shared" ref="L32" si="12">L33</f>
        <v>0</v>
      </c>
      <c r="M32" s="37">
        <f t="shared" ref="M32" si="13">M33</f>
        <v>0</v>
      </c>
    </row>
    <row r="33" spans="1:13" s="12" customFormat="1" ht="49.5" customHeight="1" x14ac:dyDescent="0.25">
      <c r="A33" s="115"/>
      <c r="B33" s="118"/>
      <c r="C33" s="115"/>
      <c r="D33" s="116"/>
      <c r="E33" s="115"/>
      <c r="F33" s="153"/>
      <c r="G33" s="153"/>
      <c r="H33" s="153"/>
      <c r="I33" s="150"/>
      <c r="J33" s="38" t="s">
        <v>11</v>
      </c>
      <c r="K33" s="37">
        <v>6903.71</v>
      </c>
      <c r="L33" s="37">
        <v>0</v>
      </c>
      <c r="M33" s="37">
        <v>0</v>
      </c>
    </row>
    <row r="34" spans="1:13" s="1" customFormat="1" ht="15.75" customHeight="1" x14ac:dyDescent="0.25">
      <c r="A34" s="115"/>
      <c r="B34" s="118"/>
      <c r="C34" s="115"/>
      <c r="D34" s="114" t="s">
        <v>262</v>
      </c>
      <c r="E34" s="115"/>
      <c r="F34" s="121" t="s">
        <v>14</v>
      </c>
      <c r="G34" s="114" t="s">
        <v>23</v>
      </c>
      <c r="H34" s="131">
        <f>I34+K34+L34+M34</f>
        <v>83036.34</v>
      </c>
      <c r="I34" s="131">
        <v>0</v>
      </c>
      <c r="J34" s="28" t="s">
        <v>9</v>
      </c>
      <c r="K34" s="27">
        <f>K35+K36</f>
        <v>12900</v>
      </c>
      <c r="L34" s="27">
        <f>L35+L36</f>
        <v>13518.95</v>
      </c>
      <c r="M34" s="27">
        <f>M35+M36</f>
        <v>56617.39</v>
      </c>
    </row>
    <row r="35" spans="1:13" s="1" customFormat="1" ht="15.75" customHeight="1" x14ac:dyDescent="0.25">
      <c r="A35" s="115"/>
      <c r="B35" s="118"/>
      <c r="C35" s="115"/>
      <c r="D35" s="115"/>
      <c r="E35" s="115"/>
      <c r="F35" s="123"/>
      <c r="G35" s="115"/>
      <c r="H35" s="148"/>
      <c r="I35" s="148"/>
      <c r="J35" s="26" t="s">
        <v>10</v>
      </c>
      <c r="K35" s="25">
        <v>0</v>
      </c>
      <c r="L35" s="25">
        <v>0</v>
      </c>
      <c r="M35" s="25">
        <v>0</v>
      </c>
    </row>
    <row r="36" spans="1:13" s="1" customFormat="1" ht="15.75" x14ac:dyDescent="0.25">
      <c r="A36" s="116"/>
      <c r="B36" s="119"/>
      <c r="C36" s="116"/>
      <c r="D36" s="116"/>
      <c r="E36" s="116"/>
      <c r="F36" s="122"/>
      <c r="G36" s="116"/>
      <c r="H36" s="132"/>
      <c r="I36" s="132"/>
      <c r="J36" s="26" t="s">
        <v>11</v>
      </c>
      <c r="K36" s="25">
        <f>12900</f>
        <v>12900</v>
      </c>
      <c r="L36" s="25">
        <v>13518.95</v>
      </c>
      <c r="M36" s="25">
        <v>56617.39</v>
      </c>
    </row>
    <row r="37" spans="1:13" s="12" customFormat="1" ht="15.75" customHeight="1" x14ac:dyDescent="0.25">
      <c r="A37" s="114" t="s">
        <v>17</v>
      </c>
      <c r="B37" s="117" t="s">
        <v>124</v>
      </c>
      <c r="C37" s="114" t="s">
        <v>280</v>
      </c>
      <c r="D37" s="114" t="s">
        <v>84</v>
      </c>
      <c r="E37" s="114" t="s">
        <v>16</v>
      </c>
      <c r="F37" s="157" t="s">
        <v>231</v>
      </c>
      <c r="G37" s="157" t="s">
        <v>18</v>
      </c>
      <c r="H37" s="149">
        <f>I37+K37+L37+M37</f>
        <v>5573.5</v>
      </c>
      <c r="I37" s="149">
        <v>0</v>
      </c>
      <c r="J37" s="36" t="s">
        <v>9</v>
      </c>
      <c r="K37" s="37">
        <f>K38</f>
        <v>5573.5</v>
      </c>
      <c r="L37" s="37">
        <f t="shared" ref="L37" si="14">L38</f>
        <v>0</v>
      </c>
      <c r="M37" s="37">
        <f t="shared" ref="M37" si="15">M38</f>
        <v>0</v>
      </c>
    </row>
    <row r="38" spans="1:13" s="12" customFormat="1" ht="44.25" customHeight="1" x14ac:dyDescent="0.25">
      <c r="A38" s="115"/>
      <c r="B38" s="118"/>
      <c r="C38" s="115"/>
      <c r="D38" s="116"/>
      <c r="E38" s="115"/>
      <c r="F38" s="153"/>
      <c r="G38" s="153"/>
      <c r="H38" s="153"/>
      <c r="I38" s="150"/>
      <c r="J38" s="38" t="s">
        <v>11</v>
      </c>
      <c r="K38" s="37">
        <v>5573.5</v>
      </c>
      <c r="L38" s="37">
        <v>0</v>
      </c>
      <c r="M38" s="37">
        <v>0</v>
      </c>
    </row>
    <row r="39" spans="1:13" s="1" customFormat="1" ht="15.75" customHeight="1" x14ac:dyDescent="0.25">
      <c r="A39" s="115"/>
      <c r="B39" s="118"/>
      <c r="C39" s="115"/>
      <c r="D39" s="114" t="s">
        <v>262</v>
      </c>
      <c r="E39" s="115"/>
      <c r="F39" s="121" t="s">
        <v>14</v>
      </c>
      <c r="G39" s="114" t="s">
        <v>23</v>
      </c>
      <c r="H39" s="131">
        <f>I39+K39+L39+M39</f>
        <v>57251.11</v>
      </c>
      <c r="I39" s="131">
        <v>0</v>
      </c>
      <c r="J39" s="28" t="s">
        <v>9</v>
      </c>
      <c r="K39" s="27">
        <f>K40+K41</f>
        <v>12150</v>
      </c>
      <c r="L39" s="27">
        <f>L40+L41</f>
        <v>0</v>
      </c>
      <c r="M39" s="27">
        <f>M40+M41</f>
        <v>45101.11</v>
      </c>
    </row>
    <row r="40" spans="1:13" s="1" customFormat="1" ht="15.75" customHeight="1" x14ac:dyDescent="0.25">
      <c r="A40" s="115"/>
      <c r="B40" s="118"/>
      <c r="C40" s="115"/>
      <c r="D40" s="115"/>
      <c r="E40" s="115"/>
      <c r="F40" s="123"/>
      <c r="G40" s="115"/>
      <c r="H40" s="148"/>
      <c r="I40" s="148"/>
      <c r="J40" s="26" t="s">
        <v>10</v>
      </c>
      <c r="K40" s="25">
        <v>0</v>
      </c>
      <c r="L40" s="25">
        <v>0</v>
      </c>
      <c r="M40" s="25">
        <v>0</v>
      </c>
    </row>
    <row r="41" spans="1:13" s="1" customFormat="1" ht="15.75" x14ac:dyDescent="0.25">
      <c r="A41" s="116"/>
      <c r="B41" s="119"/>
      <c r="C41" s="116"/>
      <c r="D41" s="116"/>
      <c r="E41" s="116"/>
      <c r="F41" s="122"/>
      <c r="G41" s="116"/>
      <c r="H41" s="132"/>
      <c r="I41" s="132"/>
      <c r="J41" s="26" t="s">
        <v>11</v>
      </c>
      <c r="K41" s="25">
        <f>12150</f>
        <v>12150</v>
      </c>
      <c r="L41" s="25">
        <v>0</v>
      </c>
      <c r="M41" s="25">
        <v>45101.11</v>
      </c>
    </row>
    <row r="42" spans="1:13" s="12" customFormat="1" ht="15.75" customHeight="1" x14ac:dyDescent="0.25">
      <c r="A42" s="114" t="s">
        <v>19</v>
      </c>
      <c r="B42" s="117" t="s">
        <v>125</v>
      </c>
      <c r="C42" s="114" t="s">
        <v>281</v>
      </c>
      <c r="D42" s="114" t="s">
        <v>84</v>
      </c>
      <c r="E42" s="114" t="s">
        <v>16</v>
      </c>
      <c r="F42" s="157" t="s">
        <v>231</v>
      </c>
      <c r="G42" s="157" t="s">
        <v>18</v>
      </c>
      <c r="H42" s="149">
        <f>I42+K42+L42+M42</f>
        <v>11393.6</v>
      </c>
      <c r="I42" s="149">
        <v>0</v>
      </c>
      <c r="J42" s="36" t="s">
        <v>9</v>
      </c>
      <c r="K42" s="37">
        <f>K43</f>
        <v>11393.6</v>
      </c>
      <c r="L42" s="37">
        <f t="shared" ref="L42" si="16">L43</f>
        <v>0</v>
      </c>
      <c r="M42" s="37">
        <f t="shared" ref="M42" si="17">M43</f>
        <v>0</v>
      </c>
    </row>
    <row r="43" spans="1:13" s="12" customFormat="1" ht="44.25" customHeight="1" x14ac:dyDescent="0.25">
      <c r="A43" s="115"/>
      <c r="B43" s="118"/>
      <c r="C43" s="115"/>
      <c r="D43" s="116"/>
      <c r="E43" s="115"/>
      <c r="F43" s="153"/>
      <c r="G43" s="153"/>
      <c r="H43" s="153"/>
      <c r="I43" s="150"/>
      <c r="J43" s="38" t="s">
        <v>11</v>
      </c>
      <c r="K43" s="37">
        <v>11393.6</v>
      </c>
      <c r="L43" s="37">
        <v>0</v>
      </c>
      <c r="M43" s="37">
        <v>0</v>
      </c>
    </row>
    <row r="44" spans="1:13" s="1" customFormat="1" ht="15.75" customHeight="1" x14ac:dyDescent="0.25">
      <c r="A44" s="115"/>
      <c r="B44" s="118"/>
      <c r="C44" s="115"/>
      <c r="D44" s="114" t="s">
        <v>262</v>
      </c>
      <c r="E44" s="115"/>
      <c r="F44" s="121" t="s">
        <v>14</v>
      </c>
      <c r="G44" s="114" t="s">
        <v>23</v>
      </c>
      <c r="H44" s="131">
        <f>I44+K44+L44+M44</f>
        <v>116783.54999999999</v>
      </c>
      <c r="I44" s="131">
        <v>0</v>
      </c>
      <c r="J44" s="28" t="s">
        <v>9</v>
      </c>
      <c r="K44" s="27">
        <f>K45+K46</f>
        <v>16786.189999999999</v>
      </c>
      <c r="L44" s="27">
        <f>L45+L46</f>
        <v>19274.740000000002</v>
      </c>
      <c r="M44" s="27">
        <f>M45+M46</f>
        <v>80722.62</v>
      </c>
    </row>
    <row r="45" spans="1:13" s="1" customFormat="1" ht="15.75" customHeight="1" x14ac:dyDescent="0.25">
      <c r="A45" s="115"/>
      <c r="B45" s="118"/>
      <c r="C45" s="115"/>
      <c r="D45" s="115"/>
      <c r="E45" s="115"/>
      <c r="F45" s="123"/>
      <c r="G45" s="115"/>
      <c r="H45" s="148"/>
      <c r="I45" s="148"/>
      <c r="J45" s="26" t="s">
        <v>10</v>
      </c>
      <c r="K45" s="25">
        <v>0</v>
      </c>
      <c r="L45" s="25">
        <v>0</v>
      </c>
      <c r="M45" s="25">
        <v>0</v>
      </c>
    </row>
    <row r="46" spans="1:13" s="1" customFormat="1" ht="15.75" x14ac:dyDescent="0.25">
      <c r="A46" s="116"/>
      <c r="B46" s="119"/>
      <c r="C46" s="116"/>
      <c r="D46" s="116"/>
      <c r="E46" s="116"/>
      <c r="F46" s="122"/>
      <c r="G46" s="116"/>
      <c r="H46" s="132"/>
      <c r="I46" s="132"/>
      <c r="J46" s="26" t="s">
        <v>11</v>
      </c>
      <c r="K46" s="25">
        <v>16786.189999999999</v>
      </c>
      <c r="L46" s="25">
        <v>19274.740000000002</v>
      </c>
      <c r="M46" s="25">
        <v>80722.62</v>
      </c>
    </row>
    <row r="47" spans="1:13" s="12" customFormat="1" ht="15.75" customHeight="1" x14ac:dyDescent="0.25">
      <c r="A47" s="114" t="s">
        <v>111</v>
      </c>
      <c r="B47" s="117" t="s">
        <v>319</v>
      </c>
      <c r="C47" s="121" t="s">
        <v>267</v>
      </c>
      <c r="D47" s="114" t="s">
        <v>85</v>
      </c>
      <c r="E47" s="114" t="s">
        <v>16</v>
      </c>
      <c r="F47" s="157" t="s">
        <v>230</v>
      </c>
      <c r="G47" s="157" t="s">
        <v>18</v>
      </c>
      <c r="H47" s="149">
        <f>I47+K47+L47+M47</f>
        <v>719.5</v>
      </c>
      <c r="I47" s="149">
        <v>475.5</v>
      </c>
      <c r="J47" s="36" t="s">
        <v>9</v>
      </c>
      <c r="K47" s="37">
        <f>K48</f>
        <v>244</v>
      </c>
      <c r="L47" s="37">
        <f t="shared" ref="L47" si="18">L48</f>
        <v>0</v>
      </c>
      <c r="M47" s="37">
        <f t="shared" ref="M47" si="19">M48</f>
        <v>0</v>
      </c>
    </row>
    <row r="48" spans="1:13" s="12" customFormat="1" ht="44.25" customHeight="1" x14ac:dyDescent="0.25">
      <c r="A48" s="115"/>
      <c r="B48" s="118"/>
      <c r="C48" s="123"/>
      <c r="D48" s="116"/>
      <c r="E48" s="115"/>
      <c r="F48" s="153"/>
      <c r="G48" s="153"/>
      <c r="H48" s="153"/>
      <c r="I48" s="150"/>
      <c r="J48" s="38" t="s">
        <v>11</v>
      </c>
      <c r="K48" s="37">
        <v>244</v>
      </c>
      <c r="L48" s="37">
        <v>0</v>
      </c>
      <c r="M48" s="37">
        <v>0</v>
      </c>
    </row>
    <row r="49" spans="1:14" s="1" customFormat="1" ht="15.75" customHeight="1" x14ac:dyDescent="0.25">
      <c r="A49" s="115"/>
      <c r="B49" s="118"/>
      <c r="C49" s="123"/>
      <c r="D49" s="114" t="s">
        <v>86</v>
      </c>
      <c r="E49" s="115"/>
      <c r="F49" s="121" t="s">
        <v>14</v>
      </c>
      <c r="G49" s="114" t="s">
        <v>184</v>
      </c>
      <c r="H49" s="131">
        <f>I49+K49+L49+M49</f>
        <v>18652.3</v>
      </c>
      <c r="I49" s="131">
        <v>190.01</v>
      </c>
      <c r="J49" s="28" t="s">
        <v>9</v>
      </c>
      <c r="K49" s="27">
        <f>K50</f>
        <v>0</v>
      </c>
      <c r="L49" s="27">
        <f>L50</f>
        <v>18462.29</v>
      </c>
      <c r="M49" s="27">
        <f>M50</f>
        <v>0</v>
      </c>
    </row>
    <row r="50" spans="1:14" s="1" customFormat="1" ht="15.75" x14ac:dyDescent="0.25">
      <c r="A50" s="116"/>
      <c r="B50" s="119"/>
      <c r="C50" s="122"/>
      <c r="D50" s="116"/>
      <c r="E50" s="116"/>
      <c r="F50" s="122"/>
      <c r="G50" s="116"/>
      <c r="H50" s="132"/>
      <c r="I50" s="132"/>
      <c r="J50" s="26" t="s">
        <v>11</v>
      </c>
      <c r="K50" s="25">
        <v>0</v>
      </c>
      <c r="L50" s="25">
        <v>18462.29</v>
      </c>
      <c r="M50" s="25">
        <v>0</v>
      </c>
    </row>
    <row r="51" spans="1:14" s="1" customFormat="1" ht="15.75" customHeight="1" x14ac:dyDescent="0.25">
      <c r="A51" s="124" t="s">
        <v>112</v>
      </c>
      <c r="B51" s="151" t="s">
        <v>318</v>
      </c>
      <c r="C51" s="120" t="s">
        <v>250</v>
      </c>
      <c r="D51" s="24" t="s">
        <v>85</v>
      </c>
      <c r="E51" s="124" t="s">
        <v>16</v>
      </c>
      <c r="F51" s="121" t="s">
        <v>14</v>
      </c>
      <c r="G51" s="114" t="s">
        <v>22</v>
      </c>
      <c r="H51" s="131">
        <f>I51+K51+L51+M51</f>
        <v>22563.39</v>
      </c>
      <c r="I51" s="131">
        <v>866.21</v>
      </c>
      <c r="J51" s="28" t="s">
        <v>9</v>
      </c>
      <c r="K51" s="27">
        <f>K52</f>
        <v>0</v>
      </c>
      <c r="L51" s="27">
        <f>L52</f>
        <v>21697.18</v>
      </c>
      <c r="M51" s="27">
        <f>M52</f>
        <v>0</v>
      </c>
      <c r="N51" s="40"/>
    </row>
    <row r="52" spans="1:14" s="1" customFormat="1" ht="48.75" customHeight="1" x14ac:dyDescent="0.25">
      <c r="A52" s="124"/>
      <c r="B52" s="151"/>
      <c r="C52" s="120"/>
      <c r="D52" s="23" t="s">
        <v>186</v>
      </c>
      <c r="E52" s="124"/>
      <c r="F52" s="122"/>
      <c r="G52" s="116"/>
      <c r="H52" s="132"/>
      <c r="I52" s="132"/>
      <c r="J52" s="26" t="s">
        <v>11</v>
      </c>
      <c r="K52" s="25">
        <v>0</v>
      </c>
      <c r="L52" s="25">
        <v>21697.18</v>
      </c>
      <c r="M52" s="25">
        <v>0</v>
      </c>
      <c r="N52" s="40"/>
    </row>
    <row r="53" spans="1:14" s="53" customFormat="1" ht="15.75" x14ac:dyDescent="0.25">
      <c r="A53" s="158" t="s">
        <v>309</v>
      </c>
      <c r="B53" s="158"/>
      <c r="C53" s="158"/>
      <c r="D53" s="158"/>
      <c r="E53" s="158"/>
      <c r="F53" s="158"/>
      <c r="G53" s="158"/>
      <c r="H53" s="158"/>
      <c r="I53" s="158"/>
      <c r="J53" s="52" t="s">
        <v>9</v>
      </c>
      <c r="K53" s="10">
        <f t="shared" ref="K53:L53" si="20">K54+K55</f>
        <v>929314.36</v>
      </c>
      <c r="L53" s="10">
        <f t="shared" si="20"/>
        <v>1009129.68</v>
      </c>
      <c r="M53" s="10">
        <f t="shared" ref="M53" si="21">M54+M55</f>
        <v>1298622.78</v>
      </c>
    </row>
    <row r="54" spans="1:14" s="53" customFormat="1" ht="15.75" x14ac:dyDescent="0.25">
      <c r="A54" s="158"/>
      <c r="B54" s="158"/>
      <c r="C54" s="158"/>
      <c r="D54" s="158"/>
      <c r="E54" s="158"/>
      <c r="F54" s="158"/>
      <c r="G54" s="158"/>
      <c r="H54" s="158"/>
      <c r="I54" s="158"/>
      <c r="J54" s="52" t="s">
        <v>10</v>
      </c>
      <c r="K54" s="10">
        <f>K62+K71+K65</f>
        <v>657442.21</v>
      </c>
      <c r="L54" s="10">
        <f>L62+L71+L65+L79</f>
        <v>883708.95000000007</v>
      </c>
      <c r="M54" s="10">
        <f>M62+M71+M65+M79</f>
        <v>1170715.28</v>
      </c>
    </row>
    <row r="55" spans="1:14" s="53" customFormat="1" ht="15.75" x14ac:dyDescent="0.25">
      <c r="A55" s="158"/>
      <c r="B55" s="158"/>
      <c r="C55" s="158"/>
      <c r="D55" s="158"/>
      <c r="E55" s="158"/>
      <c r="F55" s="158"/>
      <c r="G55" s="158"/>
      <c r="H55" s="158"/>
      <c r="I55" s="158"/>
      <c r="J55" s="52" t="s">
        <v>11</v>
      </c>
      <c r="K55" s="10">
        <f>K58+K63+K66+K69+K72+K77+K80+K82+K60+K74</f>
        <v>271872.15000000002</v>
      </c>
      <c r="L55" s="10">
        <f>L58+L63+L66+L69+L72+L77+L80+L82+L60+L74</f>
        <v>125420.72999999998</v>
      </c>
      <c r="M55" s="10">
        <f>M58+M63+M66+M69+M72+M77+M80+M82+M60+M74</f>
        <v>127907.5</v>
      </c>
    </row>
    <row r="56" spans="1:14" s="1" customFormat="1" ht="22.5" customHeight="1" x14ac:dyDescent="0.25">
      <c r="A56" s="114" t="s">
        <v>113</v>
      </c>
      <c r="B56" s="117" t="s">
        <v>188</v>
      </c>
      <c r="C56" s="114" t="s">
        <v>190</v>
      </c>
      <c r="D56" s="24" t="s">
        <v>85</v>
      </c>
      <c r="E56" s="114" t="s">
        <v>16</v>
      </c>
      <c r="F56" s="121" t="s">
        <v>14</v>
      </c>
      <c r="G56" s="114" t="s">
        <v>191</v>
      </c>
      <c r="H56" s="131">
        <f>I56+K56+L56+M56</f>
        <v>1567399.73</v>
      </c>
      <c r="I56" s="131">
        <v>1547399.73</v>
      </c>
      <c r="J56" s="28" t="s">
        <v>9</v>
      </c>
      <c r="K56" s="27">
        <f>K57+K58</f>
        <v>19999.999999999993</v>
      </c>
      <c r="L56" s="27">
        <f>L57+L58</f>
        <v>0</v>
      </c>
      <c r="M56" s="27">
        <f>M57+M58</f>
        <v>0</v>
      </c>
      <c r="N56" s="40"/>
    </row>
    <row r="57" spans="1:14" s="1" customFormat="1" ht="15.75" customHeight="1" x14ac:dyDescent="0.25">
      <c r="A57" s="115"/>
      <c r="B57" s="118"/>
      <c r="C57" s="115"/>
      <c r="D57" s="114" t="s">
        <v>189</v>
      </c>
      <c r="E57" s="115"/>
      <c r="F57" s="123"/>
      <c r="G57" s="115"/>
      <c r="H57" s="148"/>
      <c r="I57" s="148"/>
      <c r="J57" s="26" t="s">
        <v>10</v>
      </c>
      <c r="K57" s="25">
        <v>0</v>
      </c>
      <c r="L57" s="25">
        <v>0</v>
      </c>
      <c r="M57" s="25">
        <v>0</v>
      </c>
      <c r="N57" s="40"/>
    </row>
    <row r="58" spans="1:14" s="1" customFormat="1" ht="15.75" x14ac:dyDescent="0.25">
      <c r="A58" s="116"/>
      <c r="B58" s="119"/>
      <c r="C58" s="116"/>
      <c r="D58" s="116"/>
      <c r="E58" s="116"/>
      <c r="F58" s="122"/>
      <c r="G58" s="116"/>
      <c r="H58" s="132"/>
      <c r="I58" s="132"/>
      <c r="J58" s="26" t="s">
        <v>11</v>
      </c>
      <c r="K58" s="98">
        <f>66405.4-46405.4</f>
        <v>19999.999999999993</v>
      </c>
      <c r="L58" s="25">
        <v>0</v>
      </c>
      <c r="M58" s="25">
        <v>0</v>
      </c>
      <c r="N58" s="40"/>
    </row>
    <row r="59" spans="1:14" s="12" customFormat="1" ht="15.75" customHeight="1" x14ac:dyDescent="0.25">
      <c r="A59" s="114" t="s">
        <v>114</v>
      </c>
      <c r="B59" s="117" t="s">
        <v>126</v>
      </c>
      <c r="C59" s="121" t="s">
        <v>260</v>
      </c>
      <c r="D59" s="114" t="s">
        <v>85</v>
      </c>
      <c r="E59" s="114" t="s">
        <v>16</v>
      </c>
      <c r="F59" s="157" t="s">
        <v>230</v>
      </c>
      <c r="G59" s="157">
        <v>2022</v>
      </c>
      <c r="H59" s="149">
        <f>I59+K59+L59+M59</f>
        <v>1000</v>
      </c>
      <c r="I59" s="149">
        <v>0</v>
      </c>
      <c r="J59" s="36" t="s">
        <v>9</v>
      </c>
      <c r="K59" s="37">
        <f>K60</f>
        <v>1000</v>
      </c>
      <c r="L59" s="37">
        <f t="shared" ref="L59" si="22">L60</f>
        <v>0</v>
      </c>
      <c r="M59" s="37">
        <f t="shared" ref="M59" si="23">M60</f>
        <v>0</v>
      </c>
    </row>
    <row r="60" spans="1:14" s="12" customFormat="1" ht="44.25" customHeight="1" x14ac:dyDescent="0.25">
      <c r="A60" s="115"/>
      <c r="B60" s="118"/>
      <c r="C60" s="123"/>
      <c r="D60" s="116"/>
      <c r="E60" s="115"/>
      <c r="F60" s="153"/>
      <c r="G60" s="153"/>
      <c r="H60" s="153"/>
      <c r="I60" s="150"/>
      <c r="J60" s="38" t="s">
        <v>11</v>
      </c>
      <c r="K60" s="37">
        <v>1000</v>
      </c>
      <c r="L60" s="37">
        <v>0</v>
      </c>
      <c r="M60" s="37">
        <v>0</v>
      </c>
    </row>
    <row r="61" spans="1:14" s="1" customFormat="1" ht="15.75" customHeight="1" x14ac:dyDescent="0.25">
      <c r="A61" s="115"/>
      <c r="B61" s="118"/>
      <c r="C61" s="123"/>
      <c r="D61" s="114" t="s">
        <v>87</v>
      </c>
      <c r="E61" s="115"/>
      <c r="F61" s="120" t="s">
        <v>14</v>
      </c>
      <c r="G61" s="124" t="s">
        <v>15</v>
      </c>
      <c r="H61" s="144">
        <f>I61+K61+L61+M61</f>
        <v>1213428.8500000001</v>
      </c>
      <c r="I61" s="144">
        <v>481138.12</v>
      </c>
      <c r="J61" s="26" t="s">
        <v>9</v>
      </c>
      <c r="K61" s="25">
        <f>K62+K63</f>
        <v>732290.73</v>
      </c>
      <c r="L61" s="25">
        <f t="shared" ref="L61:M61" si="24">L62+L63</f>
        <v>0</v>
      </c>
      <c r="M61" s="25">
        <f t="shared" si="24"/>
        <v>0</v>
      </c>
    </row>
    <row r="62" spans="1:14" s="1" customFormat="1" ht="15.75" x14ac:dyDescent="0.25">
      <c r="A62" s="115"/>
      <c r="B62" s="118"/>
      <c r="C62" s="123"/>
      <c r="D62" s="115"/>
      <c r="E62" s="115"/>
      <c r="F62" s="120"/>
      <c r="G62" s="124"/>
      <c r="H62" s="124"/>
      <c r="I62" s="144"/>
      <c r="J62" s="26" t="s">
        <v>10</v>
      </c>
      <c r="K62" s="25">
        <v>544055.28</v>
      </c>
      <c r="L62" s="25">
        <v>0</v>
      </c>
      <c r="M62" s="25">
        <v>0</v>
      </c>
    </row>
    <row r="63" spans="1:14" s="1" customFormat="1" ht="15.75" x14ac:dyDescent="0.25">
      <c r="A63" s="116"/>
      <c r="B63" s="119"/>
      <c r="C63" s="122"/>
      <c r="D63" s="116"/>
      <c r="E63" s="116"/>
      <c r="F63" s="120"/>
      <c r="G63" s="124"/>
      <c r="H63" s="124"/>
      <c r="I63" s="144"/>
      <c r="J63" s="26" t="s">
        <v>11</v>
      </c>
      <c r="K63" s="25">
        <v>188235.45</v>
      </c>
      <c r="L63" s="25">
        <v>0</v>
      </c>
      <c r="M63" s="25">
        <v>0</v>
      </c>
    </row>
    <row r="64" spans="1:14" s="1" customFormat="1" ht="15.75" x14ac:dyDescent="0.25">
      <c r="A64" s="124" t="s">
        <v>131</v>
      </c>
      <c r="B64" s="133" t="s">
        <v>130</v>
      </c>
      <c r="C64" s="120" t="s">
        <v>251</v>
      </c>
      <c r="D64" s="24" t="s">
        <v>85</v>
      </c>
      <c r="E64" s="124" t="s">
        <v>16</v>
      </c>
      <c r="F64" s="121" t="s">
        <v>14</v>
      </c>
      <c r="G64" s="114" t="s">
        <v>64</v>
      </c>
      <c r="H64" s="131">
        <f>I64+K64+L64+M64</f>
        <v>1007188.52</v>
      </c>
      <c r="I64" s="131">
        <v>13200</v>
      </c>
      <c r="J64" s="26" t="s">
        <v>9</v>
      </c>
      <c r="K64" s="8">
        <f t="shared" ref="K64:M64" si="25">K65+K66</f>
        <v>15600</v>
      </c>
      <c r="L64" s="8">
        <f t="shared" si="25"/>
        <v>381495.56</v>
      </c>
      <c r="M64" s="8">
        <f t="shared" si="25"/>
        <v>596892.96</v>
      </c>
      <c r="N64" s="11"/>
    </row>
    <row r="65" spans="1:13" s="1" customFormat="1" ht="15.75" customHeight="1" x14ac:dyDescent="0.25">
      <c r="A65" s="124"/>
      <c r="B65" s="133"/>
      <c r="C65" s="120"/>
      <c r="D65" s="134" t="s">
        <v>89</v>
      </c>
      <c r="E65" s="124"/>
      <c r="F65" s="123"/>
      <c r="G65" s="115"/>
      <c r="H65" s="148"/>
      <c r="I65" s="148"/>
      <c r="J65" s="26" t="s">
        <v>10</v>
      </c>
      <c r="K65" s="25">
        <v>0</v>
      </c>
      <c r="L65" s="8">
        <v>311317.33</v>
      </c>
      <c r="M65" s="8">
        <v>487091.18</v>
      </c>
    </row>
    <row r="66" spans="1:13" s="1" customFormat="1" ht="15.75" x14ac:dyDescent="0.25">
      <c r="A66" s="124"/>
      <c r="B66" s="133"/>
      <c r="C66" s="120"/>
      <c r="D66" s="134"/>
      <c r="E66" s="124"/>
      <c r="F66" s="122"/>
      <c r="G66" s="116"/>
      <c r="H66" s="132"/>
      <c r="I66" s="132"/>
      <c r="J66" s="26" t="s">
        <v>11</v>
      </c>
      <c r="K66" s="25">
        <v>15600</v>
      </c>
      <c r="L66" s="25">
        <v>70178.23</v>
      </c>
      <c r="M66" s="25">
        <v>109801.78</v>
      </c>
    </row>
    <row r="67" spans="1:13" s="1" customFormat="1" ht="15.75" x14ac:dyDescent="0.25">
      <c r="A67" s="124" t="s">
        <v>185</v>
      </c>
      <c r="B67" s="151" t="s">
        <v>127</v>
      </c>
      <c r="C67" s="124" t="s">
        <v>282</v>
      </c>
      <c r="D67" s="24" t="s">
        <v>84</v>
      </c>
      <c r="E67" s="124" t="s">
        <v>16</v>
      </c>
      <c r="F67" s="121" t="s">
        <v>14</v>
      </c>
      <c r="G67" s="114" t="s">
        <v>21</v>
      </c>
      <c r="H67" s="131">
        <f>I67+K67+L67+M67</f>
        <v>770.31999999999994</v>
      </c>
      <c r="I67" s="131">
        <v>674.27</v>
      </c>
      <c r="J67" s="117" t="s">
        <v>9</v>
      </c>
      <c r="K67" s="169">
        <f>K69</f>
        <v>96.05</v>
      </c>
      <c r="L67" s="169">
        <f>L69</f>
        <v>0</v>
      </c>
      <c r="M67" s="169">
        <f>M69</f>
        <v>0</v>
      </c>
    </row>
    <row r="68" spans="1:13" s="1" customFormat="1" ht="15" customHeight="1" x14ac:dyDescent="0.25">
      <c r="A68" s="124"/>
      <c r="B68" s="151"/>
      <c r="C68" s="124"/>
      <c r="D68" s="124" t="s">
        <v>262</v>
      </c>
      <c r="E68" s="124"/>
      <c r="F68" s="123"/>
      <c r="G68" s="115"/>
      <c r="H68" s="148"/>
      <c r="I68" s="148"/>
      <c r="J68" s="119"/>
      <c r="K68" s="159"/>
      <c r="L68" s="159"/>
      <c r="M68" s="159"/>
    </row>
    <row r="69" spans="1:13" s="1" customFormat="1" ht="34.5" customHeight="1" x14ac:dyDescent="0.25">
      <c r="A69" s="124"/>
      <c r="B69" s="151"/>
      <c r="C69" s="124"/>
      <c r="D69" s="124"/>
      <c r="E69" s="124"/>
      <c r="F69" s="122"/>
      <c r="G69" s="116"/>
      <c r="H69" s="132"/>
      <c r="I69" s="132"/>
      <c r="J69" s="51" t="s">
        <v>11</v>
      </c>
      <c r="K69" s="25">
        <v>96.05</v>
      </c>
      <c r="L69" s="25">
        <v>0</v>
      </c>
      <c r="M69" s="25">
        <v>0</v>
      </c>
    </row>
    <row r="70" spans="1:13" s="1" customFormat="1" ht="15.75" customHeight="1" x14ac:dyDescent="0.25">
      <c r="A70" s="124" t="s">
        <v>187</v>
      </c>
      <c r="B70" s="151" t="s">
        <v>128</v>
      </c>
      <c r="C70" s="124"/>
      <c r="D70" s="29" t="s">
        <v>84</v>
      </c>
      <c r="E70" s="124" t="s">
        <v>13</v>
      </c>
      <c r="F70" s="121" t="s">
        <v>14</v>
      </c>
      <c r="G70" s="114" t="s">
        <v>20</v>
      </c>
      <c r="H70" s="131">
        <f>I70+K70+L70+M70</f>
        <v>589129.62</v>
      </c>
      <c r="I70" s="156">
        <v>0</v>
      </c>
      <c r="J70" s="32" t="s">
        <v>9</v>
      </c>
      <c r="K70" s="50">
        <f t="shared" ref="K70:L70" si="26">K71+K72</f>
        <v>115113.65999999999</v>
      </c>
      <c r="L70" s="35">
        <f t="shared" si="26"/>
        <v>474015.95999999996</v>
      </c>
      <c r="M70" s="35">
        <f t="shared" ref="M70" si="27">M71+M72</f>
        <v>0</v>
      </c>
    </row>
    <row r="71" spans="1:13" s="1" customFormat="1" ht="15.75" x14ac:dyDescent="0.25">
      <c r="A71" s="124"/>
      <c r="B71" s="151"/>
      <c r="C71" s="124"/>
      <c r="D71" s="120"/>
      <c r="E71" s="124"/>
      <c r="F71" s="123"/>
      <c r="G71" s="115"/>
      <c r="H71" s="148"/>
      <c r="I71" s="148"/>
      <c r="J71" s="34" t="s">
        <v>10</v>
      </c>
      <c r="K71" s="8">
        <v>113386.93</v>
      </c>
      <c r="L71" s="86">
        <v>466905.73</v>
      </c>
      <c r="M71" s="25">
        <v>0</v>
      </c>
    </row>
    <row r="72" spans="1:13" s="1" customFormat="1" ht="18" customHeight="1" x14ac:dyDescent="0.25">
      <c r="A72" s="124"/>
      <c r="B72" s="151"/>
      <c r="C72" s="124"/>
      <c r="D72" s="120"/>
      <c r="E72" s="124"/>
      <c r="F72" s="122"/>
      <c r="G72" s="116"/>
      <c r="H72" s="132"/>
      <c r="I72" s="132"/>
      <c r="J72" s="31" t="s">
        <v>11</v>
      </c>
      <c r="K72" s="25">
        <v>1726.73</v>
      </c>
      <c r="L72" s="25">
        <v>7110.23</v>
      </c>
      <c r="M72" s="25">
        <v>0</v>
      </c>
    </row>
    <row r="73" spans="1:13" s="12" customFormat="1" ht="15.75" customHeight="1" x14ac:dyDescent="0.25">
      <c r="A73" s="114" t="s">
        <v>115</v>
      </c>
      <c r="B73" s="125" t="s">
        <v>129</v>
      </c>
      <c r="C73" s="114" t="s">
        <v>193</v>
      </c>
      <c r="D73" s="114" t="s">
        <v>85</v>
      </c>
      <c r="E73" s="114" t="s">
        <v>16</v>
      </c>
      <c r="F73" s="157" t="s">
        <v>231</v>
      </c>
      <c r="G73" s="157">
        <v>2022</v>
      </c>
      <c r="H73" s="149">
        <f>I73+K73+L73+M73</f>
        <v>15191.25</v>
      </c>
      <c r="I73" s="149">
        <v>0</v>
      </c>
      <c r="J73" s="36" t="s">
        <v>9</v>
      </c>
      <c r="K73" s="37">
        <f>K74</f>
        <v>15191.25</v>
      </c>
      <c r="L73" s="37">
        <f t="shared" ref="L73" si="28">L74</f>
        <v>0</v>
      </c>
      <c r="M73" s="37">
        <f t="shared" ref="M73" si="29">M74</f>
        <v>0</v>
      </c>
    </row>
    <row r="74" spans="1:13" s="12" customFormat="1" ht="45" customHeight="1" x14ac:dyDescent="0.25">
      <c r="A74" s="115"/>
      <c r="B74" s="126"/>
      <c r="C74" s="115"/>
      <c r="D74" s="116"/>
      <c r="E74" s="115"/>
      <c r="F74" s="153"/>
      <c r="G74" s="153"/>
      <c r="H74" s="153"/>
      <c r="I74" s="150"/>
      <c r="J74" s="38" t="s">
        <v>11</v>
      </c>
      <c r="K74" s="37">
        <v>15191.25</v>
      </c>
      <c r="L74" s="37">
        <v>0</v>
      </c>
      <c r="M74" s="37">
        <v>0</v>
      </c>
    </row>
    <row r="75" spans="1:13" s="1" customFormat="1" ht="15.75" customHeight="1" x14ac:dyDescent="0.25">
      <c r="A75" s="115"/>
      <c r="B75" s="126"/>
      <c r="C75" s="115"/>
      <c r="D75" s="114" t="s">
        <v>88</v>
      </c>
      <c r="E75" s="115"/>
      <c r="F75" s="121" t="s">
        <v>14</v>
      </c>
      <c r="G75" s="114" t="s">
        <v>176</v>
      </c>
      <c r="H75" s="131">
        <f>I75+K75+L75+M75</f>
        <v>60801.59</v>
      </c>
      <c r="I75" s="131">
        <v>231.79</v>
      </c>
      <c r="J75" s="33" t="s">
        <v>9</v>
      </c>
      <c r="K75" s="35">
        <f>K77</f>
        <v>9524.4500000000007</v>
      </c>
      <c r="L75" s="35">
        <f>L77</f>
        <v>46405.4</v>
      </c>
      <c r="M75" s="35">
        <f>M77</f>
        <v>4639.95</v>
      </c>
    </row>
    <row r="76" spans="1:13" s="1" customFormat="1" ht="15.75" customHeight="1" x14ac:dyDescent="0.25">
      <c r="A76" s="115"/>
      <c r="B76" s="126"/>
      <c r="C76" s="115"/>
      <c r="D76" s="115"/>
      <c r="E76" s="115"/>
      <c r="F76" s="123"/>
      <c r="G76" s="115"/>
      <c r="H76" s="148"/>
      <c r="I76" s="148"/>
      <c r="J76" s="31" t="s">
        <v>10</v>
      </c>
      <c r="K76" s="25">
        <v>0</v>
      </c>
      <c r="L76" s="25">
        <v>0</v>
      </c>
      <c r="M76" s="25">
        <v>0</v>
      </c>
    </row>
    <row r="77" spans="1:13" s="1" customFormat="1" ht="15.75" x14ac:dyDescent="0.25">
      <c r="A77" s="116"/>
      <c r="B77" s="127"/>
      <c r="C77" s="116"/>
      <c r="D77" s="116"/>
      <c r="E77" s="116"/>
      <c r="F77" s="122"/>
      <c r="G77" s="116"/>
      <c r="H77" s="132"/>
      <c r="I77" s="132"/>
      <c r="J77" s="31" t="s">
        <v>11</v>
      </c>
      <c r="K77" s="25">
        <f>9524.45</f>
        <v>9524.4500000000007</v>
      </c>
      <c r="L77" s="98">
        <v>46405.4</v>
      </c>
      <c r="M77" s="25">
        <v>4639.95</v>
      </c>
    </row>
    <row r="78" spans="1:13" s="1" customFormat="1" ht="15.75" customHeight="1" x14ac:dyDescent="0.25">
      <c r="A78" s="124" t="s">
        <v>175</v>
      </c>
      <c r="B78" s="151" t="s">
        <v>256</v>
      </c>
      <c r="C78" s="124" t="s">
        <v>283</v>
      </c>
      <c r="D78" s="29" t="s">
        <v>84</v>
      </c>
      <c r="E78" s="124" t="s">
        <v>16</v>
      </c>
      <c r="F78" s="120" t="s">
        <v>14</v>
      </c>
      <c r="G78" s="124" t="s">
        <v>23</v>
      </c>
      <c r="H78" s="144">
        <f>K78+L78+M78</f>
        <v>818753.95</v>
      </c>
      <c r="I78" s="144">
        <v>0</v>
      </c>
      <c r="J78" s="31" t="s">
        <v>9</v>
      </c>
      <c r="K78" s="25">
        <f t="shared" ref="K78" si="30">K80</f>
        <v>14451.32</v>
      </c>
      <c r="L78" s="25">
        <f>L80+L79</f>
        <v>107212.76</v>
      </c>
      <c r="M78" s="85">
        <f>M80+M79</f>
        <v>697089.87</v>
      </c>
    </row>
    <row r="79" spans="1:13" s="1" customFormat="1" ht="15" customHeight="1" x14ac:dyDescent="0.25">
      <c r="A79" s="124"/>
      <c r="B79" s="151"/>
      <c r="C79" s="124"/>
      <c r="D79" s="114" t="s">
        <v>262</v>
      </c>
      <c r="E79" s="124"/>
      <c r="F79" s="120"/>
      <c r="G79" s="124"/>
      <c r="H79" s="144"/>
      <c r="I79" s="144"/>
      <c r="J79" s="31" t="s">
        <v>10</v>
      </c>
      <c r="K79" s="25">
        <v>0</v>
      </c>
      <c r="L79" s="90">
        <v>105485.89</v>
      </c>
      <c r="M79" s="90">
        <v>683624.1</v>
      </c>
    </row>
    <row r="80" spans="1:13" s="1" customFormat="1" ht="36.75" customHeight="1" x14ac:dyDescent="0.25">
      <c r="A80" s="124"/>
      <c r="B80" s="151"/>
      <c r="C80" s="124"/>
      <c r="D80" s="116"/>
      <c r="E80" s="124"/>
      <c r="F80" s="120"/>
      <c r="G80" s="124"/>
      <c r="H80" s="144"/>
      <c r="I80" s="144"/>
      <c r="J80" s="31" t="s">
        <v>11</v>
      </c>
      <c r="K80" s="25">
        <v>14451.32</v>
      </c>
      <c r="L80" s="90">
        <v>1726.87</v>
      </c>
      <c r="M80" s="90">
        <v>13465.77</v>
      </c>
    </row>
    <row r="81" spans="1:14" s="1" customFormat="1" ht="15.75" customHeight="1" x14ac:dyDescent="0.25">
      <c r="A81" s="124" t="s">
        <v>195</v>
      </c>
      <c r="B81" s="151" t="s">
        <v>194</v>
      </c>
      <c r="C81" s="124" t="s">
        <v>284</v>
      </c>
      <c r="D81" s="29" t="s">
        <v>84</v>
      </c>
      <c r="E81" s="124" t="s">
        <v>16</v>
      </c>
      <c r="F81" s="120" t="s">
        <v>14</v>
      </c>
      <c r="G81" s="124" t="s">
        <v>15</v>
      </c>
      <c r="H81" s="144">
        <f>I81+K81+L81+M81</f>
        <v>24292.839999999997</v>
      </c>
      <c r="I81" s="144">
        <v>18245.939999999999</v>
      </c>
      <c r="J81" s="31" t="s">
        <v>9</v>
      </c>
      <c r="K81" s="25">
        <f>K82</f>
        <v>6046.9</v>
      </c>
      <c r="L81" s="25">
        <f>L82</f>
        <v>0</v>
      </c>
      <c r="M81" s="25">
        <f>M82</f>
        <v>0</v>
      </c>
      <c r="N81" s="54"/>
    </row>
    <row r="82" spans="1:14" s="1" customFormat="1" ht="50.25" customHeight="1" x14ac:dyDescent="0.25">
      <c r="A82" s="124"/>
      <c r="B82" s="151"/>
      <c r="C82" s="124"/>
      <c r="D82" s="29" t="s">
        <v>262</v>
      </c>
      <c r="E82" s="124"/>
      <c r="F82" s="120"/>
      <c r="G82" s="124"/>
      <c r="H82" s="144"/>
      <c r="I82" s="144"/>
      <c r="J82" s="31" t="s">
        <v>11</v>
      </c>
      <c r="K82" s="25">
        <v>6046.9</v>
      </c>
      <c r="L82" s="25">
        <v>0</v>
      </c>
      <c r="M82" s="25">
        <v>0</v>
      </c>
      <c r="N82" s="40"/>
    </row>
    <row r="83" spans="1:14" s="53" customFormat="1" ht="15.75" x14ac:dyDescent="0.25">
      <c r="A83" s="158" t="s">
        <v>310</v>
      </c>
      <c r="B83" s="158"/>
      <c r="C83" s="158"/>
      <c r="D83" s="158"/>
      <c r="E83" s="158"/>
      <c r="F83" s="158"/>
      <c r="G83" s="158"/>
      <c r="H83" s="158"/>
      <c r="I83" s="158"/>
      <c r="J83" s="52" t="s">
        <v>9</v>
      </c>
      <c r="K83" s="10">
        <f>K84+K85</f>
        <v>0</v>
      </c>
      <c r="L83" s="10">
        <f t="shared" ref="L83:M83" si="31">L84+L85</f>
        <v>10589.42</v>
      </c>
      <c r="M83" s="10">
        <f t="shared" si="31"/>
        <v>0</v>
      </c>
      <c r="N83" s="55"/>
    </row>
    <row r="84" spans="1:14" s="53" customFormat="1" ht="15.75" x14ac:dyDescent="0.25">
      <c r="A84" s="158"/>
      <c r="B84" s="158"/>
      <c r="C84" s="158"/>
      <c r="D84" s="158"/>
      <c r="E84" s="158"/>
      <c r="F84" s="158"/>
      <c r="G84" s="158"/>
      <c r="H84" s="158"/>
      <c r="I84" s="158"/>
      <c r="J84" s="52" t="s">
        <v>10</v>
      </c>
      <c r="K84" s="10">
        <v>0</v>
      </c>
      <c r="L84" s="10">
        <v>0</v>
      </c>
      <c r="M84" s="10">
        <v>0</v>
      </c>
      <c r="N84" s="55"/>
    </row>
    <row r="85" spans="1:14" s="53" customFormat="1" ht="15.75" x14ac:dyDescent="0.25">
      <c r="A85" s="158"/>
      <c r="B85" s="158"/>
      <c r="C85" s="158"/>
      <c r="D85" s="158"/>
      <c r="E85" s="158"/>
      <c r="F85" s="158"/>
      <c r="G85" s="158"/>
      <c r="H85" s="158"/>
      <c r="I85" s="158"/>
      <c r="J85" s="52" t="s">
        <v>11</v>
      </c>
      <c r="K85" s="10">
        <f>K87</f>
        <v>0</v>
      </c>
      <c r="L85" s="10">
        <f t="shared" ref="L85:M85" si="32">L87</f>
        <v>10589.42</v>
      </c>
      <c r="M85" s="10">
        <f t="shared" si="32"/>
        <v>0</v>
      </c>
      <c r="N85" s="55"/>
    </row>
    <row r="86" spans="1:14" s="19" customFormat="1" ht="15.75" customHeight="1" x14ac:dyDescent="0.25">
      <c r="A86" s="124" t="s">
        <v>117</v>
      </c>
      <c r="B86" s="151" t="s">
        <v>196</v>
      </c>
      <c r="C86" s="124" t="s">
        <v>197</v>
      </c>
      <c r="D86" s="29" t="s">
        <v>85</v>
      </c>
      <c r="E86" s="124" t="s">
        <v>16</v>
      </c>
      <c r="F86" s="121" t="s">
        <v>14</v>
      </c>
      <c r="G86" s="114" t="s">
        <v>22</v>
      </c>
      <c r="H86" s="131">
        <f>I86+K86+L86+M86</f>
        <v>10655.49</v>
      </c>
      <c r="I86" s="154">
        <v>66.069999999999993</v>
      </c>
      <c r="J86" s="33" t="s">
        <v>9</v>
      </c>
      <c r="K86" s="35">
        <f>K87</f>
        <v>0</v>
      </c>
      <c r="L86" s="35">
        <f>L87</f>
        <v>10589.42</v>
      </c>
      <c r="M86" s="35">
        <f>M87</f>
        <v>0</v>
      </c>
      <c r="N86" s="56"/>
    </row>
    <row r="87" spans="1:14" s="19" customFormat="1" ht="46.5" customHeight="1" x14ac:dyDescent="0.25">
      <c r="A87" s="124"/>
      <c r="B87" s="151"/>
      <c r="C87" s="124"/>
      <c r="D87" s="30" t="s">
        <v>198</v>
      </c>
      <c r="E87" s="124"/>
      <c r="F87" s="122"/>
      <c r="G87" s="116"/>
      <c r="H87" s="132"/>
      <c r="I87" s="155"/>
      <c r="J87" s="31" t="s">
        <v>11</v>
      </c>
      <c r="K87" s="25">
        <v>0</v>
      </c>
      <c r="L87" s="25">
        <v>10589.42</v>
      </c>
      <c r="M87" s="25">
        <v>0</v>
      </c>
      <c r="N87" s="56"/>
    </row>
    <row r="88" spans="1:14" s="53" customFormat="1" ht="15.75" x14ac:dyDescent="0.25">
      <c r="A88" s="158" t="s">
        <v>311</v>
      </c>
      <c r="B88" s="158"/>
      <c r="C88" s="158"/>
      <c r="D88" s="158"/>
      <c r="E88" s="158"/>
      <c r="F88" s="158"/>
      <c r="G88" s="158"/>
      <c r="H88" s="158"/>
      <c r="I88" s="158"/>
      <c r="J88" s="52" t="s">
        <v>9</v>
      </c>
      <c r="K88" s="10">
        <f t="shared" ref="K88:L88" si="33">K89+K90</f>
        <v>2751</v>
      </c>
      <c r="L88" s="10">
        <f t="shared" si="33"/>
        <v>25203.65</v>
      </c>
      <c r="M88" s="10">
        <f t="shared" ref="M88" si="34">M89+M90</f>
        <v>0</v>
      </c>
    </row>
    <row r="89" spans="1:14" s="53" customFormat="1" ht="15.75" x14ac:dyDescent="0.25">
      <c r="A89" s="158"/>
      <c r="B89" s="158"/>
      <c r="C89" s="158"/>
      <c r="D89" s="158"/>
      <c r="E89" s="158"/>
      <c r="F89" s="158"/>
      <c r="G89" s="158"/>
      <c r="H89" s="158"/>
      <c r="I89" s="158"/>
      <c r="J89" s="52" t="s">
        <v>10</v>
      </c>
      <c r="K89" s="10">
        <f>K92</f>
        <v>0</v>
      </c>
      <c r="L89" s="10">
        <f t="shared" ref="L89:M89" si="35">L92</f>
        <v>0</v>
      </c>
      <c r="M89" s="10">
        <f t="shared" si="35"/>
        <v>0</v>
      </c>
    </row>
    <row r="90" spans="1:14" s="53" customFormat="1" ht="15.75" x14ac:dyDescent="0.25">
      <c r="A90" s="158"/>
      <c r="B90" s="158"/>
      <c r="C90" s="158"/>
      <c r="D90" s="158"/>
      <c r="E90" s="158"/>
      <c r="F90" s="158"/>
      <c r="G90" s="158"/>
      <c r="H90" s="158"/>
      <c r="I90" s="158"/>
      <c r="J90" s="52" t="s">
        <v>11</v>
      </c>
      <c r="K90" s="10">
        <f>K93+K97</f>
        <v>2751</v>
      </c>
      <c r="L90" s="10">
        <f t="shared" ref="L90:M90" si="36">L93+L97</f>
        <v>25203.65</v>
      </c>
      <c r="M90" s="10">
        <f t="shared" si="36"/>
        <v>0</v>
      </c>
    </row>
    <row r="91" spans="1:14" s="1" customFormat="1" ht="15.75" x14ac:dyDescent="0.25">
      <c r="A91" s="124" t="s">
        <v>199</v>
      </c>
      <c r="B91" s="151" t="s">
        <v>132</v>
      </c>
      <c r="C91" s="124" t="s">
        <v>90</v>
      </c>
      <c r="D91" s="124" t="s">
        <v>85</v>
      </c>
      <c r="E91" s="124" t="s">
        <v>16</v>
      </c>
      <c r="F91" s="120" t="s">
        <v>14</v>
      </c>
      <c r="G91" s="124">
        <v>2023</v>
      </c>
      <c r="H91" s="144">
        <f>I91+K91+L91+M91</f>
        <v>25514.68</v>
      </c>
      <c r="I91" s="124">
        <v>311.02999999999997</v>
      </c>
      <c r="J91" s="45" t="s">
        <v>9</v>
      </c>
      <c r="K91" s="25">
        <f t="shared" ref="K91:L91" si="37">K92+K93</f>
        <v>0</v>
      </c>
      <c r="L91" s="25">
        <f t="shared" si="37"/>
        <v>25203.65</v>
      </c>
      <c r="M91" s="25">
        <f t="shared" ref="M91" si="38">M92+M93</f>
        <v>0</v>
      </c>
    </row>
    <row r="92" spans="1:14" s="1" customFormat="1" ht="15.75" x14ac:dyDescent="0.25">
      <c r="A92" s="124"/>
      <c r="B92" s="151"/>
      <c r="C92" s="124"/>
      <c r="D92" s="124"/>
      <c r="E92" s="124"/>
      <c r="F92" s="120"/>
      <c r="G92" s="124"/>
      <c r="H92" s="124"/>
      <c r="I92" s="124"/>
      <c r="J92" s="45" t="s">
        <v>10</v>
      </c>
      <c r="K92" s="25">
        <v>0</v>
      </c>
      <c r="L92" s="25">
        <v>0</v>
      </c>
      <c r="M92" s="25">
        <v>0</v>
      </c>
    </row>
    <row r="93" spans="1:14" s="1" customFormat="1" ht="33.75" customHeight="1" x14ac:dyDescent="0.25">
      <c r="A93" s="124"/>
      <c r="B93" s="151"/>
      <c r="C93" s="124"/>
      <c r="D93" s="42" t="s">
        <v>249</v>
      </c>
      <c r="E93" s="124"/>
      <c r="F93" s="120"/>
      <c r="G93" s="124"/>
      <c r="H93" s="124"/>
      <c r="I93" s="124"/>
      <c r="J93" s="45" t="s">
        <v>11</v>
      </c>
      <c r="K93" s="25">
        <v>0</v>
      </c>
      <c r="L93" s="25">
        <v>25203.65</v>
      </c>
      <c r="M93" s="25">
        <v>0</v>
      </c>
    </row>
    <row r="94" spans="1:14" s="1" customFormat="1" ht="15.75" x14ac:dyDescent="0.25">
      <c r="A94" s="124" t="s">
        <v>200</v>
      </c>
      <c r="B94" s="151" t="s">
        <v>133</v>
      </c>
      <c r="C94" s="124" t="s">
        <v>24</v>
      </c>
      <c r="D94" s="42" t="s">
        <v>85</v>
      </c>
      <c r="E94" s="124" t="s">
        <v>16</v>
      </c>
      <c r="F94" s="121" t="s">
        <v>14</v>
      </c>
      <c r="G94" s="114" t="s">
        <v>21</v>
      </c>
      <c r="H94" s="131">
        <f>I94+K94+L94+M94</f>
        <v>8040</v>
      </c>
      <c r="I94" s="131">
        <v>5289</v>
      </c>
      <c r="J94" s="117" t="s">
        <v>9</v>
      </c>
      <c r="K94" s="169">
        <f>K97</f>
        <v>2751</v>
      </c>
      <c r="L94" s="169">
        <f>L97</f>
        <v>0</v>
      </c>
      <c r="M94" s="169">
        <f>M97</f>
        <v>0</v>
      </c>
    </row>
    <row r="95" spans="1:14" s="1" customFormat="1" ht="15" customHeight="1" x14ac:dyDescent="0.25">
      <c r="A95" s="124"/>
      <c r="B95" s="151"/>
      <c r="C95" s="124"/>
      <c r="D95" s="124" t="s">
        <v>248</v>
      </c>
      <c r="E95" s="124"/>
      <c r="F95" s="123"/>
      <c r="G95" s="115"/>
      <c r="H95" s="148"/>
      <c r="I95" s="148"/>
      <c r="J95" s="119"/>
      <c r="K95" s="159"/>
      <c r="L95" s="159"/>
      <c r="M95" s="159"/>
    </row>
    <row r="96" spans="1:14" s="1" customFormat="1" ht="15.75" x14ac:dyDescent="0.25">
      <c r="A96" s="124"/>
      <c r="B96" s="151"/>
      <c r="C96" s="124"/>
      <c r="D96" s="124"/>
      <c r="E96" s="124"/>
      <c r="F96" s="123"/>
      <c r="G96" s="115"/>
      <c r="H96" s="148"/>
      <c r="I96" s="148"/>
      <c r="J96" s="47" t="s">
        <v>10</v>
      </c>
      <c r="K96" s="49">
        <v>0</v>
      </c>
      <c r="L96" s="49">
        <v>0</v>
      </c>
      <c r="M96" s="49">
        <v>0</v>
      </c>
    </row>
    <row r="97" spans="1:14" s="1" customFormat="1" ht="21.75" customHeight="1" x14ac:dyDescent="0.25">
      <c r="A97" s="124"/>
      <c r="B97" s="151"/>
      <c r="C97" s="124"/>
      <c r="D97" s="124"/>
      <c r="E97" s="124"/>
      <c r="F97" s="122"/>
      <c r="G97" s="116"/>
      <c r="H97" s="132"/>
      <c r="I97" s="132"/>
      <c r="J97" s="45" t="s">
        <v>11</v>
      </c>
      <c r="K97" s="25">
        <v>2751</v>
      </c>
      <c r="L97" s="25">
        <v>0</v>
      </c>
      <c r="M97" s="25">
        <v>0</v>
      </c>
    </row>
    <row r="98" spans="1:14" s="53" customFormat="1" ht="13.5" customHeight="1" x14ac:dyDescent="0.25">
      <c r="A98" s="158" t="s">
        <v>312</v>
      </c>
      <c r="B98" s="158"/>
      <c r="C98" s="158"/>
      <c r="D98" s="158"/>
      <c r="E98" s="158"/>
      <c r="F98" s="158"/>
      <c r="G98" s="158"/>
      <c r="H98" s="158"/>
      <c r="I98" s="158"/>
      <c r="J98" s="52" t="s">
        <v>9</v>
      </c>
      <c r="K98" s="10">
        <f t="shared" ref="K98:L98" si="39">K99+K100</f>
        <v>11402.98</v>
      </c>
      <c r="L98" s="10">
        <f t="shared" si="39"/>
        <v>20170.21</v>
      </c>
      <c r="M98" s="10">
        <f t="shared" ref="M98" si="40">M99+M100</f>
        <v>4340.79</v>
      </c>
    </row>
    <row r="99" spans="1:14" s="53" customFormat="1" ht="14.25" customHeight="1" x14ac:dyDescent="0.25">
      <c r="A99" s="158"/>
      <c r="B99" s="158"/>
      <c r="C99" s="158"/>
      <c r="D99" s="158"/>
      <c r="E99" s="158"/>
      <c r="F99" s="158"/>
      <c r="G99" s="158"/>
      <c r="H99" s="158"/>
      <c r="I99" s="158"/>
      <c r="J99" s="52" t="s">
        <v>10</v>
      </c>
      <c r="K99" s="10">
        <v>0</v>
      </c>
      <c r="L99" s="10">
        <v>0</v>
      </c>
      <c r="M99" s="10">
        <v>0</v>
      </c>
    </row>
    <row r="100" spans="1:14" s="53" customFormat="1" ht="15.75" x14ac:dyDescent="0.25">
      <c r="A100" s="158"/>
      <c r="B100" s="158"/>
      <c r="C100" s="158"/>
      <c r="D100" s="158"/>
      <c r="E100" s="158"/>
      <c r="F100" s="158"/>
      <c r="G100" s="158"/>
      <c r="H100" s="158"/>
      <c r="I100" s="158"/>
      <c r="J100" s="52" t="s">
        <v>11</v>
      </c>
      <c r="K100" s="10">
        <f>K105+K110+K102</f>
        <v>11402.98</v>
      </c>
      <c r="L100" s="10">
        <f>L105+L110+L102+L107</f>
        <v>20170.21</v>
      </c>
      <c r="M100" s="10">
        <f t="shared" ref="M100" si="41">M105+M110+M102</f>
        <v>4340.79</v>
      </c>
    </row>
    <row r="101" spans="1:14" s="12" customFormat="1" ht="15.75" customHeight="1" x14ac:dyDescent="0.25">
      <c r="A101" s="114" t="s">
        <v>201</v>
      </c>
      <c r="B101" s="117" t="s">
        <v>134</v>
      </c>
      <c r="C101" s="121" t="s">
        <v>285</v>
      </c>
      <c r="D101" s="121" t="s">
        <v>84</v>
      </c>
      <c r="E101" s="114" t="s">
        <v>16</v>
      </c>
      <c r="F101" s="157" t="s">
        <v>231</v>
      </c>
      <c r="G101" s="157" t="s">
        <v>22</v>
      </c>
      <c r="H101" s="149">
        <f>I101+K101+L101+M101</f>
        <v>10055.92</v>
      </c>
      <c r="I101" s="149">
        <v>687.6</v>
      </c>
      <c r="J101" s="36" t="s">
        <v>9</v>
      </c>
      <c r="K101" s="37">
        <f>K102</f>
        <v>0</v>
      </c>
      <c r="L101" s="37">
        <f t="shared" ref="L101" si="42">L102</f>
        <v>9368.32</v>
      </c>
      <c r="M101" s="37">
        <f t="shared" ref="M101" si="43">M102</f>
        <v>0</v>
      </c>
    </row>
    <row r="102" spans="1:14" s="12" customFormat="1" ht="45.75" customHeight="1" x14ac:dyDescent="0.25">
      <c r="A102" s="115"/>
      <c r="B102" s="118"/>
      <c r="C102" s="123"/>
      <c r="D102" s="122"/>
      <c r="E102" s="115"/>
      <c r="F102" s="153"/>
      <c r="G102" s="153"/>
      <c r="H102" s="153"/>
      <c r="I102" s="150"/>
      <c r="J102" s="38" t="s">
        <v>11</v>
      </c>
      <c r="K102" s="37">
        <v>0</v>
      </c>
      <c r="L102" s="37">
        <v>9368.32</v>
      </c>
      <c r="M102" s="37">
        <v>0</v>
      </c>
    </row>
    <row r="103" spans="1:14" s="1" customFormat="1" ht="15.75" customHeight="1" x14ac:dyDescent="0.25">
      <c r="A103" s="115"/>
      <c r="B103" s="118"/>
      <c r="C103" s="123"/>
      <c r="D103" s="114" t="s">
        <v>262</v>
      </c>
      <c r="E103" s="115"/>
      <c r="F103" s="121" t="s">
        <v>14</v>
      </c>
      <c r="G103" s="114" t="s">
        <v>22</v>
      </c>
      <c r="H103" s="131">
        <f>I103+K103+L103+M103</f>
        <v>12159.15</v>
      </c>
      <c r="I103" s="131">
        <v>5.37</v>
      </c>
      <c r="J103" s="46" t="s">
        <v>9</v>
      </c>
      <c r="K103" s="48">
        <f>K105</f>
        <v>4867.24</v>
      </c>
      <c r="L103" s="48">
        <f>L105</f>
        <v>7286.54</v>
      </c>
      <c r="M103" s="48">
        <f>M105</f>
        <v>0</v>
      </c>
    </row>
    <row r="104" spans="1:14" s="1" customFormat="1" ht="15.75" x14ac:dyDescent="0.25">
      <c r="A104" s="115"/>
      <c r="B104" s="118"/>
      <c r="C104" s="123"/>
      <c r="D104" s="115"/>
      <c r="E104" s="115"/>
      <c r="F104" s="123"/>
      <c r="G104" s="115"/>
      <c r="H104" s="148"/>
      <c r="I104" s="148"/>
      <c r="J104" s="46" t="s">
        <v>10</v>
      </c>
      <c r="K104" s="48">
        <v>0</v>
      </c>
      <c r="L104" s="48">
        <v>0</v>
      </c>
      <c r="M104" s="48">
        <v>0</v>
      </c>
    </row>
    <row r="105" spans="1:14" s="1" customFormat="1" ht="15.75" x14ac:dyDescent="0.25">
      <c r="A105" s="116"/>
      <c r="B105" s="119"/>
      <c r="C105" s="122"/>
      <c r="D105" s="116"/>
      <c r="E105" s="116"/>
      <c r="F105" s="122"/>
      <c r="G105" s="116"/>
      <c r="H105" s="132"/>
      <c r="I105" s="132"/>
      <c r="J105" s="45" t="s">
        <v>11</v>
      </c>
      <c r="K105" s="87">
        <v>4867.24</v>
      </c>
      <c r="L105" s="87">
        <v>7286.54</v>
      </c>
      <c r="M105" s="25">
        <v>0</v>
      </c>
    </row>
    <row r="106" spans="1:14" s="1" customFormat="1" ht="31.5" customHeight="1" x14ac:dyDescent="0.25">
      <c r="A106" s="114" t="s">
        <v>205</v>
      </c>
      <c r="B106" s="117" t="s">
        <v>203</v>
      </c>
      <c r="C106" s="121" t="s">
        <v>306</v>
      </c>
      <c r="D106" s="114" t="s">
        <v>91</v>
      </c>
      <c r="E106" s="114" t="s">
        <v>16</v>
      </c>
      <c r="F106" s="121" t="s">
        <v>231</v>
      </c>
      <c r="G106" s="114" t="s">
        <v>22</v>
      </c>
      <c r="H106" s="131">
        <f>I106+K106+L106+M106</f>
        <v>7140.96</v>
      </c>
      <c r="I106" s="131">
        <v>3625.61</v>
      </c>
      <c r="J106" s="109" t="s">
        <v>9</v>
      </c>
      <c r="K106" s="37">
        <f>K107</f>
        <v>0</v>
      </c>
      <c r="L106" s="37">
        <f t="shared" ref="L106:M106" si="44">L107</f>
        <v>3515.35</v>
      </c>
      <c r="M106" s="37">
        <f t="shared" si="44"/>
        <v>0</v>
      </c>
    </row>
    <row r="107" spans="1:14" s="1" customFormat="1" ht="35.25" customHeight="1" x14ac:dyDescent="0.25">
      <c r="A107" s="115"/>
      <c r="B107" s="118"/>
      <c r="C107" s="123"/>
      <c r="D107" s="116"/>
      <c r="E107" s="115"/>
      <c r="F107" s="122"/>
      <c r="G107" s="116"/>
      <c r="H107" s="116"/>
      <c r="I107" s="132"/>
      <c r="J107" s="38" t="s">
        <v>11</v>
      </c>
      <c r="K107" s="37">
        <v>0</v>
      </c>
      <c r="L107" s="37">
        <v>3515.35</v>
      </c>
      <c r="M107" s="37">
        <v>0</v>
      </c>
    </row>
    <row r="108" spans="1:14" s="19" customFormat="1" ht="15.75" customHeight="1" x14ac:dyDescent="0.25">
      <c r="A108" s="115"/>
      <c r="B108" s="118"/>
      <c r="C108" s="123"/>
      <c r="D108" s="114" t="s">
        <v>204</v>
      </c>
      <c r="E108" s="115"/>
      <c r="F108" s="120" t="s">
        <v>14</v>
      </c>
      <c r="G108" s="124" t="s">
        <v>23</v>
      </c>
      <c r="H108" s="144">
        <f>I108+K108+L108+M108</f>
        <v>10876.529999999999</v>
      </c>
      <c r="I108" s="144">
        <v>0</v>
      </c>
      <c r="J108" s="45" t="s">
        <v>9</v>
      </c>
      <c r="K108" s="58">
        <f>K110</f>
        <v>6535.74</v>
      </c>
      <c r="L108" s="58">
        <f>L110</f>
        <v>0</v>
      </c>
      <c r="M108" s="58">
        <f>M110</f>
        <v>4340.79</v>
      </c>
      <c r="N108" s="207"/>
    </row>
    <row r="109" spans="1:14" s="19" customFormat="1" ht="15" customHeight="1" x14ac:dyDescent="0.25">
      <c r="A109" s="115"/>
      <c r="B109" s="118"/>
      <c r="C109" s="123"/>
      <c r="D109" s="115"/>
      <c r="E109" s="115"/>
      <c r="F109" s="120"/>
      <c r="G109" s="124"/>
      <c r="H109" s="124"/>
      <c r="I109" s="144"/>
      <c r="J109" s="45" t="s">
        <v>10</v>
      </c>
      <c r="K109" s="58">
        <v>0</v>
      </c>
      <c r="L109" s="58">
        <v>0</v>
      </c>
      <c r="M109" s="58">
        <v>0</v>
      </c>
      <c r="N109" s="207"/>
    </row>
    <row r="110" spans="1:14" s="19" customFormat="1" ht="15.75" x14ac:dyDescent="0.25">
      <c r="A110" s="116"/>
      <c r="B110" s="119"/>
      <c r="C110" s="122"/>
      <c r="D110" s="116"/>
      <c r="E110" s="116"/>
      <c r="F110" s="120"/>
      <c r="G110" s="124"/>
      <c r="H110" s="124"/>
      <c r="I110" s="144"/>
      <c r="J110" s="51" t="s">
        <v>11</v>
      </c>
      <c r="K110" s="48">
        <v>6535.74</v>
      </c>
      <c r="L110" s="48">
        <v>0</v>
      </c>
      <c r="M110" s="48">
        <v>4340.79</v>
      </c>
      <c r="N110" s="59"/>
    </row>
    <row r="111" spans="1:14" s="53" customFormat="1" ht="15.75" x14ac:dyDescent="0.25">
      <c r="A111" s="158" t="s">
        <v>313</v>
      </c>
      <c r="B111" s="158"/>
      <c r="C111" s="158"/>
      <c r="D111" s="158"/>
      <c r="E111" s="158"/>
      <c r="F111" s="158"/>
      <c r="G111" s="158"/>
      <c r="H111" s="158"/>
      <c r="I111" s="158"/>
      <c r="J111" s="52" t="s">
        <v>9</v>
      </c>
      <c r="K111" s="10">
        <f t="shared" ref="K111:L111" si="45">K112+K113</f>
        <v>0</v>
      </c>
      <c r="L111" s="10">
        <f t="shared" si="45"/>
        <v>248361.87</v>
      </c>
      <c r="M111" s="10">
        <f t="shared" ref="M111" si="46">M112+M113</f>
        <v>116182.72</v>
      </c>
    </row>
    <row r="112" spans="1:14" s="53" customFormat="1" ht="15.75" x14ac:dyDescent="0.25">
      <c r="A112" s="158"/>
      <c r="B112" s="158"/>
      <c r="C112" s="158"/>
      <c r="D112" s="158"/>
      <c r="E112" s="158"/>
      <c r="F112" s="158"/>
      <c r="G112" s="158"/>
      <c r="H112" s="158"/>
      <c r="I112" s="158"/>
      <c r="J112" s="52" t="s">
        <v>10</v>
      </c>
      <c r="K112" s="10">
        <f>K115+K119</f>
        <v>0</v>
      </c>
      <c r="L112" s="10">
        <f t="shared" ref="L112:M112" si="47">L115+L119</f>
        <v>185183.82</v>
      </c>
      <c r="M112" s="10">
        <f t="shared" si="47"/>
        <v>20678.89</v>
      </c>
    </row>
    <row r="113" spans="1:13" s="53" customFormat="1" ht="15.75" x14ac:dyDescent="0.25">
      <c r="A113" s="158"/>
      <c r="B113" s="158"/>
      <c r="C113" s="158"/>
      <c r="D113" s="158"/>
      <c r="E113" s="158"/>
      <c r="F113" s="158"/>
      <c r="G113" s="158"/>
      <c r="H113" s="158"/>
      <c r="I113" s="158"/>
      <c r="J113" s="52" t="s">
        <v>11</v>
      </c>
      <c r="K113" s="10">
        <f>K116+K120</f>
        <v>0</v>
      </c>
      <c r="L113" s="10">
        <f>L116+L120</f>
        <v>63178.05</v>
      </c>
      <c r="M113" s="10">
        <f>M116+M120</f>
        <v>95503.83</v>
      </c>
    </row>
    <row r="114" spans="1:13" s="1" customFormat="1" ht="15.75" x14ac:dyDescent="0.25">
      <c r="A114" s="114" t="s">
        <v>101</v>
      </c>
      <c r="B114" s="151" t="s">
        <v>135</v>
      </c>
      <c r="C114" s="120" t="s">
        <v>259</v>
      </c>
      <c r="D114" s="124" t="s">
        <v>91</v>
      </c>
      <c r="E114" s="124" t="s">
        <v>16</v>
      </c>
      <c r="F114" s="120" t="s">
        <v>29</v>
      </c>
      <c r="G114" s="124" t="s">
        <v>118</v>
      </c>
      <c r="H114" s="144">
        <f>I114+K114+L114+M114</f>
        <v>56409.929999999993</v>
      </c>
      <c r="I114" s="208">
        <v>0</v>
      </c>
      <c r="J114" s="45" t="s">
        <v>9</v>
      </c>
      <c r="K114" s="25">
        <f t="shared" ref="K114:L114" si="48">K115+K116</f>
        <v>0</v>
      </c>
      <c r="L114" s="25">
        <f t="shared" si="48"/>
        <v>21945.119999999999</v>
      </c>
      <c r="M114" s="25">
        <f t="shared" ref="M114" si="49">M115+M116</f>
        <v>34464.81</v>
      </c>
    </row>
    <row r="115" spans="1:13" s="1" customFormat="1" ht="15.75" x14ac:dyDescent="0.25">
      <c r="A115" s="115"/>
      <c r="B115" s="151"/>
      <c r="C115" s="120"/>
      <c r="D115" s="124"/>
      <c r="E115" s="124"/>
      <c r="F115" s="120"/>
      <c r="G115" s="124"/>
      <c r="H115" s="144"/>
      <c r="I115" s="208"/>
      <c r="J115" s="45" t="s">
        <v>10</v>
      </c>
      <c r="K115" s="8"/>
      <c r="L115" s="8">
        <v>13167.07</v>
      </c>
      <c r="M115" s="25">
        <v>20678.89</v>
      </c>
    </row>
    <row r="116" spans="1:13" s="1" customFormat="1" ht="15.75" customHeight="1" x14ac:dyDescent="0.25">
      <c r="A116" s="115"/>
      <c r="B116" s="151"/>
      <c r="C116" s="120"/>
      <c r="D116" s="124" t="s">
        <v>92</v>
      </c>
      <c r="E116" s="124"/>
      <c r="F116" s="120"/>
      <c r="G116" s="124"/>
      <c r="H116" s="144"/>
      <c r="I116" s="208"/>
      <c r="J116" s="133" t="s">
        <v>11</v>
      </c>
      <c r="K116" s="160">
        <v>0</v>
      </c>
      <c r="L116" s="160">
        <v>8778.0499999999993</v>
      </c>
      <c r="M116" s="160">
        <v>13785.92</v>
      </c>
    </row>
    <row r="117" spans="1:13" s="1" customFormat="1" ht="33.75" customHeight="1" x14ac:dyDescent="0.25">
      <c r="A117" s="116"/>
      <c r="B117" s="151"/>
      <c r="C117" s="120"/>
      <c r="D117" s="124"/>
      <c r="E117" s="124"/>
      <c r="F117" s="120"/>
      <c r="G117" s="124"/>
      <c r="H117" s="144"/>
      <c r="I117" s="208"/>
      <c r="J117" s="133"/>
      <c r="K117" s="160"/>
      <c r="L117" s="160"/>
      <c r="M117" s="160"/>
    </row>
    <row r="118" spans="1:13" s="1" customFormat="1" ht="15.75" x14ac:dyDescent="0.25">
      <c r="A118" s="124" t="s">
        <v>25</v>
      </c>
      <c r="B118" s="181" t="s">
        <v>258</v>
      </c>
      <c r="C118" s="120" t="s">
        <v>257</v>
      </c>
      <c r="D118" s="124" t="s">
        <v>91</v>
      </c>
      <c r="E118" s="124" t="s">
        <v>16</v>
      </c>
      <c r="F118" s="120" t="s">
        <v>29</v>
      </c>
      <c r="G118" s="124" t="s">
        <v>23</v>
      </c>
      <c r="H118" s="144">
        <f>I118+K118+L118+M118</f>
        <v>308134.66000000003</v>
      </c>
      <c r="I118" s="144">
        <v>0</v>
      </c>
      <c r="J118" s="45" t="s">
        <v>9</v>
      </c>
      <c r="K118" s="25">
        <f>K119+K120</f>
        <v>0</v>
      </c>
      <c r="L118" s="25">
        <f>L119+L120</f>
        <v>226416.75</v>
      </c>
      <c r="M118" s="25">
        <f>M119+M120</f>
        <v>81717.91</v>
      </c>
    </row>
    <row r="119" spans="1:13" s="1" customFormat="1" ht="15.75" x14ac:dyDescent="0.25">
      <c r="A119" s="124"/>
      <c r="B119" s="181"/>
      <c r="C119" s="120"/>
      <c r="D119" s="124"/>
      <c r="E119" s="124"/>
      <c r="F119" s="120"/>
      <c r="G119" s="124"/>
      <c r="H119" s="124"/>
      <c r="I119" s="144"/>
      <c r="J119" s="45" t="s">
        <v>10</v>
      </c>
      <c r="K119" s="86">
        <v>0</v>
      </c>
      <c r="L119" s="86">
        <v>172016.75</v>
      </c>
      <c r="M119" s="90">
        <v>0</v>
      </c>
    </row>
    <row r="120" spans="1:13" s="1" customFormat="1" ht="47.25" customHeight="1" x14ac:dyDescent="0.25">
      <c r="A120" s="124"/>
      <c r="B120" s="181"/>
      <c r="C120" s="120"/>
      <c r="D120" s="41" t="s">
        <v>92</v>
      </c>
      <c r="E120" s="124"/>
      <c r="F120" s="120"/>
      <c r="G120" s="124"/>
      <c r="H120" s="124"/>
      <c r="I120" s="144"/>
      <c r="J120" s="51" t="s">
        <v>11</v>
      </c>
      <c r="K120" s="84">
        <v>0</v>
      </c>
      <c r="L120" s="92">
        <v>54400</v>
      </c>
      <c r="M120" s="91">
        <v>81717.91</v>
      </c>
    </row>
    <row r="121" spans="1:13" s="53" customFormat="1" ht="15.75" x14ac:dyDescent="0.25">
      <c r="A121" s="158" t="s">
        <v>314</v>
      </c>
      <c r="B121" s="158"/>
      <c r="C121" s="158"/>
      <c r="D121" s="158"/>
      <c r="E121" s="158"/>
      <c r="F121" s="158"/>
      <c r="G121" s="158"/>
      <c r="H121" s="158"/>
      <c r="I121" s="158"/>
      <c r="J121" s="52" t="s">
        <v>9</v>
      </c>
      <c r="K121" s="10">
        <f>K122+K123</f>
        <v>5157470.9400000004</v>
      </c>
      <c r="L121" s="10">
        <f t="shared" ref="L121" si="50">L122+L123</f>
        <v>2439772.84</v>
      </c>
      <c r="M121" s="10">
        <f t="shared" ref="M121" si="51">M122+M123</f>
        <v>3379671.89</v>
      </c>
    </row>
    <row r="122" spans="1:13" s="53" customFormat="1" ht="15.75" x14ac:dyDescent="0.25">
      <c r="A122" s="158"/>
      <c r="B122" s="158"/>
      <c r="C122" s="158"/>
      <c r="D122" s="158"/>
      <c r="E122" s="158"/>
      <c r="F122" s="158"/>
      <c r="G122" s="158"/>
      <c r="H122" s="158"/>
      <c r="I122" s="158"/>
      <c r="J122" s="52" t="s">
        <v>10</v>
      </c>
      <c r="K122" s="10">
        <f>K127+K132+K137+K140+K143+K149+K152+K155+K158+K161+K164+K167+K170+K173+K175+K178+K146</f>
        <v>4769296.3600000003</v>
      </c>
      <c r="L122" s="10">
        <f>L127+L132+L137+L140+L143+L149+L152+L155+L158+L161+L164+L167+L170+L173+L175+L178+L146</f>
        <v>2076296.17</v>
      </c>
      <c r="M122" s="10">
        <f t="shared" ref="M122" si="52">M127+M132+M137+M140+M143+M149+M152+M155+M158+M161+M164+M167+M170+M173+M175+M178+M146</f>
        <v>3328802.31</v>
      </c>
    </row>
    <row r="123" spans="1:13" s="53" customFormat="1" ht="15.75" x14ac:dyDescent="0.25">
      <c r="A123" s="158"/>
      <c r="B123" s="158"/>
      <c r="C123" s="158"/>
      <c r="D123" s="158"/>
      <c r="E123" s="158"/>
      <c r="F123" s="158"/>
      <c r="G123" s="158"/>
      <c r="H123" s="158"/>
      <c r="I123" s="158"/>
      <c r="J123" s="52" t="s">
        <v>11</v>
      </c>
      <c r="K123" s="10">
        <f>K125+K128+K130+K133+K135+K138+K141+K144+K147+K150+K153+K156+K159+K162+K165+K168+K171+K179+K181+K183+K186+K188+K192+K194+K198+K202+K204+K206+K208+K210+K212+K190+K200+K196</f>
        <v>388174.58000000007</v>
      </c>
      <c r="L123" s="10">
        <f>L125+L128+L130+L133+L135+L138+L141+L144+L147+L150+L153+L156+L159+L162+L165+L168+L171+L179+L181+L183+L186+L188+L192+L194+L198+L202+L204+L206+L208+L210+L212+L190+L200+L196</f>
        <v>363476.67</v>
      </c>
      <c r="M123" s="10">
        <f t="shared" ref="M123" si="53">M125+M128+M130+M133+M135+M138+M141+M144+M147+M150+M153+M156+M159+M162+M165+M168+M171+M179+M181+M183+M186+M188+M192+M194+M198+M202+M204+M206+M208+M210+M212+M190+M200+M196</f>
        <v>50869.58</v>
      </c>
    </row>
    <row r="124" spans="1:13" s="12" customFormat="1" ht="15.75" customHeight="1" x14ac:dyDescent="0.25">
      <c r="A124" s="114" t="s">
        <v>26</v>
      </c>
      <c r="B124" s="117" t="s">
        <v>136</v>
      </c>
      <c r="C124" s="121" t="s">
        <v>252</v>
      </c>
      <c r="D124" s="121" t="s">
        <v>93</v>
      </c>
      <c r="E124" s="114" t="s">
        <v>13</v>
      </c>
      <c r="F124" s="157" t="s">
        <v>230</v>
      </c>
      <c r="G124" s="157">
        <v>2022</v>
      </c>
      <c r="H124" s="149">
        <f>I124+K124+L124+M124</f>
        <v>1139.74</v>
      </c>
      <c r="I124" s="149">
        <v>0</v>
      </c>
      <c r="J124" s="36" t="s">
        <v>9</v>
      </c>
      <c r="K124" s="37">
        <f>K125</f>
        <v>1139.74</v>
      </c>
      <c r="L124" s="37">
        <f t="shared" ref="L124" si="54">L125</f>
        <v>0</v>
      </c>
      <c r="M124" s="37">
        <f t="shared" ref="M124" si="55">M125</f>
        <v>0</v>
      </c>
    </row>
    <row r="125" spans="1:13" s="12" customFormat="1" ht="49.5" customHeight="1" x14ac:dyDescent="0.25">
      <c r="A125" s="115"/>
      <c r="B125" s="118"/>
      <c r="C125" s="123"/>
      <c r="D125" s="122"/>
      <c r="E125" s="115"/>
      <c r="F125" s="153"/>
      <c r="G125" s="153"/>
      <c r="H125" s="153"/>
      <c r="I125" s="150"/>
      <c r="J125" s="38" t="s">
        <v>11</v>
      </c>
      <c r="K125" s="37">
        <v>1139.74</v>
      </c>
      <c r="L125" s="37">
        <v>0</v>
      </c>
      <c r="M125" s="37">
        <v>0</v>
      </c>
    </row>
    <row r="126" spans="1:13" s="1" customFormat="1" ht="15.75" customHeight="1" x14ac:dyDescent="0.25">
      <c r="A126" s="115"/>
      <c r="B126" s="118"/>
      <c r="C126" s="123"/>
      <c r="D126" s="114" t="s">
        <v>30</v>
      </c>
      <c r="E126" s="115"/>
      <c r="F126" s="121" t="s">
        <v>29</v>
      </c>
      <c r="G126" s="114" t="s">
        <v>21</v>
      </c>
      <c r="H126" s="131">
        <f>I126+K126+L126+M126</f>
        <v>475871.6</v>
      </c>
      <c r="I126" s="131">
        <v>138588.93</v>
      </c>
      <c r="J126" s="46" t="s">
        <v>9</v>
      </c>
      <c r="K126" s="60">
        <f>K127+K128</f>
        <v>337282.67</v>
      </c>
      <c r="L126" s="60">
        <f t="shared" ref="L126:M126" si="56">L127+L128</f>
        <v>0</v>
      </c>
      <c r="M126" s="60">
        <f t="shared" si="56"/>
        <v>0</v>
      </c>
    </row>
    <row r="127" spans="1:13" s="1" customFormat="1" ht="15.75" x14ac:dyDescent="0.25">
      <c r="A127" s="115"/>
      <c r="B127" s="118"/>
      <c r="C127" s="123"/>
      <c r="D127" s="115"/>
      <c r="E127" s="115"/>
      <c r="F127" s="123"/>
      <c r="G127" s="115"/>
      <c r="H127" s="148"/>
      <c r="I127" s="148"/>
      <c r="J127" s="45" t="s">
        <v>10</v>
      </c>
      <c r="K127" s="8">
        <f>206140+34297.72</f>
        <v>240437.72</v>
      </c>
      <c r="L127" s="25">
        <v>0</v>
      </c>
      <c r="M127" s="25">
        <v>0</v>
      </c>
    </row>
    <row r="128" spans="1:13" s="1" customFormat="1" ht="15.75" x14ac:dyDescent="0.25">
      <c r="A128" s="116"/>
      <c r="B128" s="119"/>
      <c r="C128" s="122"/>
      <c r="D128" s="116"/>
      <c r="E128" s="116"/>
      <c r="F128" s="122"/>
      <c r="G128" s="116"/>
      <c r="H128" s="132"/>
      <c r="I128" s="132"/>
      <c r="J128" s="45" t="s">
        <v>11</v>
      </c>
      <c r="K128" s="25">
        <f>96844.95</f>
        <v>96844.95</v>
      </c>
      <c r="L128" s="25">
        <v>0</v>
      </c>
      <c r="M128" s="25">
        <v>0</v>
      </c>
    </row>
    <row r="129" spans="1:14" s="12" customFormat="1" ht="15.75" customHeight="1" x14ac:dyDescent="0.25">
      <c r="A129" s="114" t="s">
        <v>202</v>
      </c>
      <c r="B129" s="117" t="s">
        <v>137</v>
      </c>
      <c r="C129" s="121" t="s">
        <v>253</v>
      </c>
      <c r="D129" s="121" t="s">
        <v>93</v>
      </c>
      <c r="E129" s="114" t="s">
        <v>13</v>
      </c>
      <c r="F129" s="157" t="s">
        <v>230</v>
      </c>
      <c r="G129" s="157">
        <v>2022</v>
      </c>
      <c r="H129" s="149">
        <f>I129+K129+L129+M129</f>
        <v>1076.44</v>
      </c>
      <c r="I129" s="149">
        <v>0</v>
      </c>
      <c r="J129" s="36" t="s">
        <v>9</v>
      </c>
      <c r="K129" s="37">
        <f>K130</f>
        <v>1076.44</v>
      </c>
      <c r="L129" s="37">
        <f t="shared" ref="L129" si="57">L130</f>
        <v>0</v>
      </c>
      <c r="M129" s="37">
        <f t="shared" ref="M129" si="58">M130</f>
        <v>0</v>
      </c>
    </row>
    <row r="130" spans="1:14" s="12" customFormat="1" ht="49.5" customHeight="1" x14ac:dyDescent="0.25">
      <c r="A130" s="115"/>
      <c r="B130" s="118"/>
      <c r="C130" s="123"/>
      <c r="D130" s="122"/>
      <c r="E130" s="115"/>
      <c r="F130" s="153"/>
      <c r="G130" s="153"/>
      <c r="H130" s="153"/>
      <c r="I130" s="150"/>
      <c r="J130" s="38" t="s">
        <v>11</v>
      </c>
      <c r="K130" s="37">
        <f>580+496.44</f>
        <v>1076.44</v>
      </c>
      <c r="L130" s="37">
        <v>0</v>
      </c>
      <c r="M130" s="37">
        <v>0</v>
      </c>
      <c r="N130" s="39">
        <v>131</v>
      </c>
    </row>
    <row r="131" spans="1:14" s="1" customFormat="1" ht="15" customHeight="1" x14ac:dyDescent="0.25">
      <c r="A131" s="115"/>
      <c r="B131" s="118"/>
      <c r="C131" s="123"/>
      <c r="D131" s="114" t="s">
        <v>30</v>
      </c>
      <c r="E131" s="115"/>
      <c r="F131" s="121" t="s">
        <v>29</v>
      </c>
      <c r="G131" s="114" t="s">
        <v>21</v>
      </c>
      <c r="H131" s="131">
        <f>I131+K131+L131+M131</f>
        <v>393609.02</v>
      </c>
      <c r="I131" s="131">
        <v>92288.18</v>
      </c>
      <c r="J131" s="46" t="s">
        <v>9</v>
      </c>
      <c r="K131" s="48">
        <f>K132+K133</f>
        <v>301320.84000000003</v>
      </c>
      <c r="L131" s="48">
        <f t="shared" ref="L131:M131" si="59">L132+L133</f>
        <v>0</v>
      </c>
      <c r="M131" s="48">
        <f t="shared" si="59"/>
        <v>0</v>
      </c>
    </row>
    <row r="132" spans="1:14" s="1" customFormat="1" ht="15.75" x14ac:dyDescent="0.25">
      <c r="A132" s="115"/>
      <c r="B132" s="118"/>
      <c r="C132" s="123"/>
      <c r="D132" s="115"/>
      <c r="E132" s="115"/>
      <c r="F132" s="123"/>
      <c r="G132" s="115"/>
      <c r="H132" s="148"/>
      <c r="I132" s="148"/>
      <c r="J132" s="45" t="s">
        <v>10</v>
      </c>
      <c r="K132" s="25">
        <v>297370.06</v>
      </c>
      <c r="L132" s="25">
        <v>0</v>
      </c>
      <c r="M132" s="25">
        <v>0</v>
      </c>
    </row>
    <row r="133" spans="1:14" s="1" customFormat="1" ht="15.75" x14ac:dyDescent="0.25">
      <c r="A133" s="116"/>
      <c r="B133" s="119"/>
      <c r="C133" s="122"/>
      <c r="D133" s="116"/>
      <c r="E133" s="116"/>
      <c r="F133" s="122"/>
      <c r="G133" s="116"/>
      <c r="H133" s="132"/>
      <c r="I133" s="132"/>
      <c r="J133" s="45" t="s">
        <v>11</v>
      </c>
      <c r="K133" s="112">
        <f>3942.78+8</f>
        <v>3950.78</v>
      </c>
      <c r="L133" s="25">
        <v>0</v>
      </c>
      <c r="M133" s="25">
        <v>0</v>
      </c>
      <c r="N133" s="11"/>
    </row>
    <row r="134" spans="1:14" s="12" customFormat="1" ht="15.75" customHeight="1" x14ac:dyDescent="0.25">
      <c r="A134" s="114" t="s">
        <v>27</v>
      </c>
      <c r="B134" s="125" t="s">
        <v>138</v>
      </c>
      <c r="C134" s="114" t="s">
        <v>94</v>
      </c>
      <c r="D134" s="121" t="s">
        <v>93</v>
      </c>
      <c r="E134" s="114" t="s">
        <v>13</v>
      </c>
      <c r="F134" s="157" t="s">
        <v>230</v>
      </c>
      <c r="G134" s="157">
        <v>2022</v>
      </c>
      <c r="H134" s="149">
        <f>I134+K134+L134+M134</f>
        <v>12316.75</v>
      </c>
      <c r="I134" s="149">
        <v>0</v>
      </c>
      <c r="J134" s="36" t="s">
        <v>9</v>
      </c>
      <c r="K134" s="37">
        <f>K135</f>
        <v>12316.75</v>
      </c>
      <c r="L134" s="37">
        <f t="shared" ref="L134" si="60">L135</f>
        <v>0</v>
      </c>
      <c r="M134" s="37">
        <f t="shared" ref="M134" si="61">M135</f>
        <v>0</v>
      </c>
    </row>
    <row r="135" spans="1:14" s="12" customFormat="1" ht="49.5" customHeight="1" x14ac:dyDescent="0.25">
      <c r="A135" s="115"/>
      <c r="B135" s="126"/>
      <c r="C135" s="115"/>
      <c r="D135" s="122"/>
      <c r="E135" s="115"/>
      <c r="F135" s="153"/>
      <c r="G135" s="153"/>
      <c r="H135" s="153"/>
      <c r="I135" s="150"/>
      <c r="J135" s="38" t="s">
        <v>11</v>
      </c>
      <c r="K135" s="92">
        <f>15316.75-3000</f>
        <v>12316.75</v>
      </c>
      <c r="L135" s="37">
        <v>0</v>
      </c>
      <c r="M135" s="37">
        <v>0</v>
      </c>
      <c r="N135" s="39"/>
    </row>
    <row r="136" spans="1:14" s="1" customFormat="1" ht="15.75" customHeight="1" x14ac:dyDescent="0.25">
      <c r="A136" s="115"/>
      <c r="B136" s="126"/>
      <c r="C136" s="115"/>
      <c r="D136" s="114" t="s">
        <v>30</v>
      </c>
      <c r="E136" s="115"/>
      <c r="F136" s="121" t="s">
        <v>29</v>
      </c>
      <c r="G136" s="114" t="s">
        <v>23</v>
      </c>
      <c r="H136" s="131">
        <f>I136+K136+L136+M136</f>
        <v>253789.12999999998</v>
      </c>
      <c r="I136" s="131">
        <v>0</v>
      </c>
      <c r="J136" s="46" t="s">
        <v>9</v>
      </c>
      <c r="K136" s="48">
        <f>K137+K138</f>
        <v>306.3</v>
      </c>
      <c r="L136" s="48">
        <f>L137+L138</f>
        <v>253482.83</v>
      </c>
      <c r="M136" s="48">
        <f>M137+M138</f>
        <v>0</v>
      </c>
    </row>
    <row r="137" spans="1:14" s="1" customFormat="1" ht="15.75" x14ac:dyDescent="0.25">
      <c r="A137" s="115"/>
      <c r="B137" s="126"/>
      <c r="C137" s="115"/>
      <c r="D137" s="115"/>
      <c r="E137" s="115"/>
      <c r="F137" s="123"/>
      <c r="G137" s="115"/>
      <c r="H137" s="148"/>
      <c r="I137" s="148"/>
      <c r="J137" s="45" t="s">
        <v>10</v>
      </c>
      <c r="K137" s="25">
        <v>0</v>
      </c>
      <c r="L137" s="25">
        <v>250948</v>
      </c>
      <c r="M137" s="25">
        <v>0</v>
      </c>
    </row>
    <row r="138" spans="1:14" s="1" customFormat="1" ht="15.75" x14ac:dyDescent="0.25">
      <c r="A138" s="116"/>
      <c r="B138" s="127"/>
      <c r="C138" s="116"/>
      <c r="D138" s="116"/>
      <c r="E138" s="116"/>
      <c r="F138" s="122"/>
      <c r="G138" s="116"/>
      <c r="H138" s="132"/>
      <c r="I138" s="132"/>
      <c r="J138" s="45" t="s">
        <v>11</v>
      </c>
      <c r="K138" s="25">
        <f>306.3</f>
        <v>306.3</v>
      </c>
      <c r="L138" s="98">
        <v>2534.83</v>
      </c>
      <c r="M138" s="98">
        <v>0</v>
      </c>
    </row>
    <row r="139" spans="1:14" s="1" customFormat="1" ht="15.75" x14ac:dyDescent="0.25">
      <c r="A139" s="124" t="s">
        <v>28</v>
      </c>
      <c r="B139" s="181" t="s">
        <v>206</v>
      </c>
      <c r="C139" s="120" t="s">
        <v>304</v>
      </c>
      <c r="D139" s="114" t="s">
        <v>93</v>
      </c>
      <c r="E139" s="124" t="s">
        <v>13</v>
      </c>
      <c r="F139" s="120" t="s">
        <v>66</v>
      </c>
      <c r="G139" s="124" t="s">
        <v>21</v>
      </c>
      <c r="H139" s="144">
        <f>I139+K139+L139+M139</f>
        <v>8825.98</v>
      </c>
      <c r="I139" s="144">
        <v>2351.65</v>
      </c>
      <c r="J139" s="45" t="s">
        <v>9</v>
      </c>
      <c r="K139" s="25">
        <f>K140+K141</f>
        <v>6474.33</v>
      </c>
      <c r="L139" s="98">
        <f t="shared" ref="L139:M139" si="62">L140+L141</f>
        <v>0</v>
      </c>
      <c r="M139" s="98">
        <f t="shared" si="62"/>
        <v>0</v>
      </c>
      <c r="N139" s="40"/>
    </row>
    <row r="140" spans="1:14" s="1" customFormat="1" ht="15.75" x14ac:dyDescent="0.25">
      <c r="A140" s="124"/>
      <c r="B140" s="181"/>
      <c r="C140" s="120"/>
      <c r="D140" s="116"/>
      <c r="E140" s="124"/>
      <c r="F140" s="120"/>
      <c r="G140" s="124"/>
      <c r="H140" s="124"/>
      <c r="I140" s="144"/>
      <c r="J140" s="45" t="s">
        <v>10</v>
      </c>
      <c r="K140" s="86">
        <v>3149.5</v>
      </c>
      <c r="L140" s="98">
        <v>0</v>
      </c>
      <c r="M140" s="98">
        <v>0</v>
      </c>
      <c r="N140" s="40"/>
    </row>
    <row r="141" spans="1:14" s="1" customFormat="1" ht="15.75" x14ac:dyDescent="0.25">
      <c r="A141" s="124"/>
      <c r="B141" s="181"/>
      <c r="C141" s="120"/>
      <c r="D141" s="42" t="s">
        <v>30</v>
      </c>
      <c r="E141" s="124"/>
      <c r="F141" s="120"/>
      <c r="G141" s="124"/>
      <c r="H141" s="124"/>
      <c r="I141" s="144"/>
      <c r="J141" s="45" t="s">
        <v>11</v>
      </c>
      <c r="K141" s="86">
        <v>3324.83</v>
      </c>
      <c r="L141" s="98">
        <v>0</v>
      </c>
      <c r="M141" s="98">
        <v>0</v>
      </c>
      <c r="N141" s="40"/>
    </row>
    <row r="142" spans="1:14" s="1" customFormat="1" ht="15.75" customHeight="1" x14ac:dyDescent="0.25">
      <c r="A142" s="124" t="s">
        <v>31</v>
      </c>
      <c r="B142" s="181" t="s">
        <v>139</v>
      </c>
      <c r="C142" s="120" t="s">
        <v>304</v>
      </c>
      <c r="D142" s="124" t="s">
        <v>93</v>
      </c>
      <c r="E142" s="124" t="s">
        <v>13</v>
      </c>
      <c r="F142" s="120" t="s">
        <v>14</v>
      </c>
      <c r="G142" s="124" t="s">
        <v>22</v>
      </c>
      <c r="H142" s="144">
        <f>I142+K142+L142+M142</f>
        <v>88985.86</v>
      </c>
      <c r="I142" s="144">
        <v>558.25</v>
      </c>
      <c r="J142" s="45" t="s">
        <v>9</v>
      </c>
      <c r="K142" s="25">
        <f t="shared" ref="K142:L142" si="63">K143+K144</f>
        <v>15883.08</v>
      </c>
      <c r="L142" s="98">
        <f t="shared" si="63"/>
        <v>72544.53</v>
      </c>
      <c r="M142" s="98">
        <f t="shared" ref="M142" si="64">M143+M144</f>
        <v>0</v>
      </c>
    </row>
    <row r="143" spans="1:14" s="1" customFormat="1" ht="15.75" x14ac:dyDescent="0.25">
      <c r="A143" s="124"/>
      <c r="B143" s="181"/>
      <c r="C143" s="120"/>
      <c r="D143" s="124"/>
      <c r="E143" s="124"/>
      <c r="F143" s="120"/>
      <c r="G143" s="124"/>
      <c r="H143" s="124"/>
      <c r="I143" s="144"/>
      <c r="J143" s="45" t="s">
        <v>10</v>
      </c>
      <c r="K143" s="25">
        <v>15724.25</v>
      </c>
      <c r="L143" s="98">
        <v>0</v>
      </c>
      <c r="M143" s="98">
        <v>0</v>
      </c>
    </row>
    <row r="144" spans="1:14" s="1" customFormat="1" ht="33.75" customHeight="1" x14ac:dyDescent="0.25">
      <c r="A144" s="124"/>
      <c r="B144" s="181"/>
      <c r="C144" s="120"/>
      <c r="D144" s="42" t="s">
        <v>30</v>
      </c>
      <c r="E144" s="124"/>
      <c r="F144" s="120"/>
      <c r="G144" s="124"/>
      <c r="H144" s="124"/>
      <c r="I144" s="144"/>
      <c r="J144" s="45" t="s">
        <v>11</v>
      </c>
      <c r="K144" s="98">
        <f>1024.31-865.48</f>
        <v>158.82999999999993</v>
      </c>
      <c r="L144" s="98">
        <v>72544.53</v>
      </c>
      <c r="M144" s="98">
        <v>0</v>
      </c>
    </row>
    <row r="145" spans="1:14" s="12" customFormat="1" ht="15.75" customHeight="1" x14ac:dyDescent="0.25">
      <c r="A145" s="114" t="s">
        <v>32</v>
      </c>
      <c r="B145" s="117" t="s">
        <v>140</v>
      </c>
      <c r="C145" s="114" t="s">
        <v>95</v>
      </c>
      <c r="D145" s="121" t="s">
        <v>93</v>
      </c>
      <c r="E145" s="114" t="s">
        <v>13</v>
      </c>
      <c r="F145" s="121" t="s">
        <v>233</v>
      </c>
      <c r="G145" s="157" t="s">
        <v>21</v>
      </c>
      <c r="H145" s="149">
        <f>I145+K145+L145+M145</f>
        <v>7978.27</v>
      </c>
      <c r="I145" s="149">
        <v>36</v>
      </c>
      <c r="J145" s="36" t="s">
        <v>9</v>
      </c>
      <c r="K145" s="37">
        <f>K146+K147</f>
        <v>7942.27</v>
      </c>
      <c r="L145" s="37">
        <f t="shared" ref="L145:M145" si="65">L146+L147</f>
        <v>0</v>
      </c>
      <c r="M145" s="37">
        <f t="shared" si="65"/>
        <v>0</v>
      </c>
    </row>
    <row r="146" spans="1:14" s="12" customFormat="1" ht="15.75" customHeight="1" x14ac:dyDescent="0.25">
      <c r="A146" s="115"/>
      <c r="B146" s="118"/>
      <c r="C146" s="115"/>
      <c r="D146" s="123"/>
      <c r="E146" s="115"/>
      <c r="F146" s="123"/>
      <c r="G146" s="177"/>
      <c r="H146" s="152"/>
      <c r="I146" s="152"/>
      <c r="J146" s="79" t="s">
        <v>10</v>
      </c>
      <c r="K146" s="92">
        <v>5514.79</v>
      </c>
      <c r="L146" s="92">
        <v>0</v>
      </c>
      <c r="M146" s="37">
        <v>0</v>
      </c>
    </row>
    <row r="147" spans="1:14" s="12" customFormat="1" ht="15.75" x14ac:dyDescent="0.25">
      <c r="A147" s="115"/>
      <c r="B147" s="118"/>
      <c r="C147" s="115"/>
      <c r="D147" s="122"/>
      <c r="E147" s="115"/>
      <c r="F147" s="122"/>
      <c r="G147" s="153"/>
      <c r="H147" s="153"/>
      <c r="I147" s="150"/>
      <c r="J147" s="38" t="s">
        <v>11</v>
      </c>
      <c r="K147" s="95">
        <v>2427.48</v>
      </c>
      <c r="L147" s="92">
        <v>0</v>
      </c>
      <c r="M147" s="37">
        <v>0</v>
      </c>
    </row>
    <row r="148" spans="1:14" s="1" customFormat="1" ht="15.75" customHeight="1" x14ac:dyDescent="0.25">
      <c r="A148" s="115"/>
      <c r="B148" s="118"/>
      <c r="C148" s="115"/>
      <c r="D148" s="114" t="s">
        <v>30</v>
      </c>
      <c r="E148" s="115"/>
      <c r="F148" s="121" t="s">
        <v>14</v>
      </c>
      <c r="G148" s="114" t="s">
        <v>20</v>
      </c>
      <c r="H148" s="131">
        <f>I148+K148+L148+M148</f>
        <v>52632.130000000005</v>
      </c>
      <c r="I148" s="131">
        <v>0.55000000000000004</v>
      </c>
      <c r="J148" s="46" t="s">
        <v>9</v>
      </c>
      <c r="K148" s="91">
        <f>K149+K150</f>
        <v>0</v>
      </c>
      <c r="L148" s="91">
        <f>L149+L150</f>
        <v>52631.58</v>
      </c>
      <c r="M148" s="48">
        <f>M149+M150</f>
        <v>0</v>
      </c>
    </row>
    <row r="149" spans="1:14" s="1" customFormat="1" ht="15.75" x14ac:dyDescent="0.25">
      <c r="A149" s="115"/>
      <c r="B149" s="118"/>
      <c r="C149" s="115"/>
      <c r="D149" s="115"/>
      <c r="E149" s="115"/>
      <c r="F149" s="123"/>
      <c r="G149" s="115"/>
      <c r="H149" s="148"/>
      <c r="I149" s="148"/>
      <c r="J149" s="45" t="s">
        <v>10</v>
      </c>
      <c r="K149" s="90">
        <v>0</v>
      </c>
      <c r="L149" s="90">
        <v>50000</v>
      </c>
      <c r="M149" s="25">
        <v>0</v>
      </c>
    </row>
    <row r="150" spans="1:14" s="1" customFormat="1" ht="15.75" x14ac:dyDescent="0.25">
      <c r="A150" s="116"/>
      <c r="B150" s="119"/>
      <c r="C150" s="116"/>
      <c r="D150" s="116"/>
      <c r="E150" s="116"/>
      <c r="F150" s="122"/>
      <c r="G150" s="116"/>
      <c r="H150" s="132"/>
      <c r="I150" s="132"/>
      <c r="J150" s="45" t="s">
        <v>11</v>
      </c>
      <c r="K150" s="98">
        <v>0</v>
      </c>
      <c r="L150" s="90">
        <v>2631.58</v>
      </c>
      <c r="M150" s="25">
        <v>0</v>
      </c>
    </row>
    <row r="151" spans="1:14" s="1" customFormat="1" ht="15.75" x14ac:dyDescent="0.25">
      <c r="A151" s="124" t="s">
        <v>178</v>
      </c>
      <c r="B151" s="151" t="s">
        <v>141</v>
      </c>
      <c r="C151" s="120" t="s">
        <v>254</v>
      </c>
      <c r="D151" s="42" t="s">
        <v>93</v>
      </c>
      <c r="E151" s="124" t="s">
        <v>13</v>
      </c>
      <c r="F151" s="121" t="s">
        <v>29</v>
      </c>
      <c r="G151" s="114" t="s">
        <v>18</v>
      </c>
      <c r="H151" s="131">
        <f>I151+K151+L151+M151</f>
        <v>125418.81999999999</v>
      </c>
      <c r="I151" s="131">
        <v>18.36</v>
      </c>
      <c r="J151" s="46" t="s">
        <v>9</v>
      </c>
      <c r="K151" s="48">
        <f>K152+K153</f>
        <v>125400.45999999999</v>
      </c>
      <c r="L151" s="48">
        <f t="shared" ref="L151:M151" si="66">L152+L153</f>
        <v>0</v>
      </c>
      <c r="M151" s="48">
        <f t="shared" si="66"/>
        <v>0</v>
      </c>
      <c r="N151" s="1">
        <v>483</v>
      </c>
    </row>
    <row r="152" spans="1:14" s="1" customFormat="1" ht="15.75" x14ac:dyDescent="0.25">
      <c r="A152" s="124"/>
      <c r="B152" s="151"/>
      <c r="C152" s="120"/>
      <c r="D152" s="124" t="s">
        <v>30</v>
      </c>
      <c r="E152" s="124"/>
      <c r="F152" s="123"/>
      <c r="G152" s="115"/>
      <c r="H152" s="148"/>
      <c r="I152" s="148"/>
      <c r="J152" s="45" t="s">
        <v>10</v>
      </c>
      <c r="K152" s="78">
        <v>110000</v>
      </c>
      <c r="L152" s="25">
        <v>0</v>
      </c>
      <c r="M152" s="25">
        <v>0</v>
      </c>
    </row>
    <row r="153" spans="1:14" s="1" customFormat="1" ht="15.75" x14ac:dyDescent="0.25">
      <c r="A153" s="124"/>
      <c r="B153" s="151"/>
      <c r="C153" s="120"/>
      <c r="D153" s="124"/>
      <c r="E153" s="124"/>
      <c r="F153" s="122"/>
      <c r="G153" s="116"/>
      <c r="H153" s="132"/>
      <c r="I153" s="132"/>
      <c r="J153" s="45" t="s">
        <v>11</v>
      </c>
      <c r="K153" s="25">
        <v>15400.46</v>
      </c>
      <c r="L153" s="25">
        <v>0</v>
      </c>
      <c r="M153" s="25">
        <v>0</v>
      </c>
    </row>
    <row r="154" spans="1:14" s="61" customFormat="1" ht="15.75" x14ac:dyDescent="0.25">
      <c r="A154" s="120" t="s">
        <v>209</v>
      </c>
      <c r="B154" s="181" t="s">
        <v>207</v>
      </c>
      <c r="C154" s="120" t="s">
        <v>208</v>
      </c>
      <c r="D154" s="93" t="s">
        <v>93</v>
      </c>
      <c r="E154" s="120" t="s">
        <v>13</v>
      </c>
      <c r="F154" s="120" t="s">
        <v>66</v>
      </c>
      <c r="G154" s="120" t="s">
        <v>21</v>
      </c>
      <c r="H154" s="147">
        <f>I154+K154+L154+M154</f>
        <v>8287.7999999999993</v>
      </c>
      <c r="I154" s="147">
        <v>37.799999999999997</v>
      </c>
      <c r="J154" s="97" t="s">
        <v>9</v>
      </c>
      <c r="K154" s="98">
        <f>K155+K156</f>
        <v>8250</v>
      </c>
      <c r="L154" s="98">
        <f t="shared" ref="L154:M154" si="67">L155+L156</f>
        <v>0</v>
      </c>
      <c r="M154" s="98">
        <f t="shared" si="67"/>
        <v>0</v>
      </c>
      <c r="N154" s="99"/>
    </row>
    <row r="155" spans="1:14" s="61" customFormat="1" ht="15.75" x14ac:dyDescent="0.25">
      <c r="A155" s="120"/>
      <c r="B155" s="181"/>
      <c r="C155" s="120"/>
      <c r="D155" s="121" t="s">
        <v>30</v>
      </c>
      <c r="E155" s="120"/>
      <c r="F155" s="120"/>
      <c r="G155" s="120"/>
      <c r="H155" s="120"/>
      <c r="I155" s="147"/>
      <c r="J155" s="97" t="s">
        <v>10</v>
      </c>
      <c r="K155" s="98">
        <v>8167.5</v>
      </c>
      <c r="L155" s="98">
        <v>0</v>
      </c>
      <c r="M155" s="98">
        <v>0</v>
      </c>
      <c r="N155" s="99"/>
    </row>
    <row r="156" spans="1:14" s="61" customFormat="1" ht="15.75" x14ac:dyDescent="0.25">
      <c r="A156" s="120"/>
      <c r="B156" s="181"/>
      <c r="C156" s="120"/>
      <c r="D156" s="122"/>
      <c r="E156" s="120"/>
      <c r="F156" s="120"/>
      <c r="G156" s="120"/>
      <c r="H156" s="120"/>
      <c r="I156" s="147"/>
      <c r="J156" s="97" t="s">
        <v>11</v>
      </c>
      <c r="K156" s="98">
        <v>82.5</v>
      </c>
      <c r="L156" s="98">
        <v>0</v>
      </c>
      <c r="M156" s="98">
        <v>0</v>
      </c>
      <c r="N156" s="99"/>
    </row>
    <row r="157" spans="1:14" s="61" customFormat="1" ht="15.75" x14ac:dyDescent="0.25">
      <c r="A157" s="121" t="s">
        <v>33</v>
      </c>
      <c r="B157" s="125" t="s">
        <v>142</v>
      </c>
      <c r="C157" s="121" t="s">
        <v>40</v>
      </c>
      <c r="D157" s="121" t="s">
        <v>93</v>
      </c>
      <c r="E157" s="121" t="s">
        <v>13</v>
      </c>
      <c r="F157" s="120" t="s">
        <v>66</v>
      </c>
      <c r="G157" s="120">
        <v>2022</v>
      </c>
      <c r="H157" s="147">
        <f>I157+K157+L157+M157</f>
        <v>6036.1900000000005</v>
      </c>
      <c r="I157" s="147">
        <v>37.799999999999997</v>
      </c>
      <c r="J157" s="97" t="s">
        <v>9</v>
      </c>
      <c r="K157" s="98">
        <f t="shared" ref="K157:M157" si="68">K158+K159</f>
        <v>5998.39</v>
      </c>
      <c r="L157" s="98">
        <f t="shared" si="68"/>
        <v>0</v>
      </c>
      <c r="M157" s="98">
        <f t="shared" si="68"/>
        <v>0</v>
      </c>
    </row>
    <row r="158" spans="1:14" s="61" customFormat="1" ht="15.75" x14ac:dyDescent="0.25">
      <c r="A158" s="123"/>
      <c r="B158" s="126"/>
      <c r="C158" s="123"/>
      <c r="D158" s="123"/>
      <c r="E158" s="123"/>
      <c r="F158" s="120"/>
      <c r="G158" s="120"/>
      <c r="H158" s="120"/>
      <c r="I158" s="147"/>
      <c r="J158" s="97" t="s">
        <v>10</v>
      </c>
      <c r="K158" s="98">
        <v>4007.98</v>
      </c>
      <c r="L158" s="98">
        <v>0</v>
      </c>
      <c r="M158" s="98">
        <v>0</v>
      </c>
    </row>
    <row r="159" spans="1:14" s="61" customFormat="1" ht="15.75" x14ac:dyDescent="0.25">
      <c r="A159" s="123"/>
      <c r="B159" s="126"/>
      <c r="C159" s="123"/>
      <c r="D159" s="122"/>
      <c r="E159" s="123"/>
      <c r="F159" s="120"/>
      <c r="G159" s="120"/>
      <c r="H159" s="120"/>
      <c r="I159" s="147"/>
      <c r="J159" s="97" t="s">
        <v>11</v>
      </c>
      <c r="K159" s="98">
        <v>1990.41</v>
      </c>
      <c r="L159" s="98">
        <v>0</v>
      </c>
      <c r="M159" s="98">
        <v>0</v>
      </c>
    </row>
    <row r="160" spans="1:14" s="61" customFormat="1" ht="15.75" customHeight="1" x14ac:dyDescent="0.25">
      <c r="A160" s="123"/>
      <c r="B160" s="126"/>
      <c r="C160" s="123"/>
      <c r="D160" s="121" t="s">
        <v>30</v>
      </c>
      <c r="E160" s="123"/>
      <c r="F160" s="120" t="s">
        <v>14</v>
      </c>
      <c r="G160" s="120" t="s">
        <v>20</v>
      </c>
      <c r="H160" s="147">
        <f>I160+K160+L160+M160</f>
        <v>987.14</v>
      </c>
      <c r="I160" s="147">
        <v>22.03</v>
      </c>
      <c r="J160" s="97" t="s">
        <v>9</v>
      </c>
      <c r="K160" s="98">
        <f t="shared" ref="K160:L160" si="69">K161+K162</f>
        <v>219.26</v>
      </c>
      <c r="L160" s="98">
        <f t="shared" si="69"/>
        <v>745.85</v>
      </c>
      <c r="M160" s="98">
        <f t="shared" ref="M160" si="70">M161+M162</f>
        <v>0</v>
      </c>
    </row>
    <row r="161" spans="1:15" s="61" customFormat="1" ht="15.75" x14ac:dyDescent="0.25">
      <c r="A161" s="123"/>
      <c r="B161" s="126"/>
      <c r="C161" s="123"/>
      <c r="D161" s="123"/>
      <c r="E161" s="123"/>
      <c r="F161" s="120"/>
      <c r="G161" s="120"/>
      <c r="H161" s="120"/>
      <c r="I161" s="147"/>
      <c r="J161" s="97" t="s">
        <v>10</v>
      </c>
      <c r="K161" s="98">
        <v>0</v>
      </c>
      <c r="L161" s="98">
        <v>0</v>
      </c>
      <c r="M161" s="98">
        <v>0</v>
      </c>
    </row>
    <row r="162" spans="1:15" s="61" customFormat="1" ht="15.75" x14ac:dyDescent="0.25">
      <c r="A162" s="122"/>
      <c r="B162" s="127"/>
      <c r="C162" s="122"/>
      <c r="D162" s="122"/>
      <c r="E162" s="122"/>
      <c r="F162" s="120"/>
      <c r="G162" s="120"/>
      <c r="H162" s="120"/>
      <c r="I162" s="147"/>
      <c r="J162" s="97" t="s">
        <v>11</v>
      </c>
      <c r="K162" s="98">
        <v>219.26</v>
      </c>
      <c r="L162" s="98">
        <v>745.85</v>
      </c>
      <c r="M162" s="98">
        <v>0</v>
      </c>
    </row>
    <row r="163" spans="1:15" s="61" customFormat="1" ht="15.75" x14ac:dyDescent="0.25">
      <c r="A163" s="120" t="s">
        <v>34</v>
      </c>
      <c r="B163" s="181" t="s">
        <v>143</v>
      </c>
      <c r="C163" s="120" t="s">
        <v>42</v>
      </c>
      <c r="D163" s="120" t="s">
        <v>93</v>
      </c>
      <c r="E163" s="120" t="s">
        <v>13</v>
      </c>
      <c r="F163" s="120" t="s">
        <v>66</v>
      </c>
      <c r="G163" s="120" t="s">
        <v>18</v>
      </c>
      <c r="H163" s="147">
        <f>I163+K163+L163+M163</f>
        <v>20000</v>
      </c>
      <c r="I163" s="147">
        <v>0</v>
      </c>
      <c r="J163" s="97" t="s">
        <v>9</v>
      </c>
      <c r="K163" s="98">
        <f t="shared" ref="K163:L163" si="71">K164+K165</f>
        <v>20000</v>
      </c>
      <c r="L163" s="98">
        <f t="shared" si="71"/>
        <v>0</v>
      </c>
      <c r="M163" s="98">
        <f t="shared" ref="M163" si="72">M164+M165</f>
        <v>0</v>
      </c>
    </row>
    <row r="164" spans="1:15" s="61" customFormat="1" ht="15.75" x14ac:dyDescent="0.25">
      <c r="A164" s="120"/>
      <c r="B164" s="181"/>
      <c r="C164" s="120"/>
      <c r="D164" s="120"/>
      <c r="E164" s="120"/>
      <c r="F164" s="120"/>
      <c r="G164" s="120"/>
      <c r="H164" s="120"/>
      <c r="I164" s="147"/>
      <c r="J164" s="97" t="s">
        <v>10</v>
      </c>
      <c r="K164" s="98">
        <v>19800</v>
      </c>
      <c r="L164" s="98">
        <v>0</v>
      </c>
      <c r="M164" s="98">
        <v>0</v>
      </c>
    </row>
    <row r="165" spans="1:15" s="61" customFormat="1" ht="15.75" x14ac:dyDescent="0.25">
      <c r="A165" s="120"/>
      <c r="B165" s="181"/>
      <c r="C165" s="120"/>
      <c r="D165" s="93" t="s">
        <v>30</v>
      </c>
      <c r="E165" s="120"/>
      <c r="F165" s="120"/>
      <c r="G165" s="120"/>
      <c r="H165" s="120"/>
      <c r="I165" s="147"/>
      <c r="J165" s="97" t="s">
        <v>11</v>
      </c>
      <c r="K165" s="98">
        <v>200</v>
      </c>
      <c r="L165" s="98">
        <v>0</v>
      </c>
      <c r="M165" s="98">
        <v>0</v>
      </c>
    </row>
    <row r="166" spans="1:15" s="61" customFormat="1" ht="15.75" x14ac:dyDescent="0.25">
      <c r="A166" s="120" t="s">
        <v>35</v>
      </c>
      <c r="B166" s="181" t="s">
        <v>103</v>
      </c>
      <c r="C166" s="120" t="s">
        <v>44</v>
      </c>
      <c r="D166" s="120" t="s">
        <v>93</v>
      </c>
      <c r="E166" s="120" t="s">
        <v>13</v>
      </c>
      <c r="F166" s="120" t="s">
        <v>14</v>
      </c>
      <c r="G166" s="120" t="s">
        <v>20</v>
      </c>
      <c r="H166" s="147">
        <f>I166+K166+L166+M166</f>
        <v>121733.90000000001</v>
      </c>
      <c r="I166" s="147">
        <v>0</v>
      </c>
      <c r="J166" s="97" t="s">
        <v>9</v>
      </c>
      <c r="K166" s="98">
        <f>K167+K168</f>
        <v>12180.6</v>
      </c>
      <c r="L166" s="98">
        <f t="shared" ref="L166" si="73">L167+L168</f>
        <v>109553.3</v>
      </c>
      <c r="M166" s="98">
        <f t="shared" ref="M166" si="74">M167+M168</f>
        <v>0</v>
      </c>
    </row>
    <row r="167" spans="1:15" s="61" customFormat="1" ht="15.75" x14ac:dyDescent="0.25">
      <c r="A167" s="120"/>
      <c r="B167" s="181"/>
      <c r="C167" s="120"/>
      <c r="D167" s="120"/>
      <c r="E167" s="120"/>
      <c r="F167" s="120"/>
      <c r="G167" s="120"/>
      <c r="H167" s="120"/>
      <c r="I167" s="147"/>
      <c r="J167" s="97" t="s">
        <v>10</v>
      </c>
      <c r="K167" s="98">
        <v>12050.87</v>
      </c>
      <c r="L167" s="98">
        <v>108457.77</v>
      </c>
      <c r="M167" s="98">
        <v>0</v>
      </c>
    </row>
    <row r="168" spans="1:15" s="61" customFormat="1" ht="39.75" customHeight="1" x14ac:dyDescent="0.25">
      <c r="A168" s="120"/>
      <c r="B168" s="181"/>
      <c r="C168" s="120"/>
      <c r="D168" s="93" t="s">
        <v>30</v>
      </c>
      <c r="E168" s="120"/>
      <c r="F168" s="120"/>
      <c r="G168" s="120"/>
      <c r="H168" s="120"/>
      <c r="I168" s="147"/>
      <c r="J168" s="97" t="s">
        <v>11</v>
      </c>
      <c r="K168" s="112">
        <f>121.73+8</f>
        <v>129.73000000000002</v>
      </c>
      <c r="L168" s="98">
        <v>1095.53</v>
      </c>
      <c r="M168" s="98">
        <v>0</v>
      </c>
    </row>
    <row r="169" spans="1:15" s="61" customFormat="1" ht="15.75" x14ac:dyDescent="0.25">
      <c r="A169" s="120" t="s">
        <v>36</v>
      </c>
      <c r="B169" s="164" t="s">
        <v>46</v>
      </c>
      <c r="C169" s="120" t="s">
        <v>47</v>
      </c>
      <c r="D169" s="120" t="s">
        <v>93</v>
      </c>
      <c r="E169" s="120" t="s">
        <v>13</v>
      </c>
      <c r="F169" s="120" t="s">
        <v>14</v>
      </c>
      <c r="G169" s="120" t="s">
        <v>20</v>
      </c>
      <c r="H169" s="147">
        <f>I169+K169+L169+M169</f>
        <v>27860.78</v>
      </c>
      <c r="I169" s="147">
        <v>0</v>
      </c>
      <c r="J169" s="97" t="s">
        <v>9</v>
      </c>
      <c r="K169" s="98">
        <f>K170+K171</f>
        <v>27860.78</v>
      </c>
      <c r="L169" s="98">
        <f>L170+L171</f>
        <v>0</v>
      </c>
      <c r="M169" s="98">
        <f>M170+M171</f>
        <v>0</v>
      </c>
    </row>
    <row r="170" spans="1:15" s="61" customFormat="1" ht="15.75" x14ac:dyDescent="0.25">
      <c r="A170" s="120"/>
      <c r="B170" s="164"/>
      <c r="C170" s="120"/>
      <c r="D170" s="120"/>
      <c r="E170" s="120"/>
      <c r="F170" s="120"/>
      <c r="G170" s="120"/>
      <c r="H170" s="120"/>
      <c r="I170" s="147"/>
      <c r="J170" s="97" t="s">
        <v>10</v>
      </c>
      <c r="K170" s="98">
        <v>27581.18</v>
      </c>
      <c r="L170" s="98">
        <v>0</v>
      </c>
      <c r="M170" s="98">
        <v>0</v>
      </c>
    </row>
    <row r="171" spans="1:15" s="61" customFormat="1" ht="30.75" customHeight="1" x14ac:dyDescent="0.25">
      <c r="A171" s="120"/>
      <c r="B171" s="164"/>
      <c r="C171" s="120"/>
      <c r="D171" s="93" t="s">
        <v>30</v>
      </c>
      <c r="E171" s="120"/>
      <c r="F171" s="120"/>
      <c r="G171" s="120"/>
      <c r="H171" s="120"/>
      <c r="I171" s="147"/>
      <c r="J171" s="97" t="s">
        <v>11</v>
      </c>
      <c r="K171" s="98">
        <v>279.60000000000002</v>
      </c>
      <c r="L171" s="98">
        <v>0</v>
      </c>
      <c r="M171" s="98">
        <v>0</v>
      </c>
    </row>
    <row r="172" spans="1:15" s="61" customFormat="1" ht="35.25" customHeight="1" x14ac:dyDescent="0.25">
      <c r="A172" s="120" t="s">
        <v>37</v>
      </c>
      <c r="B172" s="164" t="s">
        <v>49</v>
      </c>
      <c r="C172" s="120" t="s">
        <v>96</v>
      </c>
      <c r="D172" s="120" t="s">
        <v>97</v>
      </c>
      <c r="E172" s="120" t="s">
        <v>13</v>
      </c>
      <c r="F172" s="120" t="s">
        <v>50</v>
      </c>
      <c r="G172" s="120" t="s">
        <v>18</v>
      </c>
      <c r="H172" s="147">
        <f>I172+K172+L172+M172</f>
        <v>674138.01</v>
      </c>
      <c r="I172" s="147">
        <v>303395.20000000001</v>
      </c>
      <c r="J172" s="97" t="s">
        <v>9</v>
      </c>
      <c r="K172" s="98">
        <f t="shared" ref="K172:M172" si="75">K173</f>
        <v>370742.81</v>
      </c>
      <c r="L172" s="98">
        <f t="shared" si="75"/>
        <v>0</v>
      </c>
      <c r="M172" s="98">
        <f t="shared" si="75"/>
        <v>0</v>
      </c>
    </row>
    <row r="173" spans="1:15" s="61" customFormat="1" ht="28.5" customHeight="1" x14ac:dyDescent="0.25">
      <c r="A173" s="120"/>
      <c r="B173" s="164"/>
      <c r="C173" s="120"/>
      <c r="D173" s="120"/>
      <c r="E173" s="120"/>
      <c r="F173" s="120"/>
      <c r="G173" s="120"/>
      <c r="H173" s="120"/>
      <c r="I173" s="147"/>
      <c r="J173" s="97" t="s">
        <v>10</v>
      </c>
      <c r="K173" s="98">
        <v>370742.81</v>
      </c>
      <c r="L173" s="98">
        <v>0</v>
      </c>
      <c r="M173" s="98">
        <v>0</v>
      </c>
    </row>
    <row r="174" spans="1:15" s="61" customFormat="1" ht="15.75" x14ac:dyDescent="0.25">
      <c r="A174" s="120"/>
      <c r="B174" s="164"/>
      <c r="C174" s="120"/>
      <c r="D174" s="120" t="s">
        <v>93</v>
      </c>
      <c r="E174" s="120"/>
      <c r="F174" s="120" t="s">
        <v>29</v>
      </c>
      <c r="G174" s="120" t="s">
        <v>51</v>
      </c>
      <c r="H174" s="147">
        <f>I174+K174+L174+M174</f>
        <v>9347047.2100000009</v>
      </c>
      <c r="I174" s="147">
        <v>696604.8</v>
      </c>
      <c r="J174" s="97" t="s">
        <v>9</v>
      </c>
      <c r="K174" s="98">
        <f t="shared" ref="K174:M174" si="76">K175</f>
        <v>3654749.7</v>
      </c>
      <c r="L174" s="98">
        <f t="shared" si="76"/>
        <v>1666890.4</v>
      </c>
      <c r="M174" s="98">
        <f t="shared" si="76"/>
        <v>3328802.31</v>
      </c>
      <c r="N174" s="62"/>
      <c r="O174" s="62"/>
    </row>
    <row r="175" spans="1:15" s="61" customFormat="1" ht="15" customHeight="1" x14ac:dyDescent="0.25">
      <c r="A175" s="120"/>
      <c r="B175" s="164"/>
      <c r="C175" s="120"/>
      <c r="D175" s="120"/>
      <c r="E175" s="120"/>
      <c r="F175" s="120"/>
      <c r="G175" s="120"/>
      <c r="H175" s="120"/>
      <c r="I175" s="147"/>
      <c r="J175" s="164" t="s">
        <v>10</v>
      </c>
      <c r="K175" s="162">
        <f>921801.3+2732948.4</f>
        <v>3654749.7</v>
      </c>
      <c r="L175" s="162">
        <v>1666890.4</v>
      </c>
      <c r="M175" s="162">
        <v>3328802.31</v>
      </c>
      <c r="N175" s="62">
        <f>K175+K173</f>
        <v>4025492.5100000002</v>
      </c>
      <c r="O175" s="62"/>
    </row>
    <row r="176" spans="1:15" s="61" customFormat="1" ht="15.75" x14ac:dyDescent="0.25">
      <c r="A176" s="120"/>
      <c r="B176" s="164"/>
      <c r="C176" s="120"/>
      <c r="D176" s="93" t="s">
        <v>30</v>
      </c>
      <c r="E176" s="120"/>
      <c r="F176" s="120"/>
      <c r="G176" s="120"/>
      <c r="H176" s="120"/>
      <c r="I176" s="147"/>
      <c r="J176" s="165"/>
      <c r="K176" s="163"/>
      <c r="L176" s="163"/>
      <c r="M176" s="163"/>
    </row>
    <row r="177" spans="1:14" s="61" customFormat="1" ht="15" customHeight="1" x14ac:dyDescent="0.25">
      <c r="A177" s="120" t="s">
        <v>38</v>
      </c>
      <c r="B177" s="181" t="s">
        <v>144</v>
      </c>
      <c r="C177" s="120" t="s">
        <v>239</v>
      </c>
      <c r="D177" s="93" t="s">
        <v>93</v>
      </c>
      <c r="E177" s="120" t="s">
        <v>13</v>
      </c>
      <c r="F177" s="120" t="s">
        <v>66</v>
      </c>
      <c r="G177" s="120" t="s">
        <v>20</v>
      </c>
      <c r="H177" s="147">
        <f>I177+K177+L177+M177</f>
        <v>18288.830000000002</v>
      </c>
      <c r="I177" s="147">
        <v>0</v>
      </c>
      <c r="J177" s="100" t="s">
        <v>9</v>
      </c>
      <c r="K177" s="98">
        <f>K178+K179</f>
        <v>0</v>
      </c>
      <c r="L177" s="95">
        <f>L178+L179</f>
        <v>18288.830000000002</v>
      </c>
      <c r="M177" s="95">
        <f>M178+M179</f>
        <v>0</v>
      </c>
    </row>
    <row r="178" spans="1:14" s="61" customFormat="1" ht="15" customHeight="1" x14ac:dyDescent="0.25">
      <c r="A178" s="120"/>
      <c r="B178" s="181"/>
      <c r="C178" s="120"/>
      <c r="D178" s="121" t="s">
        <v>30</v>
      </c>
      <c r="E178" s="120"/>
      <c r="F178" s="120"/>
      <c r="G178" s="120"/>
      <c r="H178" s="120"/>
      <c r="I178" s="147"/>
      <c r="J178" s="100" t="s">
        <v>10</v>
      </c>
      <c r="K178" s="98">
        <v>0</v>
      </c>
      <c r="L178" s="98">
        <v>0</v>
      </c>
      <c r="M178" s="98">
        <v>0</v>
      </c>
    </row>
    <row r="179" spans="1:14" s="61" customFormat="1" ht="27.75" customHeight="1" x14ac:dyDescent="0.25">
      <c r="A179" s="120"/>
      <c r="B179" s="181"/>
      <c r="C179" s="120"/>
      <c r="D179" s="122"/>
      <c r="E179" s="120"/>
      <c r="F179" s="120"/>
      <c r="G179" s="120"/>
      <c r="H179" s="120"/>
      <c r="I179" s="147"/>
      <c r="J179" s="96" t="s">
        <v>11</v>
      </c>
      <c r="K179" s="98">
        <v>0</v>
      </c>
      <c r="L179" s="98">
        <v>18288.830000000002</v>
      </c>
      <c r="M179" s="98">
        <v>0</v>
      </c>
    </row>
    <row r="180" spans="1:14" s="61" customFormat="1" ht="30.75" customHeight="1" x14ac:dyDescent="0.25">
      <c r="A180" s="121" t="s">
        <v>39</v>
      </c>
      <c r="B180" s="125" t="s">
        <v>104</v>
      </c>
      <c r="C180" s="121" t="s">
        <v>98</v>
      </c>
      <c r="D180" s="121" t="s">
        <v>93</v>
      </c>
      <c r="E180" s="121" t="s">
        <v>13</v>
      </c>
      <c r="F180" s="121" t="s">
        <v>66</v>
      </c>
      <c r="G180" s="121" t="s">
        <v>191</v>
      </c>
      <c r="H180" s="142">
        <f>I180+K180+L180+M180</f>
        <v>20661.57</v>
      </c>
      <c r="I180" s="145">
        <v>3596.61</v>
      </c>
      <c r="J180" s="97" t="s">
        <v>9</v>
      </c>
      <c r="K180" s="98">
        <f>K181</f>
        <v>17064.96</v>
      </c>
      <c r="L180" s="98">
        <f t="shared" ref="L180:M180" si="77">L181</f>
        <v>0</v>
      </c>
      <c r="M180" s="98">
        <f t="shared" si="77"/>
        <v>0</v>
      </c>
    </row>
    <row r="181" spans="1:14" s="61" customFormat="1" ht="15.75" x14ac:dyDescent="0.25">
      <c r="A181" s="123"/>
      <c r="B181" s="126"/>
      <c r="C181" s="123"/>
      <c r="D181" s="122"/>
      <c r="E181" s="123"/>
      <c r="F181" s="122"/>
      <c r="G181" s="122"/>
      <c r="H181" s="143"/>
      <c r="I181" s="146"/>
      <c r="J181" s="97" t="s">
        <v>11</v>
      </c>
      <c r="K181" s="112">
        <f>17080.96-8-8</f>
        <v>17064.96</v>
      </c>
      <c r="L181" s="98">
        <v>0</v>
      </c>
      <c r="M181" s="98">
        <v>0</v>
      </c>
    </row>
    <row r="182" spans="1:14" s="61" customFormat="1" ht="30.75" customHeight="1" x14ac:dyDescent="0.25">
      <c r="A182" s="123"/>
      <c r="B182" s="126"/>
      <c r="C182" s="123"/>
      <c r="D182" s="121" t="s">
        <v>30</v>
      </c>
      <c r="E182" s="123"/>
      <c r="F182" s="121" t="s">
        <v>29</v>
      </c>
      <c r="G182" s="121" t="s">
        <v>119</v>
      </c>
      <c r="H182" s="142">
        <f>I182+K182+L182+M182</f>
        <v>547.33000000000004</v>
      </c>
      <c r="I182" s="145">
        <v>27.07</v>
      </c>
      <c r="J182" s="97" t="s">
        <v>9</v>
      </c>
      <c r="K182" s="98">
        <f>K183</f>
        <v>142.47</v>
      </c>
      <c r="L182" s="98">
        <f t="shared" ref="L182:M182" si="78">L183</f>
        <v>377.79</v>
      </c>
      <c r="M182" s="98">
        <f t="shared" si="78"/>
        <v>0</v>
      </c>
    </row>
    <row r="183" spans="1:14" s="61" customFormat="1" ht="15.75" x14ac:dyDescent="0.25">
      <c r="A183" s="122"/>
      <c r="B183" s="127"/>
      <c r="C183" s="122"/>
      <c r="D183" s="122"/>
      <c r="E183" s="122"/>
      <c r="F183" s="122"/>
      <c r="G183" s="122"/>
      <c r="H183" s="143"/>
      <c r="I183" s="146"/>
      <c r="J183" s="97" t="s">
        <v>11</v>
      </c>
      <c r="K183" s="98">
        <v>142.47</v>
      </c>
      <c r="L183" s="98">
        <f>377.43+0.36</f>
        <v>377.79</v>
      </c>
      <c r="M183" s="98">
        <v>0</v>
      </c>
    </row>
    <row r="184" spans="1:14" s="1" customFormat="1" ht="15.75" customHeight="1" x14ac:dyDescent="0.25">
      <c r="A184" s="124" t="s">
        <v>41</v>
      </c>
      <c r="B184" s="151" t="s">
        <v>145</v>
      </c>
      <c r="C184" s="124" t="s">
        <v>54</v>
      </c>
      <c r="D184" s="124" t="s">
        <v>93</v>
      </c>
      <c r="E184" s="124" t="s">
        <v>13</v>
      </c>
      <c r="F184" s="120" t="s">
        <v>66</v>
      </c>
      <c r="G184" s="124" t="s">
        <v>18</v>
      </c>
      <c r="H184" s="144">
        <f>I184+K184+M185</f>
        <v>5253.52</v>
      </c>
      <c r="I184" s="144">
        <v>0</v>
      </c>
      <c r="J184" s="161" t="s">
        <v>9</v>
      </c>
      <c r="K184" s="159">
        <f t="shared" ref="K184:L184" si="79">K186</f>
        <v>5253.52</v>
      </c>
      <c r="L184" s="159">
        <f t="shared" si="79"/>
        <v>600</v>
      </c>
      <c r="M184" s="159">
        <f t="shared" ref="M184" si="80">M186</f>
        <v>0</v>
      </c>
    </row>
    <row r="185" spans="1:14" s="1" customFormat="1" ht="15" customHeight="1" x14ac:dyDescent="0.25">
      <c r="A185" s="124"/>
      <c r="B185" s="151"/>
      <c r="C185" s="124"/>
      <c r="D185" s="124"/>
      <c r="E185" s="124"/>
      <c r="F185" s="120"/>
      <c r="G185" s="124"/>
      <c r="H185" s="124"/>
      <c r="I185" s="144"/>
      <c r="J185" s="133"/>
      <c r="K185" s="160"/>
      <c r="L185" s="160"/>
      <c r="M185" s="160"/>
    </row>
    <row r="186" spans="1:14" s="1" customFormat="1" ht="28.5" customHeight="1" x14ac:dyDescent="0.25">
      <c r="A186" s="124"/>
      <c r="B186" s="151"/>
      <c r="C186" s="124"/>
      <c r="D186" s="42" t="s">
        <v>30</v>
      </c>
      <c r="E186" s="124"/>
      <c r="F186" s="120"/>
      <c r="G186" s="124"/>
      <c r="H186" s="124"/>
      <c r="I186" s="144"/>
      <c r="J186" s="45" t="s">
        <v>11</v>
      </c>
      <c r="K186" s="25">
        <v>5253.52</v>
      </c>
      <c r="L186" s="112">
        <v>600</v>
      </c>
      <c r="M186" s="25">
        <v>0</v>
      </c>
    </row>
    <row r="187" spans="1:14" s="1" customFormat="1" ht="15" customHeight="1" x14ac:dyDescent="0.25">
      <c r="A187" s="124" t="s">
        <v>43</v>
      </c>
      <c r="B187" s="181" t="s">
        <v>146</v>
      </c>
      <c r="C187" s="124" t="s">
        <v>56</v>
      </c>
      <c r="D187" s="42" t="s">
        <v>93</v>
      </c>
      <c r="E187" s="124" t="s">
        <v>13</v>
      </c>
      <c r="F187" s="120" t="s">
        <v>66</v>
      </c>
      <c r="G187" s="124" t="s">
        <v>20</v>
      </c>
      <c r="H187" s="144">
        <f>I187+K187+L187+M187</f>
        <v>24535.22</v>
      </c>
      <c r="I187" s="144">
        <v>0</v>
      </c>
      <c r="J187" s="45" t="s">
        <v>9</v>
      </c>
      <c r="K187" s="25">
        <f t="shared" ref="K187:L187" si="81">K188</f>
        <v>43.56</v>
      </c>
      <c r="L187" s="25">
        <f t="shared" si="81"/>
        <v>24491.66</v>
      </c>
      <c r="M187" s="25">
        <f t="shared" ref="M187" si="82">M188</f>
        <v>0</v>
      </c>
    </row>
    <row r="188" spans="1:14" s="1" customFormat="1" ht="30" customHeight="1" x14ac:dyDescent="0.25">
      <c r="A188" s="124"/>
      <c r="B188" s="181"/>
      <c r="C188" s="124"/>
      <c r="D188" s="42" t="s">
        <v>30</v>
      </c>
      <c r="E188" s="124"/>
      <c r="F188" s="120"/>
      <c r="G188" s="124"/>
      <c r="H188" s="124"/>
      <c r="I188" s="144"/>
      <c r="J188" s="45" t="s">
        <v>11</v>
      </c>
      <c r="K188" s="25">
        <f>43.2+0.36</f>
        <v>43.56</v>
      </c>
      <c r="L188" s="25">
        <v>24491.66</v>
      </c>
      <c r="M188" s="25">
        <v>0</v>
      </c>
    </row>
    <row r="189" spans="1:14" s="61" customFormat="1" ht="30" customHeight="1" x14ac:dyDescent="0.25">
      <c r="A189" s="121" t="s">
        <v>45</v>
      </c>
      <c r="B189" s="125" t="s">
        <v>320</v>
      </c>
      <c r="C189" s="121" t="s">
        <v>58</v>
      </c>
      <c r="D189" s="121" t="s">
        <v>93</v>
      </c>
      <c r="E189" s="121" t="s">
        <v>13</v>
      </c>
      <c r="F189" s="120" t="s">
        <v>66</v>
      </c>
      <c r="G189" s="121">
        <v>2022</v>
      </c>
      <c r="H189" s="147">
        <f>I189+K189+L189+M189</f>
        <v>9193.77</v>
      </c>
      <c r="I189" s="142">
        <v>0</v>
      </c>
      <c r="J189" s="97" t="s">
        <v>9</v>
      </c>
      <c r="K189" s="98">
        <f t="shared" ref="K189:M191" si="83">K190</f>
        <v>9193.77</v>
      </c>
      <c r="L189" s="98">
        <f t="shared" si="83"/>
        <v>0</v>
      </c>
      <c r="M189" s="98">
        <f t="shared" si="83"/>
        <v>0</v>
      </c>
    </row>
    <row r="190" spans="1:14" s="61" customFormat="1" ht="15.75" x14ac:dyDescent="0.25">
      <c r="A190" s="123"/>
      <c r="B190" s="126"/>
      <c r="C190" s="123"/>
      <c r="D190" s="122"/>
      <c r="E190" s="123"/>
      <c r="F190" s="120"/>
      <c r="G190" s="122"/>
      <c r="H190" s="120"/>
      <c r="I190" s="143"/>
      <c r="J190" s="97" t="s">
        <v>11</v>
      </c>
      <c r="K190" s="98">
        <f>11995.33-496.8-2304.76</f>
        <v>9193.77</v>
      </c>
      <c r="L190" s="98">
        <v>0</v>
      </c>
      <c r="M190" s="98">
        <v>0</v>
      </c>
    </row>
    <row r="191" spans="1:14" s="61" customFormat="1" ht="15.75" customHeight="1" x14ac:dyDescent="0.25">
      <c r="A191" s="123"/>
      <c r="B191" s="126"/>
      <c r="C191" s="123"/>
      <c r="D191" s="121" t="s">
        <v>30</v>
      </c>
      <c r="E191" s="123"/>
      <c r="F191" s="120" t="s">
        <v>14</v>
      </c>
      <c r="G191" s="120" t="s">
        <v>20</v>
      </c>
      <c r="H191" s="147">
        <f>I191+K191+L191+M191</f>
        <v>105545.58</v>
      </c>
      <c r="I191" s="147">
        <v>0</v>
      </c>
      <c r="J191" s="97" t="s">
        <v>9</v>
      </c>
      <c r="K191" s="98">
        <f t="shared" si="83"/>
        <v>52097.58</v>
      </c>
      <c r="L191" s="98">
        <f t="shared" si="83"/>
        <v>53448</v>
      </c>
      <c r="M191" s="98">
        <f t="shared" si="83"/>
        <v>0</v>
      </c>
    </row>
    <row r="192" spans="1:14" s="61" customFormat="1" ht="15.75" x14ac:dyDescent="0.25">
      <c r="A192" s="122"/>
      <c r="B192" s="127"/>
      <c r="C192" s="122"/>
      <c r="D192" s="122"/>
      <c r="E192" s="122"/>
      <c r="F192" s="120"/>
      <c r="G192" s="120"/>
      <c r="H192" s="120"/>
      <c r="I192" s="147"/>
      <c r="J192" s="97" t="s">
        <v>11</v>
      </c>
      <c r="K192" s="111">
        <v>52097.58</v>
      </c>
      <c r="L192" s="98">
        <v>53448</v>
      </c>
      <c r="M192" s="98">
        <v>0</v>
      </c>
      <c r="N192" s="62"/>
    </row>
    <row r="193" spans="1:13" s="61" customFormat="1" ht="25.5" customHeight="1" x14ac:dyDescent="0.25">
      <c r="A193" s="120" t="s">
        <v>48</v>
      </c>
      <c r="B193" s="181" t="s">
        <v>106</v>
      </c>
      <c r="C193" s="120" t="s">
        <v>60</v>
      </c>
      <c r="D193" s="93" t="s">
        <v>93</v>
      </c>
      <c r="E193" s="120" t="s">
        <v>13</v>
      </c>
      <c r="F193" s="120" t="s">
        <v>66</v>
      </c>
      <c r="G193" s="120">
        <v>2023</v>
      </c>
      <c r="H193" s="147">
        <f>K193+L193+M193</f>
        <v>12312.37</v>
      </c>
      <c r="I193" s="147">
        <v>0</v>
      </c>
      <c r="J193" s="97" t="s">
        <v>9</v>
      </c>
      <c r="K193" s="98">
        <f t="shared" ref="K193:L193" si="84">K194</f>
        <v>0</v>
      </c>
      <c r="L193" s="98">
        <f t="shared" si="84"/>
        <v>12312.37</v>
      </c>
      <c r="M193" s="98">
        <f t="shared" ref="M193" si="85">M194</f>
        <v>0</v>
      </c>
    </row>
    <row r="194" spans="1:13" s="61" customFormat="1" ht="25.5" customHeight="1" x14ac:dyDescent="0.25">
      <c r="A194" s="120"/>
      <c r="B194" s="181"/>
      <c r="C194" s="120"/>
      <c r="D194" s="93" t="s">
        <v>30</v>
      </c>
      <c r="E194" s="120"/>
      <c r="F194" s="120"/>
      <c r="G194" s="120"/>
      <c r="H194" s="120"/>
      <c r="I194" s="147"/>
      <c r="J194" s="97" t="s">
        <v>11</v>
      </c>
      <c r="K194" s="98">
        <v>0</v>
      </c>
      <c r="L194" s="112">
        <f>12912.37-600</f>
        <v>12312.37</v>
      </c>
      <c r="M194" s="98">
        <v>0</v>
      </c>
    </row>
    <row r="195" spans="1:13" s="61" customFormat="1" ht="25.5" customHeight="1" x14ac:dyDescent="0.25">
      <c r="A195" s="121" t="s">
        <v>52</v>
      </c>
      <c r="B195" s="125" t="s">
        <v>120</v>
      </c>
      <c r="C195" s="121" t="s">
        <v>276</v>
      </c>
      <c r="D195" s="121" t="s">
        <v>97</v>
      </c>
      <c r="E195" s="121" t="s">
        <v>13</v>
      </c>
      <c r="F195" s="121" t="s">
        <v>50</v>
      </c>
      <c r="G195" s="121">
        <v>2022</v>
      </c>
      <c r="H195" s="142">
        <f>I195+K195+L195+M195</f>
        <v>2031</v>
      </c>
      <c r="I195" s="142">
        <v>0</v>
      </c>
      <c r="J195" s="97" t="s">
        <v>9</v>
      </c>
      <c r="K195" s="95">
        <f>K196</f>
        <v>2031</v>
      </c>
      <c r="L195" s="95">
        <f t="shared" ref="L195:M195" si="86">L196</f>
        <v>0</v>
      </c>
      <c r="M195" s="95">
        <f t="shared" si="86"/>
        <v>0</v>
      </c>
    </row>
    <row r="196" spans="1:13" s="61" customFormat="1" ht="39.75" customHeight="1" x14ac:dyDescent="0.25">
      <c r="A196" s="123"/>
      <c r="B196" s="126"/>
      <c r="C196" s="123"/>
      <c r="D196" s="122"/>
      <c r="E196" s="123"/>
      <c r="F196" s="122"/>
      <c r="G196" s="122"/>
      <c r="H196" s="122"/>
      <c r="I196" s="143"/>
      <c r="J196" s="97" t="s">
        <v>11</v>
      </c>
      <c r="K196" s="95">
        <v>2031</v>
      </c>
      <c r="L196" s="95">
        <v>0</v>
      </c>
      <c r="M196" s="95">
        <v>0</v>
      </c>
    </row>
    <row r="197" spans="1:13" s="61" customFormat="1" ht="15.75" customHeight="1" x14ac:dyDescent="0.25">
      <c r="A197" s="123"/>
      <c r="B197" s="126"/>
      <c r="C197" s="123"/>
      <c r="D197" s="93" t="s">
        <v>93</v>
      </c>
      <c r="E197" s="123"/>
      <c r="F197" s="121" t="s">
        <v>14</v>
      </c>
      <c r="G197" s="121" t="s">
        <v>18</v>
      </c>
      <c r="H197" s="142">
        <f>I197+K197+L197+M197</f>
        <v>157213.76999999999</v>
      </c>
      <c r="I197" s="142">
        <v>18.87</v>
      </c>
      <c r="J197" s="94" t="s">
        <v>9</v>
      </c>
      <c r="K197" s="95">
        <f>K198</f>
        <v>157194.9</v>
      </c>
      <c r="L197" s="95">
        <f t="shared" ref="L197:M199" si="87">L198</f>
        <v>0</v>
      </c>
      <c r="M197" s="95">
        <f t="shared" si="87"/>
        <v>0</v>
      </c>
    </row>
    <row r="198" spans="1:13" s="61" customFormat="1" ht="23.25" customHeight="1" x14ac:dyDescent="0.25">
      <c r="A198" s="122"/>
      <c r="B198" s="127"/>
      <c r="C198" s="122"/>
      <c r="D198" s="93" t="s">
        <v>30</v>
      </c>
      <c r="E198" s="122"/>
      <c r="F198" s="122"/>
      <c r="G198" s="122"/>
      <c r="H198" s="143"/>
      <c r="I198" s="143"/>
      <c r="J198" s="97" t="s">
        <v>11</v>
      </c>
      <c r="K198" s="98">
        <v>157194.9</v>
      </c>
      <c r="L198" s="98">
        <v>0</v>
      </c>
      <c r="M198" s="98">
        <v>0</v>
      </c>
    </row>
    <row r="199" spans="1:13" s="1" customFormat="1" ht="14.25" customHeight="1" x14ac:dyDescent="0.25">
      <c r="A199" s="114" t="s">
        <v>53</v>
      </c>
      <c r="B199" s="125" t="s">
        <v>147</v>
      </c>
      <c r="C199" s="114" t="s">
        <v>182</v>
      </c>
      <c r="D199" s="114" t="s">
        <v>93</v>
      </c>
      <c r="E199" s="114" t="s">
        <v>13</v>
      </c>
      <c r="F199" s="121" t="s">
        <v>247</v>
      </c>
      <c r="G199" s="114">
        <v>2022</v>
      </c>
      <c r="H199" s="131">
        <f>I199+K199+L199+M199</f>
        <v>5304.76</v>
      </c>
      <c r="I199" s="131">
        <v>0</v>
      </c>
      <c r="J199" s="88" t="s">
        <v>9</v>
      </c>
      <c r="K199" s="90">
        <f>K200</f>
        <v>5304.76</v>
      </c>
      <c r="L199" s="89">
        <f t="shared" si="87"/>
        <v>0</v>
      </c>
      <c r="M199" s="89">
        <f t="shared" si="87"/>
        <v>0</v>
      </c>
    </row>
    <row r="200" spans="1:13" s="1" customFormat="1" ht="52.5" customHeight="1" x14ac:dyDescent="0.25">
      <c r="A200" s="115"/>
      <c r="B200" s="126"/>
      <c r="C200" s="115"/>
      <c r="D200" s="116"/>
      <c r="E200" s="115"/>
      <c r="F200" s="122"/>
      <c r="G200" s="116"/>
      <c r="H200" s="132"/>
      <c r="I200" s="132"/>
      <c r="J200" s="88" t="s">
        <v>11</v>
      </c>
      <c r="K200" s="90">
        <v>5304.76</v>
      </c>
      <c r="L200" s="89">
        <v>0</v>
      </c>
      <c r="M200" s="89">
        <v>0</v>
      </c>
    </row>
    <row r="201" spans="1:13" s="1" customFormat="1" ht="15.75" customHeight="1" x14ac:dyDescent="0.25">
      <c r="A201" s="115"/>
      <c r="B201" s="126"/>
      <c r="C201" s="115"/>
      <c r="D201" s="114" t="s">
        <v>30</v>
      </c>
      <c r="E201" s="115"/>
      <c r="F201" s="120" t="s">
        <v>14</v>
      </c>
      <c r="G201" s="124" t="s">
        <v>23</v>
      </c>
      <c r="H201" s="144">
        <f>I201+K201+L201+M201</f>
        <v>90869.58</v>
      </c>
      <c r="I201" s="144">
        <v>0</v>
      </c>
      <c r="J201" s="45" t="s">
        <v>9</v>
      </c>
      <c r="K201" s="25">
        <f t="shared" ref="K201:L201" si="88">K202</f>
        <v>0</v>
      </c>
      <c r="L201" s="25">
        <f t="shared" si="88"/>
        <v>40000</v>
      </c>
      <c r="M201" s="25">
        <f t="shared" ref="M201" si="89">M202</f>
        <v>50869.58</v>
      </c>
    </row>
    <row r="202" spans="1:13" s="1" customFormat="1" ht="19.5" customHeight="1" x14ac:dyDescent="0.25">
      <c r="A202" s="116"/>
      <c r="B202" s="127"/>
      <c r="C202" s="116"/>
      <c r="D202" s="116"/>
      <c r="E202" s="116"/>
      <c r="F202" s="120"/>
      <c r="G202" s="124"/>
      <c r="H202" s="124"/>
      <c r="I202" s="144"/>
      <c r="J202" s="45" t="s">
        <v>11</v>
      </c>
      <c r="K202" s="25">
        <v>0</v>
      </c>
      <c r="L202" s="25">
        <v>40000</v>
      </c>
      <c r="M202" s="25">
        <v>50869.58</v>
      </c>
    </row>
    <row r="203" spans="1:13" s="1" customFormat="1" ht="15.75" customHeight="1" x14ac:dyDescent="0.25">
      <c r="A203" s="124" t="s">
        <v>55</v>
      </c>
      <c r="B203" s="151" t="s">
        <v>148</v>
      </c>
      <c r="C203" s="124" t="s">
        <v>99</v>
      </c>
      <c r="D203" s="42" t="s">
        <v>93</v>
      </c>
      <c r="E203" s="124" t="s">
        <v>13</v>
      </c>
      <c r="F203" s="120" t="s">
        <v>14</v>
      </c>
      <c r="G203" s="124">
        <v>2023</v>
      </c>
      <c r="H203" s="144">
        <f>I203+K203+L203+M203</f>
        <v>48000</v>
      </c>
      <c r="I203" s="144">
        <v>0</v>
      </c>
      <c r="J203" s="45" t="s">
        <v>9</v>
      </c>
      <c r="K203" s="25">
        <f t="shared" ref="K203:L203" si="90">K204</f>
        <v>0</v>
      </c>
      <c r="L203" s="25">
        <f t="shared" si="90"/>
        <v>48000</v>
      </c>
      <c r="M203" s="25">
        <f t="shared" ref="M203" si="91">M204</f>
        <v>0</v>
      </c>
    </row>
    <row r="204" spans="1:13" s="1" customFormat="1" ht="39" customHeight="1" x14ac:dyDescent="0.25">
      <c r="A204" s="124"/>
      <c r="B204" s="151"/>
      <c r="C204" s="124"/>
      <c r="D204" s="42" t="s">
        <v>30</v>
      </c>
      <c r="E204" s="124"/>
      <c r="F204" s="120"/>
      <c r="G204" s="124"/>
      <c r="H204" s="124"/>
      <c r="I204" s="144"/>
      <c r="J204" s="45" t="s">
        <v>11</v>
      </c>
      <c r="K204" s="25">
        <v>0</v>
      </c>
      <c r="L204" s="25">
        <v>48000</v>
      </c>
      <c r="M204" s="25">
        <v>0</v>
      </c>
    </row>
    <row r="205" spans="1:13" s="1" customFormat="1" ht="15" customHeight="1" x14ac:dyDescent="0.25">
      <c r="A205" s="124" t="s">
        <v>57</v>
      </c>
      <c r="B205" s="151" t="s">
        <v>238</v>
      </c>
      <c r="C205" s="124" t="s">
        <v>237</v>
      </c>
      <c r="D205" s="42" t="s">
        <v>93</v>
      </c>
      <c r="E205" s="124" t="s">
        <v>13</v>
      </c>
      <c r="F205" s="120" t="s">
        <v>66</v>
      </c>
      <c r="G205" s="124">
        <v>2023</v>
      </c>
      <c r="H205" s="144">
        <f>I205+K205+L205+M205</f>
        <v>14724.61</v>
      </c>
      <c r="I205" s="144">
        <v>0</v>
      </c>
      <c r="J205" s="63" t="s">
        <v>9</v>
      </c>
      <c r="K205" s="25">
        <f t="shared" ref="K205" si="92">K206</f>
        <v>0</v>
      </c>
      <c r="L205" s="25">
        <f>L206</f>
        <v>14724.61</v>
      </c>
      <c r="M205" s="25">
        <f>M206</f>
        <v>0</v>
      </c>
    </row>
    <row r="206" spans="1:13" s="1" customFormat="1" ht="34.5" customHeight="1" x14ac:dyDescent="0.25">
      <c r="A206" s="124"/>
      <c r="B206" s="151"/>
      <c r="C206" s="124"/>
      <c r="D206" s="42" t="s">
        <v>30</v>
      </c>
      <c r="E206" s="124"/>
      <c r="F206" s="120"/>
      <c r="G206" s="124"/>
      <c r="H206" s="124"/>
      <c r="I206" s="144"/>
      <c r="J206" s="43" t="s">
        <v>11</v>
      </c>
      <c r="K206" s="25">
        <v>0</v>
      </c>
      <c r="L206" s="86">
        <v>14724.61</v>
      </c>
      <c r="M206" s="25">
        <v>0</v>
      </c>
    </row>
    <row r="207" spans="1:13" s="1" customFormat="1" ht="15" customHeight="1" x14ac:dyDescent="0.25">
      <c r="A207" s="124" t="s">
        <v>59</v>
      </c>
      <c r="B207" s="151" t="s">
        <v>149</v>
      </c>
      <c r="C207" s="191" t="s">
        <v>245</v>
      </c>
      <c r="D207" s="42" t="s">
        <v>93</v>
      </c>
      <c r="E207" s="124" t="s">
        <v>13</v>
      </c>
      <c r="F207" s="120" t="s">
        <v>66</v>
      </c>
      <c r="G207" s="124">
        <v>2023</v>
      </c>
      <c r="H207" s="144">
        <f>I207+K207+L207+M207</f>
        <v>20983.7</v>
      </c>
      <c r="I207" s="144">
        <v>0</v>
      </c>
      <c r="J207" s="63" t="s">
        <v>9</v>
      </c>
      <c r="K207" s="25">
        <f t="shared" ref="K207" si="93">K208</f>
        <v>0</v>
      </c>
      <c r="L207" s="25">
        <f>L208</f>
        <v>20983.7</v>
      </c>
      <c r="M207" s="25">
        <f>M208</f>
        <v>0</v>
      </c>
    </row>
    <row r="208" spans="1:13" s="1" customFormat="1" ht="33.75" customHeight="1" x14ac:dyDescent="0.25">
      <c r="A208" s="124"/>
      <c r="B208" s="151"/>
      <c r="C208" s="191"/>
      <c r="D208" s="42" t="s">
        <v>30</v>
      </c>
      <c r="E208" s="124"/>
      <c r="F208" s="120"/>
      <c r="G208" s="124"/>
      <c r="H208" s="124"/>
      <c r="I208" s="144"/>
      <c r="J208" s="43" t="s">
        <v>11</v>
      </c>
      <c r="K208" s="25">
        <v>0</v>
      </c>
      <c r="L208" s="25">
        <v>20983.7</v>
      </c>
      <c r="M208" s="25">
        <v>0</v>
      </c>
    </row>
    <row r="209" spans="1:13" s="1" customFormat="1" ht="15" customHeight="1" x14ac:dyDescent="0.25">
      <c r="A209" s="124" t="s">
        <v>61</v>
      </c>
      <c r="B209" s="151" t="s">
        <v>150</v>
      </c>
      <c r="C209" s="124"/>
      <c r="D209" s="42" t="s">
        <v>93</v>
      </c>
      <c r="E209" s="124" t="s">
        <v>13</v>
      </c>
      <c r="F209" s="120" t="s">
        <v>66</v>
      </c>
      <c r="G209" s="124">
        <v>2023</v>
      </c>
      <c r="H209" s="144">
        <f>I209+K209+L209+M209</f>
        <v>42984.02</v>
      </c>
      <c r="I209" s="144">
        <v>0</v>
      </c>
      <c r="J209" s="63" t="s">
        <v>9</v>
      </c>
      <c r="K209" s="25">
        <f t="shared" ref="K209" si="94">K210</f>
        <v>0</v>
      </c>
      <c r="L209" s="25">
        <f>L210</f>
        <v>42984.02</v>
      </c>
      <c r="M209" s="25">
        <f>M210</f>
        <v>0</v>
      </c>
    </row>
    <row r="210" spans="1:13" s="1" customFormat="1" ht="33" customHeight="1" x14ac:dyDescent="0.25">
      <c r="A210" s="124"/>
      <c r="B210" s="151"/>
      <c r="C210" s="124"/>
      <c r="D210" s="42" t="s">
        <v>30</v>
      </c>
      <c r="E210" s="124"/>
      <c r="F210" s="120"/>
      <c r="G210" s="124"/>
      <c r="H210" s="124"/>
      <c r="I210" s="144"/>
      <c r="J210" s="43" t="s">
        <v>11</v>
      </c>
      <c r="K210" s="25">
        <v>0</v>
      </c>
      <c r="L210" s="25">
        <v>42984.02</v>
      </c>
      <c r="M210" s="25">
        <v>0</v>
      </c>
    </row>
    <row r="211" spans="1:13" s="1" customFormat="1" ht="15" customHeight="1" x14ac:dyDescent="0.25">
      <c r="A211" s="124" t="s">
        <v>62</v>
      </c>
      <c r="B211" s="151" t="s">
        <v>151</v>
      </c>
      <c r="C211" s="124" t="s">
        <v>240</v>
      </c>
      <c r="D211" s="42" t="s">
        <v>93</v>
      </c>
      <c r="E211" s="124" t="s">
        <v>13</v>
      </c>
      <c r="F211" s="120" t="s">
        <v>66</v>
      </c>
      <c r="G211" s="124">
        <v>2023</v>
      </c>
      <c r="H211" s="144">
        <f>I211+K211+L211+M211</f>
        <v>7713.37</v>
      </c>
      <c r="I211" s="144">
        <v>0</v>
      </c>
      <c r="J211" s="63" t="s">
        <v>9</v>
      </c>
      <c r="K211" s="25">
        <f t="shared" ref="K211" si="95">K212</f>
        <v>0</v>
      </c>
      <c r="L211" s="25">
        <f>L212</f>
        <v>7713.37</v>
      </c>
      <c r="M211" s="25">
        <f>M212</f>
        <v>0</v>
      </c>
    </row>
    <row r="212" spans="1:13" s="1" customFormat="1" ht="38.25" customHeight="1" x14ac:dyDescent="0.25">
      <c r="A212" s="124"/>
      <c r="B212" s="151"/>
      <c r="C212" s="124"/>
      <c r="D212" s="42" t="s">
        <v>30</v>
      </c>
      <c r="E212" s="124"/>
      <c r="F212" s="120"/>
      <c r="G212" s="124"/>
      <c r="H212" s="124"/>
      <c r="I212" s="144"/>
      <c r="J212" s="43" t="s">
        <v>11</v>
      </c>
      <c r="K212" s="25">
        <v>0</v>
      </c>
      <c r="L212" s="25">
        <v>7713.37</v>
      </c>
      <c r="M212" s="25">
        <v>0</v>
      </c>
    </row>
    <row r="213" spans="1:13" s="53" customFormat="1" ht="15.75" customHeight="1" x14ac:dyDescent="0.25">
      <c r="A213" s="182" t="s">
        <v>315</v>
      </c>
      <c r="B213" s="183"/>
      <c r="C213" s="183"/>
      <c r="D213" s="183"/>
      <c r="E213" s="183"/>
      <c r="F213" s="183"/>
      <c r="G213" s="183"/>
      <c r="H213" s="183"/>
      <c r="I213" s="184"/>
      <c r="J213" s="52" t="s">
        <v>9</v>
      </c>
      <c r="K213" s="10">
        <f t="shared" ref="K213:L213" si="96">K214+K215</f>
        <v>177276.88999999996</v>
      </c>
      <c r="L213" s="10">
        <f t="shared" si="96"/>
        <v>154127.69</v>
      </c>
      <c r="M213" s="10">
        <f t="shared" ref="M213" si="97">M214+M215</f>
        <v>183655.61</v>
      </c>
    </row>
    <row r="214" spans="1:13" s="53" customFormat="1" ht="15.75" x14ac:dyDescent="0.25">
      <c r="A214" s="185"/>
      <c r="B214" s="186"/>
      <c r="C214" s="186"/>
      <c r="D214" s="186"/>
      <c r="E214" s="186"/>
      <c r="F214" s="186"/>
      <c r="G214" s="186"/>
      <c r="H214" s="186"/>
      <c r="I214" s="187"/>
      <c r="J214" s="52" t="s">
        <v>10</v>
      </c>
      <c r="K214" s="10">
        <f>K219</f>
        <v>55431.14</v>
      </c>
      <c r="L214" s="10">
        <f t="shared" ref="L214:M214" si="98">L219</f>
        <v>0</v>
      </c>
      <c r="M214" s="10">
        <f t="shared" si="98"/>
        <v>0</v>
      </c>
    </row>
    <row r="215" spans="1:13" s="53" customFormat="1" ht="15.75" x14ac:dyDescent="0.25">
      <c r="A215" s="188"/>
      <c r="B215" s="189"/>
      <c r="C215" s="189"/>
      <c r="D215" s="189"/>
      <c r="E215" s="189"/>
      <c r="F215" s="189"/>
      <c r="G215" s="189"/>
      <c r="H215" s="189"/>
      <c r="I215" s="190"/>
      <c r="J215" s="52" t="s">
        <v>11</v>
      </c>
      <c r="K215" s="10">
        <f>K217+K220+K222+K224+K230+K232+K234+K236+K238+K240+K242+K244+K246+K248+K250+K252+K254+K256+K258+K260+K262+K264+K226+K228</f>
        <v>121845.74999999997</v>
      </c>
      <c r="L215" s="10">
        <f t="shared" ref="L215:M215" si="99">L217+L220+L222+L224+L230+L232+L234+L236+L238+L240+L242+L244+L246+L248+L250+L252+L254+L256+L258+L260+L262+L264+L226+L228</f>
        <v>154127.69</v>
      </c>
      <c r="M215" s="10">
        <f t="shared" si="99"/>
        <v>183655.61</v>
      </c>
    </row>
    <row r="216" spans="1:13" s="61" customFormat="1" ht="47.25" customHeight="1" x14ac:dyDescent="0.25">
      <c r="A216" s="124" t="s">
        <v>63</v>
      </c>
      <c r="B216" s="181" t="s">
        <v>152</v>
      </c>
      <c r="C216" s="124" t="s">
        <v>307</v>
      </c>
      <c r="D216" s="124" t="s">
        <v>84</v>
      </c>
      <c r="E216" s="124" t="s">
        <v>16</v>
      </c>
      <c r="F216" s="120" t="s">
        <v>230</v>
      </c>
      <c r="G216" s="120">
        <v>2022</v>
      </c>
      <c r="H216" s="131">
        <f>I216+K216+L216+M216</f>
        <v>1000</v>
      </c>
      <c r="I216" s="131">
        <v>0</v>
      </c>
      <c r="J216" s="80" t="s">
        <v>9</v>
      </c>
      <c r="K216" s="81">
        <f>K217</f>
        <v>1000</v>
      </c>
      <c r="L216" s="81">
        <f t="shared" ref="L216:M216" si="100">L217</f>
        <v>0</v>
      </c>
      <c r="M216" s="81">
        <f t="shared" si="100"/>
        <v>0</v>
      </c>
    </row>
    <row r="217" spans="1:13" s="61" customFormat="1" ht="15.75" x14ac:dyDescent="0.25">
      <c r="A217" s="124"/>
      <c r="B217" s="181"/>
      <c r="C217" s="124"/>
      <c r="D217" s="124"/>
      <c r="E217" s="124"/>
      <c r="F217" s="120"/>
      <c r="G217" s="120"/>
      <c r="H217" s="132"/>
      <c r="I217" s="132"/>
      <c r="J217" s="82" t="s">
        <v>11</v>
      </c>
      <c r="K217" s="83">
        <v>1000</v>
      </c>
      <c r="L217" s="81">
        <v>0</v>
      </c>
      <c r="M217" s="81">
        <v>0</v>
      </c>
    </row>
    <row r="218" spans="1:13" s="1" customFormat="1" ht="15.75" customHeight="1" x14ac:dyDescent="0.25">
      <c r="A218" s="124"/>
      <c r="B218" s="181"/>
      <c r="C218" s="124"/>
      <c r="D218" s="124" t="s">
        <v>68</v>
      </c>
      <c r="E218" s="124"/>
      <c r="F218" s="120" t="s">
        <v>67</v>
      </c>
      <c r="G218" s="124" t="s">
        <v>18</v>
      </c>
      <c r="H218" s="144">
        <f>I218+K218+L218+M218</f>
        <v>119469.62</v>
      </c>
      <c r="I218" s="144">
        <v>8607.34</v>
      </c>
      <c r="J218" s="82" t="s">
        <v>9</v>
      </c>
      <c r="K218" s="81">
        <f t="shared" ref="K218:L218" si="101">K219+K220</f>
        <v>110862.28</v>
      </c>
      <c r="L218" s="81">
        <f t="shared" si="101"/>
        <v>0</v>
      </c>
      <c r="M218" s="81">
        <f t="shared" ref="M218" si="102">M219+M220</f>
        <v>0</v>
      </c>
    </row>
    <row r="219" spans="1:13" s="1" customFormat="1" ht="15.75" x14ac:dyDescent="0.25">
      <c r="A219" s="124"/>
      <c r="B219" s="181"/>
      <c r="C219" s="124"/>
      <c r="D219" s="124"/>
      <c r="E219" s="124"/>
      <c r="F219" s="120"/>
      <c r="G219" s="124"/>
      <c r="H219" s="124"/>
      <c r="I219" s="144"/>
      <c r="J219" s="82" t="s">
        <v>10</v>
      </c>
      <c r="K219" s="113">
        <f>50000+5431.14</f>
        <v>55431.14</v>
      </c>
      <c r="L219" s="81">
        <v>0</v>
      </c>
      <c r="M219" s="81">
        <v>0</v>
      </c>
    </row>
    <row r="220" spans="1:13" s="1" customFormat="1" ht="15.75" x14ac:dyDescent="0.25">
      <c r="A220" s="124"/>
      <c r="B220" s="181"/>
      <c r="C220" s="124"/>
      <c r="D220" s="124"/>
      <c r="E220" s="124"/>
      <c r="F220" s="120"/>
      <c r="G220" s="124"/>
      <c r="H220" s="124"/>
      <c r="I220" s="144"/>
      <c r="J220" s="82" t="s">
        <v>11</v>
      </c>
      <c r="K220" s="113">
        <f>50000+5431.14</f>
        <v>55431.14</v>
      </c>
      <c r="L220" s="81">
        <v>0</v>
      </c>
      <c r="M220" s="81">
        <v>0</v>
      </c>
    </row>
    <row r="221" spans="1:13" s="1" customFormat="1" ht="31.5" customHeight="1" x14ac:dyDescent="0.25">
      <c r="A221" s="114" t="s">
        <v>65</v>
      </c>
      <c r="B221" s="117" t="s">
        <v>153</v>
      </c>
      <c r="C221" s="121" t="s">
        <v>305</v>
      </c>
      <c r="D221" s="114" t="s">
        <v>84</v>
      </c>
      <c r="E221" s="114" t="s">
        <v>16</v>
      </c>
      <c r="F221" s="121" t="s">
        <v>231</v>
      </c>
      <c r="G221" s="114">
        <v>2023</v>
      </c>
      <c r="H221" s="131">
        <f>I221+K221+L221+M221</f>
        <v>15770.23</v>
      </c>
      <c r="I221" s="131">
        <v>0</v>
      </c>
      <c r="J221" s="69" t="s">
        <v>9</v>
      </c>
      <c r="K221" s="70">
        <f>K222</f>
        <v>0</v>
      </c>
      <c r="L221" s="70">
        <f t="shared" ref="L221:M221" si="103">L222</f>
        <v>15770.23</v>
      </c>
      <c r="M221" s="70">
        <f t="shared" si="103"/>
        <v>0</v>
      </c>
    </row>
    <row r="222" spans="1:13" s="1" customFormat="1" ht="29.25" customHeight="1" x14ac:dyDescent="0.25">
      <c r="A222" s="115"/>
      <c r="B222" s="118"/>
      <c r="C222" s="123"/>
      <c r="D222" s="116"/>
      <c r="E222" s="115"/>
      <c r="F222" s="122"/>
      <c r="G222" s="116"/>
      <c r="H222" s="132"/>
      <c r="I222" s="132"/>
      <c r="J222" s="73" t="s">
        <v>11</v>
      </c>
      <c r="K222" s="70">
        <v>0</v>
      </c>
      <c r="L222" s="70">
        <v>15770.23</v>
      </c>
      <c r="M222" s="70">
        <v>0</v>
      </c>
    </row>
    <row r="223" spans="1:13" s="1" customFormat="1" ht="15.75" customHeight="1" x14ac:dyDescent="0.25">
      <c r="A223" s="115"/>
      <c r="B223" s="118"/>
      <c r="C223" s="123"/>
      <c r="D223" s="114" t="s">
        <v>68</v>
      </c>
      <c r="E223" s="115"/>
      <c r="F223" s="121" t="s">
        <v>14</v>
      </c>
      <c r="G223" s="114" t="s">
        <v>177</v>
      </c>
      <c r="H223" s="131">
        <f>I223+K223+L223+M223</f>
        <v>165673.35999999999</v>
      </c>
      <c r="I223" s="131">
        <v>18325.79</v>
      </c>
      <c r="J223" s="46" t="s">
        <v>9</v>
      </c>
      <c r="K223" s="48">
        <f>K224</f>
        <v>18487.259999999998</v>
      </c>
      <c r="L223" s="48">
        <f>L224</f>
        <v>0</v>
      </c>
      <c r="M223" s="48">
        <f>M224</f>
        <v>128860.31</v>
      </c>
    </row>
    <row r="224" spans="1:13" s="1" customFormat="1" ht="30" customHeight="1" x14ac:dyDescent="0.25">
      <c r="A224" s="116"/>
      <c r="B224" s="119"/>
      <c r="C224" s="122"/>
      <c r="D224" s="116"/>
      <c r="E224" s="116"/>
      <c r="F224" s="122"/>
      <c r="G224" s="116"/>
      <c r="H224" s="132"/>
      <c r="I224" s="132"/>
      <c r="J224" s="45" t="s">
        <v>11</v>
      </c>
      <c r="K224" s="25">
        <v>18487.259999999998</v>
      </c>
      <c r="L224" s="25">
        <v>0</v>
      </c>
      <c r="M224" s="25">
        <v>128860.31</v>
      </c>
    </row>
    <row r="225" spans="1:13" s="1" customFormat="1" ht="31.5" customHeight="1" x14ac:dyDescent="0.25">
      <c r="A225" s="114" t="s">
        <v>172</v>
      </c>
      <c r="B225" s="117" t="s">
        <v>273</v>
      </c>
      <c r="C225" s="121" t="s">
        <v>277</v>
      </c>
      <c r="D225" s="124" t="s">
        <v>84</v>
      </c>
      <c r="E225" s="114" t="s">
        <v>16</v>
      </c>
      <c r="F225" s="121" t="s">
        <v>231</v>
      </c>
      <c r="G225" s="114">
        <v>2023</v>
      </c>
      <c r="H225" s="131">
        <f>I225+K225+L225+M225</f>
        <v>2729.82</v>
      </c>
      <c r="I225" s="131">
        <v>0</v>
      </c>
      <c r="J225" s="104" t="s">
        <v>9</v>
      </c>
      <c r="K225" s="108">
        <f>K226</f>
        <v>0</v>
      </c>
      <c r="L225" s="108">
        <f t="shared" ref="L225:M225" si="104">L226</f>
        <v>2729.82</v>
      </c>
      <c r="M225" s="108">
        <f t="shared" si="104"/>
        <v>0</v>
      </c>
    </row>
    <row r="226" spans="1:13" s="1" customFormat="1" ht="29.25" customHeight="1" x14ac:dyDescent="0.25">
      <c r="A226" s="115"/>
      <c r="B226" s="118"/>
      <c r="C226" s="123"/>
      <c r="D226" s="124"/>
      <c r="E226" s="115"/>
      <c r="F226" s="122"/>
      <c r="G226" s="116"/>
      <c r="H226" s="132"/>
      <c r="I226" s="132"/>
      <c r="J226" s="103" t="s">
        <v>11</v>
      </c>
      <c r="K226" s="108">
        <v>0</v>
      </c>
      <c r="L226" s="108">
        <v>2729.82</v>
      </c>
      <c r="M226" s="108">
        <v>0</v>
      </c>
    </row>
    <row r="227" spans="1:13" s="1" customFormat="1" ht="15.75" customHeight="1" x14ac:dyDescent="0.25">
      <c r="A227" s="115"/>
      <c r="B227" s="118"/>
      <c r="C227" s="123"/>
      <c r="D227" s="124" t="s">
        <v>68</v>
      </c>
      <c r="E227" s="115"/>
      <c r="F227" s="121" t="s">
        <v>14</v>
      </c>
      <c r="G227" s="114">
        <v>2024</v>
      </c>
      <c r="H227" s="131">
        <f>I227+K227+L227+M227</f>
        <v>43107.95</v>
      </c>
      <c r="I227" s="131">
        <v>0</v>
      </c>
      <c r="J227" s="104" t="s">
        <v>9</v>
      </c>
      <c r="K227" s="108">
        <f>K228</f>
        <v>0</v>
      </c>
      <c r="L227" s="108">
        <f>L228</f>
        <v>0</v>
      </c>
      <c r="M227" s="108">
        <f>M228</f>
        <v>43107.95</v>
      </c>
    </row>
    <row r="228" spans="1:13" s="1" customFormat="1" ht="30" customHeight="1" x14ac:dyDescent="0.25">
      <c r="A228" s="116"/>
      <c r="B228" s="119"/>
      <c r="C228" s="122"/>
      <c r="D228" s="124"/>
      <c r="E228" s="116"/>
      <c r="F228" s="122"/>
      <c r="G228" s="116"/>
      <c r="H228" s="132"/>
      <c r="I228" s="132"/>
      <c r="J228" s="103" t="s">
        <v>11</v>
      </c>
      <c r="K228" s="105">
        <v>0</v>
      </c>
      <c r="L228" s="105">
        <v>0</v>
      </c>
      <c r="M228" s="105">
        <v>43107.95</v>
      </c>
    </row>
    <row r="229" spans="1:13" s="1" customFormat="1" ht="15.75" x14ac:dyDescent="0.25">
      <c r="A229" s="124" t="s">
        <v>232</v>
      </c>
      <c r="B229" s="133" t="s">
        <v>154</v>
      </c>
      <c r="C229" s="124" t="s">
        <v>210</v>
      </c>
      <c r="D229" s="42" t="s">
        <v>84</v>
      </c>
      <c r="E229" s="124" t="s">
        <v>16</v>
      </c>
      <c r="F229" s="120" t="s">
        <v>29</v>
      </c>
      <c r="G229" s="124">
        <v>2022</v>
      </c>
      <c r="H229" s="144">
        <f>K229+I229+L229+M229</f>
        <v>2463.56</v>
      </c>
      <c r="I229" s="144">
        <v>0</v>
      </c>
      <c r="J229" s="45" t="s">
        <v>9</v>
      </c>
      <c r="K229" s="25">
        <f t="shared" ref="K229:M229" si="105">K230</f>
        <v>2463.56</v>
      </c>
      <c r="L229" s="25">
        <f t="shared" si="105"/>
        <v>0</v>
      </c>
      <c r="M229" s="25">
        <f t="shared" si="105"/>
        <v>0</v>
      </c>
    </row>
    <row r="230" spans="1:13" s="1" customFormat="1" ht="59.25" customHeight="1" x14ac:dyDescent="0.25">
      <c r="A230" s="124"/>
      <c r="B230" s="133"/>
      <c r="C230" s="124"/>
      <c r="D230" s="42" t="s">
        <v>68</v>
      </c>
      <c r="E230" s="124"/>
      <c r="F230" s="120"/>
      <c r="G230" s="124"/>
      <c r="H230" s="124"/>
      <c r="I230" s="144"/>
      <c r="J230" s="45" t="s">
        <v>11</v>
      </c>
      <c r="K230" s="25">
        <v>2463.56</v>
      </c>
      <c r="L230" s="25">
        <v>0</v>
      </c>
      <c r="M230" s="25">
        <v>0</v>
      </c>
    </row>
    <row r="231" spans="1:13" s="1" customFormat="1" ht="31.5" customHeight="1" x14ac:dyDescent="0.25">
      <c r="A231" s="121" t="s">
        <v>212</v>
      </c>
      <c r="B231" s="125" t="s">
        <v>155</v>
      </c>
      <c r="C231" s="114" t="s">
        <v>268</v>
      </c>
      <c r="D231" s="114" t="s">
        <v>84</v>
      </c>
      <c r="E231" s="114" t="s">
        <v>16</v>
      </c>
      <c r="F231" s="121" t="s">
        <v>231</v>
      </c>
      <c r="G231" s="114">
        <v>2022</v>
      </c>
      <c r="H231" s="131">
        <f>I231+K231+L231+M231</f>
        <v>1140.72</v>
      </c>
      <c r="I231" s="131">
        <v>0</v>
      </c>
      <c r="J231" s="69" t="s">
        <v>9</v>
      </c>
      <c r="K231" s="70">
        <f>K232</f>
        <v>1140.72</v>
      </c>
      <c r="L231" s="70">
        <f t="shared" ref="L231" si="106">L232</f>
        <v>0</v>
      </c>
      <c r="M231" s="70">
        <f t="shared" ref="M231" si="107">M232</f>
        <v>0</v>
      </c>
    </row>
    <row r="232" spans="1:13" s="1" customFormat="1" ht="29.25" customHeight="1" x14ac:dyDescent="0.25">
      <c r="A232" s="123"/>
      <c r="B232" s="126"/>
      <c r="C232" s="115"/>
      <c r="D232" s="116"/>
      <c r="E232" s="115"/>
      <c r="F232" s="122"/>
      <c r="G232" s="116"/>
      <c r="H232" s="132"/>
      <c r="I232" s="132"/>
      <c r="J232" s="73" t="s">
        <v>11</v>
      </c>
      <c r="K232" s="70">
        <v>1140.72</v>
      </c>
      <c r="L232" s="70">
        <v>0</v>
      </c>
      <c r="M232" s="70">
        <v>0</v>
      </c>
    </row>
    <row r="233" spans="1:13" s="1" customFormat="1" ht="15.75" x14ac:dyDescent="0.25">
      <c r="A233" s="123"/>
      <c r="B233" s="126"/>
      <c r="C233" s="115"/>
      <c r="D233" s="114" t="s">
        <v>68</v>
      </c>
      <c r="E233" s="115"/>
      <c r="F233" s="120" t="s">
        <v>14</v>
      </c>
      <c r="G233" s="124">
        <v>2023</v>
      </c>
      <c r="H233" s="144">
        <f>I233+K233+L233+M233</f>
        <v>26895.08</v>
      </c>
      <c r="I233" s="144">
        <v>0</v>
      </c>
      <c r="J233" s="45" t="s">
        <v>9</v>
      </c>
      <c r="K233" s="25">
        <f>K234</f>
        <v>15024.12</v>
      </c>
      <c r="L233" s="25">
        <f>L234</f>
        <v>11870.96</v>
      </c>
      <c r="M233" s="25">
        <f>M234</f>
        <v>0</v>
      </c>
    </row>
    <row r="234" spans="1:13" s="1" customFormat="1" ht="30.75" customHeight="1" x14ac:dyDescent="0.25">
      <c r="A234" s="122"/>
      <c r="B234" s="127"/>
      <c r="C234" s="116"/>
      <c r="D234" s="116"/>
      <c r="E234" s="116"/>
      <c r="F234" s="120"/>
      <c r="G234" s="124"/>
      <c r="H234" s="124"/>
      <c r="I234" s="144"/>
      <c r="J234" s="45" t="s">
        <v>11</v>
      </c>
      <c r="K234" s="25">
        <v>15024.12</v>
      </c>
      <c r="L234" s="25">
        <v>11870.96</v>
      </c>
      <c r="M234" s="25">
        <v>0</v>
      </c>
    </row>
    <row r="235" spans="1:13" s="1" customFormat="1" ht="31.5" customHeight="1" x14ac:dyDescent="0.25">
      <c r="A235" s="121" t="s">
        <v>69</v>
      </c>
      <c r="B235" s="117" t="s">
        <v>156</v>
      </c>
      <c r="C235" s="114" t="s">
        <v>76</v>
      </c>
      <c r="D235" s="114" t="s">
        <v>84</v>
      </c>
      <c r="E235" s="114" t="s">
        <v>16</v>
      </c>
      <c r="F235" s="121" t="s">
        <v>231</v>
      </c>
      <c r="G235" s="114">
        <v>2022</v>
      </c>
      <c r="H235" s="131">
        <f>I235+K235+L235+M235</f>
        <v>2451.81</v>
      </c>
      <c r="I235" s="131">
        <v>0</v>
      </c>
      <c r="J235" s="69" t="s">
        <v>9</v>
      </c>
      <c r="K235" s="70">
        <f>K236</f>
        <v>2451.81</v>
      </c>
      <c r="L235" s="70">
        <f t="shared" ref="L235" si="108">L236</f>
        <v>0</v>
      </c>
      <c r="M235" s="70">
        <f t="shared" ref="M235" si="109">M236</f>
        <v>0</v>
      </c>
    </row>
    <row r="236" spans="1:13" s="1" customFormat="1" ht="29.25" customHeight="1" x14ac:dyDescent="0.25">
      <c r="A236" s="123"/>
      <c r="B236" s="118"/>
      <c r="C236" s="115"/>
      <c r="D236" s="116"/>
      <c r="E236" s="115"/>
      <c r="F236" s="122"/>
      <c r="G236" s="116"/>
      <c r="H236" s="132"/>
      <c r="I236" s="132"/>
      <c r="J236" s="73" t="s">
        <v>11</v>
      </c>
      <c r="K236" s="70">
        <v>2451.81</v>
      </c>
      <c r="L236" s="70">
        <v>0</v>
      </c>
      <c r="M236" s="70">
        <v>0</v>
      </c>
    </row>
    <row r="237" spans="1:13" s="1" customFormat="1" ht="15.75" customHeight="1" x14ac:dyDescent="0.25">
      <c r="A237" s="123"/>
      <c r="B237" s="118"/>
      <c r="C237" s="115"/>
      <c r="D237" s="114" t="s">
        <v>68</v>
      </c>
      <c r="E237" s="115"/>
      <c r="F237" s="120" t="s">
        <v>14</v>
      </c>
      <c r="G237" s="124">
        <v>2023</v>
      </c>
      <c r="H237" s="144">
        <f>I237+K237+L237+M237</f>
        <v>33816.28</v>
      </c>
      <c r="I237" s="144">
        <v>0</v>
      </c>
      <c r="J237" s="45" t="s">
        <v>9</v>
      </c>
      <c r="K237" s="25">
        <f>K238</f>
        <v>0</v>
      </c>
      <c r="L237" s="25">
        <f>L238</f>
        <v>33816.28</v>
      </c>
      <c r="M237" s="48">
        <f>M238</f>
        <v>0</v>
      </c>
    </row>
    <row r="238" spans="1:13" s="1" customFormat="1" ht="31.5" customHeight="1" x14ac:dyDescent="0.25">
      <c r="A238" s="122"/>
      <c r="B238" s="119"/>
      <c r="C238" s="116"/>
      <c r="D238" s="116"/>
      <c r="E238" s="116"/>
      <c r="F238" s="120"/>
      <c r="G238" s="124"/>
      <c r="H238" s="124"/>
      <c r="I238" s="144"/>
      <c r="J238" s="45" t="s">
        <v>11</v>
      </c>
      <c r="K238" s="25">
        <v>0</v>
      </c>
      <c r="L238" s="66">
        <v>33816.28</v>
      </c>
      <c r="M238" s="25">
        <v>0</v>
      </c>
    </row>
    <row r="239" spans="1:13" s="1" customFormat="1" ht="15.75" x14ac:dyDescent="0.25">
      <c r="A239" s="124" t="s">
        <v>70</v>
      </c>
      <c r="B239" s="151" t="s">
        <v>221</v>
      </c>
      <c r="C239" s="120" t="s">
        <v>241</v>
      </c>
      <c r="D239" s="42" t="s">
        <v>84</v>
      </c>
      <c r="E239" s="124" t="s">
        <v>16</v>
      </c>
      <c r="F239" s="120" t="s">
        <v>231</v>
      </c>
      <c r="G239" s="124">
        <v>2022</v>
      </c>
      <c r="H239" s="144">
        <f>I239+K239+L239+M239</f>
        <v>3616.67</v>
      </c>
      <c r="I239" s="144">
        <v>0</v>
      </c>
      <c r="J239" s="45" t="s">
        <v>9</v>
      </c>
      <c r="K239" s="25">
        <f>K240</f>
        <v>3616.67</v>
      </c>
      <c r="L239" s="25">
        <f>L240</f>
        <v>0</v>
      </c>
      <c r="M239" s="48">
        <f>M240</f>
        <v>0</v>
      </c>
    </row>
    <row r="240" spans="1:13" s="1" customFormat="1" ht="47.25" x14ac:dyDescent="0.25">
      <c r="A240" s="124"/>
      <c r="B240" s="151"/>
      <c r="C240" s="120"/>
      <c r="D240" s="42" t="s">
        <v>68</v>
      </c>
      <c r="E240" s="124"/>
      <c r="F240" s="120"/>
      <c r="G240" s="124"/>
      <c r="H240" s="124"/>
      <c r="I240" s="144"/>
      <c r="J240" s="45" t="s">
        <v>11</v>
      </c>
      <c r="K240" s="25">
        <v>3616.67</v>
      </c>
      <c r="L240" s="66">
        <v>0</v>
      </c>
      <c r="M240" s="25">
        <v>0</v>
      </c>
    </row>
    <row r="241" spans="1:13" s="1" customFormat="1" ht="15.75" x14ac:dyDescent="0.25">
      <c r="A241" s="124" t="s">
        <v>71</v>
      </c>
      <c r="B241" s="151" t="s">
        <v>214</v>
      </c>
      <c r="C241" s="120" t="s">
        <v>255</v>
      </c>
      <c r="D241" s="42" t="s">
        <v>84</v>
      </c>
      <c r="E241" s="124" t="s">
        <v>16</v>
      </c>
      <c r="F241" s="120" t="s">
        <v>14</v>
      </c>
      <c r="G241" s="124">
        <v>2023</v>
      </c>
      <c r="H241" s="144">
        <f>I241+K241+L241+M241</f>
        <v>7128.71</v>
      </c>
      <c r="I241" s="144">
        <v>0</v>
      </c>
      <c r="J241" s="45" t="s">
        <v>9</v>
      </c>
      <c r="K241" s="25">
        <f>K242</f>
        <v>0</v>
      </c>
      <c r="L241" s="66">
        <f>L242</f>
        <v>7128.71</v>
      </c>
      <c r="M241" s="25">
        <f>M242</f>
        <v>0</v>
      </c>
    </row>
    <row r="242" spans="1:13" s="1" customFormat="1" ht="47.25" x14ac:dyDescent="0.25">
      <c r="A242" s="124"/>
      <c r="B242" s="151"/>
      <c r="C242" s="120"/>
      <c r="D242" s="42" t="s">
        <v>68</v>
      </c>
      <c r="E242" s="124"/>
      <c r="F242" s="120"/>
      <c r="G242" s="124"/>
      <c r="H242" s="124"/>
      <c r="I242" s="144"/>
      <c r="J242" s="45" t="s">
        <v>11</v>
      </c>
      <c r="K242" s="25">
        <v>0</v>
      </c>
      <c r="L242" s="25">
        <v>7128.71</v>
      </c>
      <c r="M242" s="25">
        <v>0</v>
      </c>
    </row>
    <row r="243" spans="1:13" s="1" customFormat="1" ht="15.75" customHeight="1" x14ac:dyDescent="0.25">
      <c r="A243" s="124" t="s">
        <v>72</v>
      </c>
      <c r="B243" s="151" t="s">
        <v>213</v>
      </c>
      <c r="C243" s="120" t="s">
        <v>255</v>
      </c>
      <c r="D243" s="42" t="s">
        <v>84</v>
      </c>
      <c r="E243" s="124" t="s">
        <v>16</v>
      </c>
      <c r="F243" s="120" t="s">
        <v>14</v>
      </c>
      <c r="G243" s="124">
        <v>2023</v>
      </c>
      <c r="H243" s="144">
        <f>I243+K243+L243+M243</f>
        <v>18290.86</v>
      </c>
      <c r="I243" s="144">
        <v>0</v>
      </c>
      <c r="J243" s="45" t="s">
        <v>9</v>
      </c>
      <c r="K243" s="25">
        <f>K244</f>
        <v>0</v>
      </c>
      <c r="L243" s="66">
        <f>L244</f>
        <v>18290.86</v>
      </c>
      <c r="M243" s="25">
        <f>M244</f>
        <v>0</v>
      </c>
    </row>
    <row r="244" spans="1:13" s="1" customFormat="1" ht="47.25" x14ac:dyDescent="0.25">
      <c r="A244" s="124"/>
      <c r="B244" s="151"/>
      <c r="C244" s="120"/>
      <c r="D244" s="42" t="s">
        <v>68</v>
      </c>
      <c r="E244" s="124"/>
      <c r="F244" s="120"/>
      <c r="G244" s="124"/>
      <c r="H244" s="124"/>
      <c r="I244" s="144"/>
      <c r="J244" s="45" t="s">
        <v>11</v>
      </c>
      <c r="K244" s="25">
        <v>0</v>
      </c>
      <c r="L244" s="25">
        <v>18290.86</v>
      </c>
      <c r="M244" s="25">
        <v>0</v>
      </c>
    </row>
    <row r="245" spans="1:13" s="1" customFormat="1" ht="50.25" customHeight="1" x14ac:dyDescent="0.25">
      <c r="A245" s="121" t="s">
        <v>73</v>
      </c>
      <c r="B245" s="117" t="s">
        <v>157</v>
      </c>
      <c r="C245" s="114" t="s">
        <v>211</v>
      </c>
      <c r="D245" s="114" t="s">
        <v>84</v>
      </c>
      <c r="E245" s="114" t="s">
        <v>16</v>
      </c>
      <c r="F245" s="121" t="s">
        <v>231</v>
      </c>
      <c r="G245" s="114" t="s">
        <v>18</v>
      </c>
      <c r="H245" s="131">
        <f>I245+K245+L245+M245</f>
        <v>755.43</v>
      </c>
      <c r="I245" s="131">
        <v>0</v>
      </c>
      <c r="J245" s="73" t="s">
        <v>9</v>
      </c>
      <c r="K245" s="74">
        <f>K246</f>
        <v>755.43</v>
      </c>
      <c r="L245" s="66">
        <f>L246</f>
        <v>0</v>
      </c>
      <c r="M245" s="74">
        <f>M246</f>
        <v>0</v>
      </c>
    </row>
    <row r="246" spans="1:13" s="1" customFormat="1" ht="15.75" x14ac:dyDescent="0.25">
      <c r="A246" s="123"/>
      <c r="B246" s="118"/>
      <c r="C246" s="115"/>
      <c r="D246" s="116"/>
      <c r="E246" s="115"/>
      <c r="F246" s="122"/>
      <c r="G246" s="116"/>
      <c r="H246" s="132"/>
      <c r="I246" s="132"/>
      <c r="J246" s="73" t="s">
        <v>11</v>
      </c>
      <c r="K246" s="74">
        <v>755.43</v>
      </c>
      <c r="L246" s="74">
        <v>0</v>
      </c>
      <c r="M246" s="74">
        <v>0</v>
      </c>
    </row>
    <row r="247" spans="1:13" s="1" customFormat="1" ht="15.75" customHeight="1" x14ac:dyDescent="0.25">
      <c r="A247" s="123"/>
      <c r="B247" s="118"/>
      <c r="C247" s="115"/>
      <c r="D247" s="114" t="s">
        <v>68</v>
      </c>
      <c r="E247" s="115"/>
      <c r="F247" s="121" t="s">
        <v>29</v>
      </c>
      <c r="G247" s="114">
        <v>2022</v>
      </c>
      <c r="H247" s="131">
        <f>I247+K247+L247+M247</f>
        <v>2967.52</v>
      </c>
      <c r="I247" s="131">
        <v>0</v>
      </c>
      <c r="J247" s="46" t="s">
        <v>9</v>
      </c>
      <c r="K247" s="48">
        <f>K248</f>
        <v>2967.52</v>
      </c>
      <c r="L247" s="48">
        <f>L248</f>
        <v>0</v>
      </c>
      <c r="M247" s="48">
        <f>M248</f>
        <v>0</v>
      </c>
    </row>
    <row r="248" spans="1:13" s="1" customFormat="1" ht="28.5" customHeight="1" x14ac:dyDescent="0.25">
      <c r="A248" s="122"/>
      <c r="B248" s="119"/>
      <c r="C248" s="116"/>
      <c r="D248" s="116"/>
      <c r="E248" s="116"/>
      <c r="F248" s="122"/>
      <c r="G248" s="116"/>
      <c r="H248" s="132"/>
      <c r="I248" s="132"/>
      <c r="J248" s="45" t="s">
        <v>11</v>
      </c>
      <c r="K248" s="25">
        <v>2967.52</v>
      </c>
      <c r="L248" s="66">
        <v>0</v>
      </c>
      <c r="M248" s="25">
        <v>0</v>
      </c>
    </row>
    <row r="249" spans="1:13" s="1" customFormat="1" ht="50.25" customHeight="1" x14ac:dyDescent="0.25">
      <c r="A249" s="121" t="s">
        <v>74</v>
      </c>
      <c r="B249" s="117" t="s">
        <v>269</v>
      </c>
      <c r="C249" s="114" t="s">
        <v>270</v>
      </c>
      <c r="D249" s="124" t="s">
        <v>84</v>
      </c>
      <c r="E249" s="114" t="s">
        <v>16</v>
      </c>
      <c r="F249" s="121" t="s">
        <v>231</v>
      </c>
      <c r="G249" s="114">
        <v>2023</v>
      </c>
      <c r="H249" s="131">
        <f>I249+K249+L249+M249</f>
        <v>7208.75</v>
      </c>
      <c r="I249" s="131">
        <v>0</v>
      </c>
      <c r="J249" s="103" t="s">
        <v>9</v>
      </c>
      <c r="K249" s="105">
        <f>K250</f>
        <v>0</v>
      </c>
      <c r="L249" s="66">
        <f>L250</f>
        <v>7208.75</v>
      </c>
      <c r="M249" s="105">
        <f>M250</f>
        <v>0</v>
      </c>
    </row>
    <row r="250" spans="1:13" s="1" customFormat="1" ht="15.75" x14ac:dyDescent="0.25">
      <c r="A250" s="123"/>
      <c r="B250" s="118"/>
      <c r="C250" s="115"/>
      <c r="D250" s="124"/>
      <c r="E250" s="115"/>
      <c r="F250" s="122"/>
      <c r="G250" s="116"/>
      <c r="H250" s="132"/>
      <c r="I250" s="132"/>
      <c r="J250" s="103" t="s">
        <v>11</v>
      </c>
      <c r="K250" s="105">
        <v>0</v>
      </c>
      <c r="L250" s="105">
        <v>7208.75</v>
      </c>
      <c r="M250" s="105">
        <v>0</v>
      </c>
    </row>
    <row r="251" spans="1:13" s="1" customFormat="1" ht="15.75" customHeight="1" x14ac:dyDescent="0.25">
      <c r="A251" s="123"/>
      <c r="B251" s="118"/>
      <c r="C251" s="115"/>
      <c r="D251" s="124" t="s">
        <v>68</v>
      </c>
      <c r="E251" s="115"/>
      <c r="F251" s="121" t="s">
        <v>29</v>
      </c>
      <c r="G251" s="114" t="s">
        <v>23</v>
      </c>
      <c r="H251" s="131">
        <f>I251+K251+L251+M251</f>
        <v>3219.48</v>
      </c>
      <c r="I251" s="131">
        <v>0</v>
      </c>
      <c r="J251" s="104" t="s">
        <v>9</v>
      </c>
      <c r="K251" s="108">
        <f>K252</f>
        <v>482.92</v>
      </c>
      <c r="L251" s="108">
        <f>L252</f>
        <v>2092.66</v>
      </c>
      <c r="M251" s="108">
        <f>M252</f>
        <v>643.9</v>
      </c>
    </row>
    <row r="252" spans="1:13" s="1" customFormat="1" ht="28.5" customHeight="1" x14ac:dyDescent="0.25">
      <c r="A252" s="122"/>
      <c r="B252" s="119"/>
      <c r="C252" s="116"/>
      <c r="D252" s="124"/>
      <c r="E252" s="116"/>
      <c r="F252" s="122"/>
      <c r="G252" s="116"/>
      <c r="H252" s="132"/>
      <c r="I252" s="132"/>
      <c r="J252" s="103" t="s">
        <v>11</v>
      </c>
      <c r="K252" s="105">
        <v>482.92</v>
      </c>
      <c r="L252" s="105">
        <v>2092.66</v>
      </c>
      <c r="M252" s="66">
        <v>643.9</v>
      </c>
    </row>
    <row r="253" spans="1:13" s="1" customFormat="1" ht="50.25" customHeight="1" x14ac:dyDescent="0.25">
      <c r="A253" s="121" t="s">
        <v>75</v>
      </c>
      <c r="B253" s="117" t="s">
        <v>271</v>
      </c>
      <c r="C253" s="114" t="s">
        <v>272</v>
      </c>
      <c r="D253" s="124" t="s">
        <v>84</v>
      </c>
      <c r="E253" s="114" t="s">
        <v>16</v>
      </c>
      <c r="F253" s="121" t="s">
        <v>231</v>
      </c>
      <c r="G253" s="114">
        <v>2023</v>
      </c>
      <c r="H253" s="131">
        <f>I253+K253+L253+M253</f>
        <v>13496.73</v>
      </c>
      <c r="I253" s="131">
        <v>0</v>
      </c>
      <c r="J253" s="103" t="s">
        <v>9</v>
      </c>
      <c r="K253" s="105">
        <f>K254</f>
        <v>0</v>
      </c>
      <c r="L253" s="66">
        <f>L254</f>
        <v>13496.73</v>
      </c>
      <c r="M253" s="105">
        <f>M254</f>
        <v>0</v>
      </c>
    </row>
    <row r="254" spans="1:13" s="1" customFormat="1" ht="15.75" x14ac:dyDescent="0.25">
      <c r="A254" s="123"/>
      <c r="B254" s="118"/>
      <c r="C254" s="115"/>
      <c r="D254" s="124"/>
      <c r="E254" s="115"/>
      <c r="F254" s="122"/>
      <c r="G254" s="116"/>
      <c r="H254" s="132"/>
      <c r="I254" s="132"/>
      <c r="J254" s="103" t="s">
        <v>11</v>
      </c>
      <c r="K254" s="105">
        <v>0</v>
      </c>
      <c r="L254" s="105">
        <v>13496.73</v>
      </c>
      <c r="M254" s="105">
        <v>0</v>
      </c>
    </row>
    <row r="255" spans="1:13" s="1" customFormat="1" ht="15.75" customHeight="1" x14ac:dyDescent="0.25">
      <c r="A255" s="123"/>
      <c r="B255" s="118"/>
      <c r="C255" s="115"/>
      <c r="D255" s="124" t="s">
        <v>68</v>
      </c>
      <c r="E255" s="115"/>
      <c r="F255" s="121" t="s">
        <v>29</v>
      </c>
      <c r="G255" s="114" t="s">
        <v>23</v>
      </c>
      <c r="H255" s="131">
        <f>I255+K255+L255+M255</f>
        <v>55217.239999999991</v>
      </c>
      <c r="I255" s="131">
        <v>0</v>
      </c>
      <c r="J255" s="104" t="s">
        <v>9</v>
      </c>
      <c r="K255" s="108">
        <f>K256</f>
        <v>5521.73</v>
      </c>
      <c r="L255" s="108">
        <f>L256</f>
        <v>38652.06</v>
      </c>
      <c r="M255" s="108">
        <f>M256</f>
        <v>11043.45</v>
      </c>
    </row>
    <row r="256" spans="1:13" s="1" customFormat="1" ht="28.5" customHeight="1" x14ac:dyDescent="0.25">
      <c r="A256" s="122"/>
      <c r="B256" s="119"/>
      <c r="C256" s="116"/>
      <c r="D256" s="124"/>
      <c r="E256" s="116"/>
      <c r="F256" s="122"/>
      <c r="G256" s="116"/>
      <c r="H256" s="132"/>
      <c r="I256" s="132"/>
      <c r="J256" s="103" t="s">
        <v>11</v>
      </c>
      <c r="K256" s="105">
        <v>5521.73</v>
      </c>
      <c r="L256" s="66">
        <v>38652.06</v>
      </c>
      <c r="M256" s="105">
        <v>11043.45</v>
      </c>
    </row>
    <row r="257" spans="1:13" s="1" customFormat="1" ht="33" customHeight="1" x14ac:dyDescent="0.25">
      <c r="A257" s="121" t="s">
        <v>77</v>
      </c>
      <c r="B257" s="117" t="s">
        <v>105</v>
      </c>
      <c r="C257" s="114" t="s">
        <v>286</v>
      </c>
      <c r="D257" s="114" t="s">
        <v>84</v>
      </c>
      <c r="E257" s="114" t="s">
        <v>16</v>
      </c>
      <c r="F257" s="121" t="s">
        <v>231</v>
      </c>
      <c r="G257" s="114" t="s">
        <v>18</v>
      </c>
      <c r="H257" s="144">
        <f>I257+K257+L257+M257</f>
        <v>7237.94</v>
      </c>
      <c r="I257" s="131">
        <v>4123.9399999999996</v>
      </c>
      <c r="J257" s="73" t="s">
        <v>9</v>
      </c>
      <c r="K257" s="58">
        <f t="shared" ref="K257:M257" si="110">K258</f>
        <v>3114</v>
      </c>
      <c r="L257" s="58">
        <f t="shared" si="110"/>
        <v>0</v>
      </c>
      <c r="M257" s="58">
        <f t="shared" si="110"/>
        <v>0</v>
      </c>
    </row>
    <row r="258" spans="1:13" s="1" customFormat="1" ht="34.5" customHeight="1" x14ac:dyDescent="0.25">
      <c r="A258" s="123"/>
      <c r="B258" s="118"/>
      <c r="C258" s="115"/>
      <c r="D258" s="116"/>
      <c r="E258" s="115"/>
      <c r="F258" s="122"/>
      <c r="G258" s="116"/>
      <c r="H258" s="124"/>
      <c r="I258" s="132"/>
      <c r="J258" s="73" t="s">
        <v>11</v>
      </c>
      <c r="K258" s="74">
        <v>3114</v>
      </c>
      <c r="L258" s="74">
        <v>0</v>
      </c>
      <c r="M258" s="74">
        <v>0</v>
      </c>
    </row>
    <row r="259" spans="1:13" s="1" customFormat="1" ht="15.75" customHeight="1" x14ac:dyDescent="0.25">
      <c r="A259" s="123"/>
      <c r="B259" s="118"/>
      <c r="C259" s="115"/>
      <c r="D259" s="114" t="s">
        <v>262</v>
      </c>
      <c r="E259" s="115"/>
      <c r="F259" s="120" t="s">
        <v>14</v>
      </c>
      <c r="G259" s="124" t="s">
        <v>20</v>
      </c>
      <c r="H259" s="144">
        <f>I259+K259+L259+M259</f>
        <v>3103.53</v>
      </c>
      <c r="I259" s="144">
        <v>0</v>
      </c>
      <c r="J259" s="45" t="s">
        <v>9</v>
      </c>
      <c r="K259" s="25">
        <f t="shared" ref="K259:L259" si="111">K260</f>
        <v>32.9</v>
      </c>
      <c r="L259" s="25">
        <f t="shared" si="111"/>
        <v>3070.63</v>
      </c>
      <c r="M259" s="25">
        <f t="shared" ref="M259" si="112">M260</f>
        <v>0</v>
      </c>
    </row>
    <row r="260" spans="1:13" s="1" customFormat="1" ht="15.75" x14ac:dyDescent="0.25">
      <c r="A260" s="122"/>
      <c r="B260" s="119"/>
      <c r="C260" s="116"/>
      <c r="D260" s="116"/>
      <c r="E260" s="116"/>
      <c r="F260" s="120"/>
      <c r="G260" s="124"/>
      <c r="H260" s="124"/>
      <c r="I260" s="144"/>
      <c r="J260" s="45" t="s">
        <v>11</v>
      </c>
      <c r="K260" s="25">
        <v>32.9</v>
      </c>
      <c r="L260" s="25">
        <v>3070.63</v>
      </c>
      <c r="M260" s="25">
        <v>0</v>
      </c>
    </row>
    <row r="261" spans="1:13" s="1" customFormat="1" ht="15.75" x14ac:dyDescent="0.25">
      <c r="A261" s="121" t="s">
        <v>78</v>
      </c>
      <c r="B261" s="117" t="s">
        <v>242</v>
      </c>
      <c r="C261" s="128" t="s">
        <v>246</v>
      </c>
      <c r="D261" s="114" t="s">
        <v>84</v>
      </c>
      <c r="E261" s="114" t="s">
        <v>16</v>
      </c>
      <c r="F261" s="121" t="s">
        <v>231</v>
      </c>
      <c r="G261" s="114">
        <v>2022</v>
      </c>
      <c r="H261" s="144">
        <f>I261+K261+L261+M261</f>
        <v>772</v>
      </c>
      <c r="I261" s="131">
        <v>0</v>
      </c>
      <c r="J261" s="88" t="s">
        <v>9</v>
      </c>
      <c r="K261" s="58">
        <f t="shared" ref="K261:M263" si="113">K262</f>
        <v>772</v>
      </c>
      <c r="L261" s="58">
        <f t="shared" si="113"/>
        <v>0</v>
      </c>
      <c r="M261" s="58">
        <f t="shared" si="113"/>
        <v>0</v>
      </c>
    </row>
    <row r="262" spans="1:13" s="1" customFormat="1" ht="48" customHeight="1" x14ac:dyDescent="0.25">
      <c r="A262" s="123"/>
      <c r="B262" s="118"/>
      <c r="C262" s="129"/>
      <c r="D262" s="116"/>
      <c r="E262" s="115"/>
      <c r="F262" s="122"/>
      <c r="G262" s="116"/>
      <c r="H262" s="124"/>
      <c r="I262" s="132"/>
      <c r="J262" s="88" t="s">
        <v>11</v>
      </c>
      <c r="K262" s="89">
        <v>772</v>
      </c>
      <c r="L262" s="89">
        <v>0</v>
      </c>
      <c r="M262" s="89">
        <v>0</v>
      </c>
    </row>
    <row r="263" spans="1:13" s="1" customFormat="1" ht="15.75" customHeight="1" x14ac:dyDescent="0.25">
      <c r="A263" s="123"/>
      <c r="B263" s="118"/>
      <c r="C263" s="129"/>
      <c r="D263" s="114" t="s">
        <v>243</v>
      </c>
      <c r="E263" s="115"/>
      <c r="F263" s="120" t="s">
        <v>67</v>
      </c>
      <c r="G263" s="124">
        <v>2022</v>
      </c>
      <c r="H263" s="144">
        <f>I263+K263+L263+M263</f>
        <v>8583.9699999999993</v>
      </c>
      <c r="I263" s="144">
        <v>0</v>
      </c>
      <c r="J263" s="88" t="s">
        <v>9</v>
      </c>
      <c r="K263" s="58">
        <f t="shared" si="113"/>
        <v>8583.9699999999993</v>
      </c>
      <c r="L263" s="58">
        <f t="shared" si="113"/>
        <v>0</v>
      </c>
      <c r="M263" s="58">
        <f t="shared" si="113"/>
        <v>0</v>
      </c>
    </row>
    <row r="264" spans="1:13" s="1" customFormat="1" ht="33" customHeight="1" x14ac:dyDescent="0.25">
      <c r="A264" s="122"/>
      <c r="B264" s="119"/>
      <c r="C264" s="130"/>
      <c r="D264" s="116"/>
      <c r="E264" s="116"/>
      <c r="F264" s="120"/>
      <c r="G264" s="124"/>
      <c r="H264" s="124"/>
      <c r="I264" s="144"/>
      <c r="J264" s="88" t="s">
        <v>11</v>
      </c>
      <c r="K264" s="89">
        <v>8583.9699999999993</v>
      </c>
      <c r="L264" s="89">
        <v>0</v>
      </c>
      <c r="M264" s="89">
        <v>0</v>
      </c>
    </row>
    <row r="265" spans="1:13" s="53" customFormat="1" ht="15.75" x14ac:dyDescent="0.25">
      <c r="A265" s="158" t="s">
        <v>316</v>
      </c>
      <c r="B265" s="158"/>
      <c r="C265" s="158"/>
      <c r="D265" s="158"/>
      <c r="E265" s="158"/>
      <c r="F265" s="158"/>
      <c r="G265" s="158"/>
      <c r="H265" s="158"/>
      <c r="I265" s="158"/>
      <c r="J265" s="52" t="s">
        <v>9</v>
      </c>
      <c r="K265" s="10">
        <f t="shared" ref="K265:L265" si="114">K266+K267</f>
        <v>97456.97</v>
      </c>
      <c r="L265" s="10">
        <f t="shared" si="114"/>
        <v>230160.22</v>
      </c>
      <c r="M265" s="10">
        <f t="shared" ref="M265" si="115">M266+M267</f>
        <v>0</v>
      </c>
    </row>
    <row r="266" spans="1:13" s="53" customFormat="1" ht="15.75" x14ac:dyDescent="0.25">
      <c r="A266" s="158"/>
      <c r="B266" s="158"/>
      <c r="C266" s="158"/>
      <c r="D266" s="158"/>
      <c r="E266" s="158"/>
      <c r="F266" s="158"/>
      <c r="G266" s="158"/>
      <c r="H266" s="158"/>
      <c r="I266" s="158"/>
      <c r="J266" s="52" t="s">
        <v>10</v>
      </c>
      <c r="K266" s="10">
        <f t="shared" ref="K266" si="116">K271</f>
        <v>0</v>
      </c>
      <c r="L266" s="10">
        <f>L271</f>
        <v>42427.06</v>
      </c>
      <c r="M266" s="10">
        <f t="shared" ref="M266" si="117">M271</f>
        <v>0</v>
      </c>
    </row>
    <row r="267" spans="1:13" s="53" customFormat="1" ht="15.75" x14ac:dyDescent="0.25">
      <c r="A267" s="158"/>
      <c r="B267" s="158"/>
      <c r="C267" s="158"/>
      <c r="D267" s="158"/>
      <c r="E267" s="158"/>
      <c r="F267" s="158"/>
      <c r="G267" s="158"/>
      <c r="H267" s="158"/>
      <c r="I267" s="158"/>
      <c r="J267" s="52" t="s">
        <v>11</v>
      </c>
      <c r="K267" s="10">
        <f>K269+K272+K274+K276+K280+K282+K286+K288+K290+K292+K294+K296+K298+K300+K302+K304+K306+K308</f>
        <v>97456.97</v>
      </c>
      <c r="L267" s="10">
        <f>L269+L272+L274+L276+L280+L282+L286+L288+L290+L292+L294+L296+L298+L300+L302+L304+L306+L308+L284</f>
        <v>187733.16</v>
      </c>
      <c r="M267" s="10">
        <f>M269+M272+M274+M276+M280+M282+M286+M288+M290+M292+M294+M296+M298+M300+M302+M304+M306+M308+M284</f>
        <v>0</v>
      </c>
    </row>
    <row r="268" spans="1:13" s="61" customFormat="1" ht="47.25" customHeight="1" x14ac:dyDescent="0.25">
      <c r="A268" s="121" t="s">
        <v>79</v>
      </c>
      <c r="B268" s="125" t="s">
        <v>170</v>
      </c>
      <c r="C268" s="121" t="s">
        <v>287</v>
      </c>
      <c r="D268" s="120" t="s">
        <v>84</v>
      </c>
      <c r="E268" s="121" t="s">
        <v>16</v>
      </c>
      <c r="F268" s="121" t="s">
        <v>230</v>
      </c>
      <c r="G268" s="121">
        <v>2022</v>
      </c>
      <c r="H268" s="142">
        <f>I268+K268+L268+M268</f>
        <v>9471.06</v>
      </c>
      <c r="I268" s="166">
        <v>0</v>
      </c>
      <c r="J268" s="94" t="s">
        <v>9</v>
      </c>
      <c r="K268" s="95">
        <f>K269</f>
        <v>9471.06</v>
      </c>
      <c r="L268" s="95">
        <f t="shared" ref="L268:M268" si="118">L269</f>
        <v>0</v>
      </c>
      <c r="M268" s="95">
        <f t="shared" si="118"/>
        <v>0</v>
      </c>
    </row>
    <row r="269" spans="1:13" s="61" customFormat="1" ht="15.75" x14ac:dyDescent="0.25">
      <c r="A269" s="123"/>
      <c r="B269" s="126"/>
      <c r="C269" s="123"/>
      <c r="D269" s="120"/>
      <c r="E269" s="123"/>
      <c r="F269" s="122"/>
      <c r="G269" s="122"/>
      <c r="H269" s="143"/>
      <c r="I269" s="168"/>
      <c r="J269" s="97" t="s">
        <v>11</v>
      </c>
      <c r="K269" s="95">
        <v>9471.06</v>
      </c>
      <c r="L269" s="95">
        <v>0</v>
      </c>
      <c r="M269" s="95">
        <v>0</v>
      </c>
    </row>
    <row r="270" spans="1:13" s="61" customFormat="1" ht="15.75" customHeight="1" x14ac:dyDescent="0.25">
      <c r="A270" s="123"/>
      <c r="B270" s="126"/>
      <c r="C270" s="123"/>
      <c r="D270" s="120" t="s">
        <v>262</v>
      </c>
      <c r="E270" s="123"/>
      <c r="F270" s="121" t="s">
        <v>14</v>
      </c>
      <c r="G270" s="121" t="s">
        <v>22</v>
      </c>
      <c r="H270" s="142">
        <f>I270+K270+L270+M270</f>
        <v>157038.41</v>
      </c>
      <c r="I270" s="142">
        <v>53660.1</v>
      </c>
      <c r="J270" s="94" t="s">
        <v>9</v>
      </c>
      <c r="K270" s="95">
        <f>K271+K272</f>
        <v>341.17</v>
      </c>
      <c r="L270" s="95">
        <f>L271+L272</f>
        <v>103037.14</v>
      </c>
      <c r="M270" s="95">
        <f>M271+M272</f>
        <v>0</v>
      </c>
    </row>
    <row r="271" spans="1:13" s="61" customFormat="1" ht="15.75" x14ac:dyDescent="0.25">
      <c r="A271" s="123"/>
      <c r="B271" s="126"/>
      <c r="C271" s="123"/>
      <c r="D271" s="120"/>
      <c r="E271" s="123"/>
      <c r="F271" s="123"/>
      <c r="G271" s="123"/>
      <c r="H271" s="209"/>
      <c r="I271" s="209"/>
      <c r="J271" s="97" t="s">
        <v>10</v>
      </c>
      <c r="K271" s="98">
        <v>0</v>
      </c>
      <c r="L271" s="98">
        <v>42427.06</v>
      </c>
      <c r="M271" s="98">
        <v>0</v>
      </c>
    </row>
    <row r="272" spans="1:13" s="61" customFormat="1" ht="15.75" x14ac:dyDescent="0.25">
      <c r="A272" s="122"/>
      <c r="B272" s="127"/>
      <c r="C272" s="122"/>
      <c r="D272" s="120"/>
      <c r="E272" s="122"/>
      <c r="F272" s="122"/>
      <c r="G272" s="122"/>
      <c r="H272" s="143"/>
      <c r="I272" s="143"/>
      <c r="J272" s="97" t="s">
        <v>11</v>
      </c>
      <c r="K272" s="98">
        <v>341.17</v>
      </c>
      <c r="L272" s="98">
        <v>60610.080000000002</v>
      </c>
      <c r="M272" s="98">
        <v>0</v>
      </c>
    </row>
    <row r="273" spans="1:13" s="61" customFormat="1" ht="15.75" x14ac:dyDescent="0.25">
      <c r="A273" s="114" t="s">
        <v>173</v>
      </c>
      <c r="B273" s="117" t="s">
        <v>171</v>
      </c>
      <c r="C273" s="121" t="s">
        <v>288</v>
      </c>
      <c r="D273" s="120" t="s">
        <v>84</v>
      </c>
      <c r="E273" s="114" t="s">
        <v>16</v>
      </c>
      <c r="F273" s="121" t="s">
        <v>231</v>
      </c>
      <c r="G273" s="121" t="s">
        <v>18</v>
      </c>
      <c r="H273" s="142">
        <f>I273+K273+L273+M273</f>
        <v>7467.77</v>
      </c>
      <c r="I273" s="142">
        <v>0</v>
      </c>
      <c r="J273" s="94" t="s">
        <v>9</v>
      </c>
      <c r="K273" s="95">
        <f>K274</f>
        <v>7467.77</v>
      </c>
      <c r="L273" s="95">
        <f t="shared" ref="L273:M273" si="119">L274</f>
        <v>0</v>
      </c>
      <c r="M273" s="95">
        <f t="shared" si="119"/>
        <v>0</v>
      </c>
    </row>
    <row r="274" spans="1:13" s="61" customFormat="1" ht="53.25" customHeight="1" x14ac:dyDescent="0.25">
      <c r="A274" s="115"/>
      <c r="B274" s="118"/>
      <c r="C274" s="123"/>
      <c r="D274" s="120"/>
      <c r="E274" s="115"/>
      <c r="F274" s="122"/>
      <c r="G274" s="122"/>
      <c r="H274" s="143"/>
      <c r="I274" s="143"/>
      <c r="J274" s="97" t="s">
        <v>11</v>
      </c>
      <c r="K274" s="95">
        <v>7467.77</v>
      </c>
      <c r="L274" s="95">
        <v>0</v>
      </c>
      <c r="M274" s="95">
        <v>0</v>
      </c>
    </row>
    <row r="275" spans="1:13" s="1" customFormat="1" ht="28.5" customHeight="1" x14ac:dyDescent="0.25">
      <c r="A275" s="115"/>
      <c r="B275" s="118"/>
      <c r="C275" s="123"/>
      <c r="D275" s="114" t="s">
        <v>262</v>
      </c>
      <c r="E275" s="115"/>
      <c r="F275" s="121" t="s">
        <v>29</v>
      </c>
      <c r="G275" s="114" t="s">
        <v>22</v>
      </c>
      <c r="H275" s="131">
        <f>I275+K275+L275+M275</f>
        <v>117782</v>
      </c>
      <c r="I275" s="154">
        <v>0</v>
      </c>
      <c r="J275" s="69" t="s">
        <v>9</v>
      </c>
      <c r="K275" s="70">
        <f>K276</f>
        <v>58891</v>
      </c>
      <c r="L275" s="70">
        <f>L276</f>
        <v>58891</v>
      </c>
      <c r="M275" s="70">
        <f>M276</f>
        <v>0</v>
      </c>
    </row>
    <row r="276" spans="1:13" s="1" customFormat="1" ht="28.5" customHeight="1" x14ac:dyDescent="0.25">
      <c r="A276" s="116"/>
      <c r="B276" s="119"/>
      <c r="C276" s="122"/>
      <c r="D276" s="116"/>
      <c r="E276" s="116"/>
      <c r="F276" s="122"/>
      <c r="G276" s="116"/>
      <c r="H276" s="132"/>
      <c r="I276" s="155"/>
      <c r="J276" s="45" t="s">
        <v>11</v>
      </c>
      <c r="K276" s="25">
        <v>58891</v>
      </c>
      <c r="L276" s="25">
        <v>58891</v>
      </c>
      <c r="M276" s="25">
        <v>0</v>
      </c>
    </row>
    <row r="277" spans="1:13" s="61" customFormat="1" x14ac:dyDescent="0.25">
      <c r="A277" s="120" t="s">
        <v>179</v>
      </c>
      <c r="B277" s="181" t="s">
        <v>235</v>
      </c>
      <c r="C277" s="120" t="s">
        <v>289</v>
      </c>
      <c r="D277" s="120" t="s">
        <v>84</v>
      </c>
      <c r="E277" s="120" t="s">
        <v>16</v>
      </c>
      <c r="F277" s="121" t="s">
        <v>231</v>
      </c>
      <c r="G277" s="121" t="s">
        <v>20</v>
      </c>
      <c r="H277" s="142">
        <f>I277+K277+L277+M277</f>
        <v>5671.51</v>
      </c>
      <c r="I277" s="166">
        <v>0</v>
      </c>
      <c r="J277" s="125" t="s">
        <v>9</v>
      </c>
      <c r="K277" s="163">
        <f>K280</f>
        <v>936.48</v>
      </c>
      <c r="L277" s="163">
        <f>L280</f>
        <v>4735.03</v>
      </c>
      <c r="M277" s="163">
        <f>M280</f>
        <v>0</v>
      </c>
    </row>
    <row r="278" spans="1:13" s="61" customFormat="1" x14ac:dyDescent="0.25">
      <c r="A278" s="120"/>
      <c r="B278" s="181"/>
      <c r="C278" s="120"/>
      <c r="D278" s="120"/>
      <c r="E278" s="120"/>
      <c r="F278" s="123"/>
      <c r="G278" s="123"/>
      <c r="H278" s="209"/>
      <c r="I278" s="167"/>
      <c r="J278" s="126"/>
      <c r="K278" s="210"/>
      <c r="L278" s="210"/>
      <c r="M278" s="210"/>
    </row>
    <row r="279" spans="1:13" s="61" customFormat="1" x14ac:dyDescent="0.25">
      <c r="A279" s="120"/>
      <c r="B279" s="181"/>
      <c r="C279" s="120"/>
      <c r="D279" s="123" t="s">
        <v>262</v>
      </c>
      <c r="E279" s="120"/>
      <c r="F279" s="123"/>
      <c r="G279" s="123"/>
      <c r="H279" s="209"/>
      <c r="I279" s="167"/>
      <c r="J279" s="127"/>
      <c r="K279" s="211"/>
      <c r="L279" s="211"/>
      <c r="M279" s="211"/>
    </row>
    <row r="280" spans="1:13" s="61" customFormat="1" ht="15.75" x14ac:dyDescent="0.25">
      <c r="A280" s="120"/>
      <c r="B280" s="181"/>
      <c r="C280" s="120"/>
      <c r="D280" s="122"/>
      <c r="E280" s="120"/>
      <c r="F280" s="122"/>
      <c r="G280" s="122"/>
      <c r="H280" s="143"/>
      <c r="I280" s="168"/>
      <c r="J280" s="75" t="s">
        <v>11</v>
      </c>
      <c r="K280" s="77">
        <v>936.48</v>
      </c>
      <c r="L280" s="77">
        <v>4735.03</v>
      </c>
      <c r="M280" s="77">
        <v>0</v>
      </c>
    </row>
    <row r="281" spans="1:13" s="1" customFormat="1" ht="15.75" customHeight="1" x14ac:dyDescent="0.25">
      <c r="A281" s="114" t="s">
        <v>174</v>
      </c>
      <c r="B281" s="117" t="s">
        <v>158</v>
      </c>
      <c r="C281" s="114" t="s">
        <v>290</v>
      </c>
      <c r="D281" s="72" t="s">
        <v>84</v>
      </c>
      <c r="E281" s="114" t="s">
        <v>16</v>
      </c>
      <c r="F281" s="120" t="s">
        <v>231</v>
      </c>
      <c r="G281" s="124" t="s">
        <v>18</v>
      </c>
      <c r="H281" s="144">
        <f>I281+K281+L281+M281</f>
        <v>2993.11</v>
      </c>
      <c r="I281" s="144">
        <v>0</v>
      </c>
      <c r="J281" s="45" t="s">
        <v>9</v>
      </c>
      <c r="K281" s="74">
        <f>K282</f>
        <v>2993.11</v>
      </c>
      <c r="L281" s="74">
        <f t="shared" ref="L281:M283" si="120">L282</f>
        <v>0</v>
      </c>
      <c r="M281" s="74">
        <f t="shared" si="120"/>
        <v>0</v>
      </c>
    </row>
    <row r="282" spans="1:13" s="1" customFormat="1" ht="48" customHeight="1" x14ac:dyDescent="0.25">
      <c r="A282" s="115"/>
      <c r="B282" s="118"/>
      <c r="C282" s="115"/>
      <c r="D282" s="114" t="s">
        <v>262</v>
      </c>
      <c r="E282" s="115"/>
      <c r="F282" s="120"/>
      <c r="G282" s="124"/>
      <c r="H282" s="124"/>
      <c r="I282" s="144"/>
      <c r="J282" s="76" t="s">
        <v>11</v>
      </c>
      <c r="K282" s="74">
        <v>2993.11</v>
      </c>
      <c r="L282" s="74">
        <v>0</v>
      </c>
      <c r="M282" s="74">
        <v>0</v>
      </c>
    </row>
    <row r="283" spans="1:13" s="1" customFormat="1" ht="15.75" x14ac:dyDescent="0.25">
      <c r="A283" s="115"/>
      <c r="B283" s="118"/>
      <c r="C283" s="115"/>
      <c r="D283" s="115"/>
      <c r="E283" s="115"/>
      <c r="F283" s="121" t="s">
        <v>14</v>
      </c>
      <c r="G283" s="114">
        <v>2023</v>
      </c>
      <c r="H283" s="144">
        <f>I283+K283+L283+M283</f>
        <v>58835.6</v>
      </c>
      <c r="I283" s="154">
        <v>0</v>
      </c>
      <c r="J283" s="103" t="s">
        <v>9</v>
      </c>
      <c r="K283" s="105">
        <f>K284</f>
        <v>0</v>
      </c>
      <c r="L283" s="105">
        <f t="shared" si="120"/>
        <v>58835.6</v>
      </c>
      <c r="M283" s="105">
        <f t="shared" si="120"/>
        <v>0</v>
      </c>
    </row>
    <row r="284" spans="1:13" s="1" customFormat="1" ht="15.75" x14ac:dyDescent="0.25">
      <c r="A284" s="116"/>
      <c r="B284" s="119"/>
      <c r="C284" s="116"/>
      <c r="D284" s="116"/>
      <c r="E284" s="116"/>
      <c r="F284" s="122"/>
      <c r="G284" s="116"/>
      <c r="H284" s="124"/>
      <c r="I284" s="155"/>
      <c r="J284" s="107" t="s">
        <v>11</v>
      </c>
      <c r="K284" s="105">
        <v>0</v>
      </c>
      <c r="L284" s="105">
        <v>58835.6</v>
      </c>
      <c r="M284" s="105">
        <v>0</v>
      </c>
    </row>
    <row r="285" spans="1:13" s="1" customFormat="1" ht="15.75" customHeight="1" x14ac:dyDescent="0.25">
      <c r="A285" s="124" t="s">
        <v>215</v>
      </c>
      <c r="B285" s="151" t="s">
        <v>159</v>
      </c>
      <c r="C285" s="124" t="s">
        <v>290</v>
      </c>
      <c r="D285" s="42" t="s">
        <v>84</v>
      </c>
      <c r="E285" s="124" t="s">
        <v>16</v>
      </c>
      <c r="F285" s="120" t="s">
        <v>231</v>
      </c>
      <c r="G285" s="124">
        <v>2022</v>
      </c>
      <c r="H285" s="144">
        <f>I285+K285+L285+M285</f>
        <v>4469.2299999999996</v>
      </c>
      <c r="I285" s="144">
        <v>0</v>
      </c>
      <c r="J285" s="45" t="s">
        <v>9</v>
      </c>
      <c r="K285" s="25">
        <f>K286</f>
        <v>4469.2299999999996</v>
      </c>
      <c r="L285" s="74">
        <f t="shared" ref="L285:M285" si="121">L286</f>
        <v>0</v>
      </c>
      <c r="M285" s="74">
        <f t="shared" si="121"/>
        <v>0</v>
      </c>
    </row>
    <row r="286" spans="1:13" s="1" customFormat="1" ht="50.25" customHeight="1" x14ac:dyDescent="0.25">
      <c r="A286" s="124"/>
      <c r="B286" s="151"/>
      <c r="C286" s="124"/>
      <c r="D286" s="68" t="s">
        <v>262</v>
      </c>
      <c r="E286" s="124"/>
      <c r="F286" s="120"/>
      <c r="G286" s="124"/>
      <c r="H286" s="124"/>
      <c r="I286" s="144"/>
      <c r="J286" s="76" t="s">
        <v>11</v>
      </c>
      <c r="K286" s="71">
        <v>4469.2299999999996</v>
      </c>
      <c r="L286" s="71">
        <v>0</v>
      </c>
      <c r="M286" s="71">
        <v>0</v>
      </c>
    </row>
    <row r="287" spans="1:13" s="1" customFormat="1" ht="15.75" customHeight="1" x14ac:dyDescent="0.25">
      <c r="A287" s="124" t="s">
        <v>216</v>
      </c>
      <c r="B287" s="151" t="s">
        <v>274</v>
      </c>
      <c r="C287" s="124" t="s">
        <v>291</v>
      </c>
      <c r="D287" s="101" t="s">
        <v>84</v>
      </c>
      <c r="E287" s="124" t="s">
        <v>16</v>
      </c>
      <c r="F287" s="120" t="s">
        <v>231</v>
      </c>
      <c r="G287" s="124">
        <v>2023</v>
      </c>
      <c r="H287" s="144">
        <f>I287+K287+L287+M287</f>
        <v>4661.45</v>
      </c>
      <c r="I287" s="144">
        <v>0</v>
      </c>
      <c r="J287" s="103" t="s">
        <v>9</v>
      </c>
      <c r="K287" s="105">
        <f>K288</f>
        <v>0</v>
      </c>
      <c r="L287" s="105">
        <f t="shared" ref="L287:M287" si="122">L288</f>
        <v>4661.45</v>
      </c>
      <c r="M287" s="105">
        <f t="shared" si="122"/>
        <v>0</v>
      </c>
    </row>
    <row r="288" spans="1:13" s="1" customFormat="1" ht="50.25" customHeight="1" x14ac:dyDescent="0.25">
      <c r="A288" s="124"/>
      <c r="B288" s="151"/>
      <c r="C288" s="124"/>
      <c r="D288" s="101" t="s">
        <v>262</v>
      </c>
      <c r="E288" s="124"/>
      <c r="F288" s="120"/>
      <c r="G288" s="124"/>
      <c r="H288" s="124"/>
      <c r="I288" s="144"/>
      <c r="J288" s="107" t="s">
        <v>11</v>
      </c>
      <c r="K288" s="106">
        <v>0</v>
      </c>
      <c r="L288" s="106">
        <v>4661.45</v>
      </c>
      <c r="M288" s="106">
        <v>0</v>
      </c>
    </row>
    <row r="289" spans="1:15" s="61" customFormat="1" ht="15.75" customHeight="1" x14ac:dyDescent="0.25">
      <c r="A289" s="120" t="s">
        <v>217</v>
      </c>
      <c r="B289" s="181" t="s">
        <v>160</v>
      </c>
      <c r="C289" s="120" t="s">
        <v>292</v>
      </c>
      <c r="D289" s="93" t="s">
        <v>84</v>
      </c>
      <c r="E289" s="120" t="s">
        <v>16</v>
      </c>
      <c r="F289" s="120" t="s">
        <v>231</v>
      </c>
      <c r="G289" s="120">
        <v>2022</v>
      </c>
      <c r="H289" s="147">
        <f>I289+K289+L289+M289</f>
        <v>639.99999999999989</v>
      </c>
      <c r="I289" s="147">
        <v>0</v>
      </c>
      <c r="J289" s="97" t="s">
        <v>9</v>
      </c>
      <c r="K289" s="98">
        <f t="shared" ref="K289:L289" si="123">K290</f>
        <v>639.99999999999989</v>
      </c>
      <c r="L289" s="98">
        <f t="shared" si="123"/>
        <v>0</v>
      </c>
      <c r="M289" s="98">
        <f t="shared" ref="M289" si="124">M290</f>
        <v>0</v>
      </c>
    </row>
    <row r="290" spans="1:15" s="61" customFormat="1" ht="46.5" customHeight="1" x14ac:dyDescent="0.25">
      <c r="A290" s="120"/>
      <c r="B290" s="181"/>
      <c r="C290" s="120"/>
      <c r="D290" s="93" t="s">
        <v>262</v>
      </c>
      <c r="E290" s="120"/>
      <c r="F290" s="120"/>
      <c r="G290" s="120"/>
      <c r="H290" s="120"/>
      <c r="I290" s="147"/>
      <c r="J290" s="97" t="s">
        <v>11</v>
      </c>
      <c r="K290" s="113">
        <f>1063.35-423.35</f>
        <v>639.99999999999989</v>
      </c>
      <c r="L290" s="98">
        <v>0</v>
      </c>
      <c r="M290" s="98">
        <v>0</v>
      </c>
      <c r="O290" s="61" t="s">
        <v>236</v>
      </c>
    </row>
    <row r="291" spans="1:15" s="61" customFormat="1" ht="15.75" customHeight="1" x14ac:dyDescent="0.25">
      <c r="A291" s="120" t="s">
        <v>218</v>
      </c>
      <c r="B291" s="181" t="s">
        <v>162</v>
      </c>
      <c r="C291" s="120" t="s">
        <v>293</v>
      </c>
      <c r="D291" s="93" t="s">
        <v>84</v>
      </c>
      <c r="E291" s="120" t="s">
        <v>16</v>
      </c>
      <c r="F291" s="120" t="s">
        <v>231</v>
      </c>
      <c r="G291" s="120">
        <v>2022</v>
      </c>
      <c r="H291" s="147">
        <f>I291+K291+L291+M291</f>
        <v>750</v>
      </c>
      <c r="I291" s="147">
        <v>0</v>
      </c>
      <c r="J291" s="97" t="s">
        <v>9</v>
      </c>
      <c r="K291" s="98">
        <f t="shared" ref="K291:L291" si="125">K292</f>
        <v>750</v>
      </c>
      <c r="L291" s="98">
        <f t="shared" si="125"/>
        <v>0</v>
      </c>
      <c r="M291" s="98">
        <f t="shared" ref="M291" si="126">M292</f>
        <v>0</v>
      </c>
    </row>
    <row r="292" spans="1:15" s="61" customFormat="1" ht="48" customHeight="1" x14ac:dyDescent="0.25">
      <c r="A292" s="120"/>
      <c r="B292" s="181"/>
      <c r="C292" s="120"/>
      <c r="D292" s="93" t="s">
        <v>262</v>
      </c>
      <c r="E292" s="120"/>
      <c r="F292" s="120"/>
      <c r="G292" s="120"/>
      <c r="H292" s="120"/>
      <c r="I292" s="147"/>
      <c r="J292" s="97" t="s">
        <v>11</v>
      </c>
      <c r="K292" s="113">
        <f>1232.67-482.67</f>
        <v>750</v>
      </c>
      <c r="L292" s="98">
        <v>0</v>
      </c>
      <c r="M292" s="98">
        <v>0</v>
      </c>
    </row>
    <row r="293" spans="1:15" s="61" customFormat="1" ht="15.75" customHeight="1" x14ac:dyDescent="0.25">
      <c r="A293" s="120" t="s">
        <v>219</v>
      </c>
      <c r="B293" s="181" t="s">
        <v>168</v>
      </c>
      <c r="C293" s="120" t="s">
        <v>294</v>
      </c>
      <c r="D293" s="93" t="s">
        <v>84</v>
      </c>
      <c r="E293" s="120" t="s">
        <v>16</v>
      </c>
      <c r="F293" s="120" t="s">
        <v>231</v>
      </c>
      <c r="G293" s="120">
        <v>2022</v>
      </c>
      <c r="H293" s="147">
        <f>I293+K293+L293+M293</f>
        <v>2514.48</v>
      </c>
      <c r="I293" s="147">
        <v>0</v>
      </c>
      <c r="J293" s="97" t="s">
        <v>9</v>
      </c>
      <c r="K293" s="98">
        <f t="shared" ref="K293:L293" si="127">K294</f>
        <v>2514.48</v>
      </c>
      <c r="L293" s="98">
        <f t="shared" si="127"/>
        <v>0</v>
      </c>
      <c r="M293" s="98">
        <f t="shared" ref="M293" si="128">M294</f>
        <v>0</v>
      </c>
    </row>
    <row r="294" spans="1:15" s="61" customFormat="1" ht="47.25" customHeight="1" x14ac:dyDescent="0.25">
      <c r="A294" s="120"/>
      <c r="B294" s="181"/>
      <c r="C294" s="120"/>
      <c r="D294" s="93" t="s">
        <v>262</v>
      </c>
      <c r="E294" s="120"/>
      <c r="F294" s="120"/>
      <c r="G294" s="120"/>
      <c r="H294" s="120"/>
      <c r="I294" s="147"/>
      <c r="J294" s="97" t="s">
        <v>11</v>
      </c>
      <c r="K294" s="98">
        <v>2514.48</v>
      </c>
      <c r="L294" s="98">
        <v>0</v>
      </c>
      <c r="M294" s="98">
        <v>0</v>
      </c>
    </row>
    <row r="295" spans="1:15" s="1" customFormat="1" ht="15.75" customHeight="1" x14ac:dyDescent="0.25">
      <c r="A295" s="120" t="s">
        <v>220</v>
      </c>
      <c r="B295" s="151" t="s">
        <v>161</v>
      </c>
      <c r="C295" s="124" t="s">
        <v>295</v>
      </c>
      <c r="D295" s="102" t="s">
        <v>84</v>
      </c>
      <c r="E295" s="120" t="s">
        <v>16</v>
      </c>
      <c r="F295" s="120" t="s">
        <v>231</v>
      </c>
      <c r="G295" s="124">
        <v>2022</v>
      </c>
      <c r="H295" s="144">
        <f>I295+K295+L295+M295</f>
        <v>550</v>
      </c>
      <c r="I295" s="144">
        <v>0</v>
      </c>
      <c r="J295" s="45" t="s">
        <v>9</v>
      </c>
      <c r="K295" s="25">
        <f t="shared" ref="K295:L295" si="129">K296</f>
        <v>550</v>
      </c>
      <c r="L295" s="25">
        <f t="shared" si="129"/>
        <v>0</v>
      </c>
      <c r="M295" s="25">
        <f t="shared" ref="M295" si="130">M296</f>
        <v>0</v>
      </c>
    </row>
    <row r="296" spans="1:15" s="1" customFormat="1" ht="46.5" customHeight="1" x14ac:dyDescent="0.25">
      <c r="A296" s="120"/>
      <c r="B296" s="151"/>
      <c r="C296" s="124"/>
      <c r="D296" s="102" t="s">
        <v>262</v>
      </c>
      <c r="E296" s="120"/>
      <c r="F296" s="120"/>
      <c r="G296" s="124"/>
      <c r="H296" s="124"/>
      <c r="I296" s="144"/>
      <c r="J296" s="45" t="s">
        <v>11</v>
      </c>
      <c r="K296" s="113">
        <f>1222.22-672.22</f>
        <v>550</v>
      </c>
      <c r="L296" s="25">
        <v>0</v>
      </c>
      <c r="M296" s="25">
        <v>0</v>
      </c>
    </row>
    <row r="297" spans="1:15" s="1" customFormat="1" ht="15.75" customHeight="1" x14ac:dyDescent="0.25">
      <c r="A297" s="120" t="s">
        <v>222</v>
      </c>
      <c r="B297" s="151" t="s">
        <v>169</v>
      </c>
      <c r="C297" s="124" t="s">
        <v>296</v>
      </c>
      <c r="D297" s="102" t="s">
        <v>84</v>
      </c>
      <c r="E297" s="120" t="s">
        <v>16</v>
      </c>
      <c r="F297" s="120" t="s">
        <v>231</v>
      </c>
      <c r="G297" s="124">
        <v>2022</v>
      </c>
      <c r="H297" s="144">
        <f>I297+K297+L297+M297</f>
        <v>1135.08</v>
      </c>
      <c r="I297" s="144">
        <v>0</v>
      </c>
      <c r="J297" s="45" t="s">
        <v>9</v>
      </c>
      <c r="K297" s="25">
        <f t="shared" ref="K297:L297" si="131">K298</f>
        <v>1135.08</v>
      </c>
      <c r="L297" s="25">
        <f t="shared" si="131"/>
        <v>0</v>
      </c>
      <c r="M297" s="25">
        <f t="shared" ref="M297" si="132">M298</f>
        <v>0</v>
      </c>
    </row>
    <row r="298" spans="1:15" s="1" customFormat="1" ht="47.25" customHeight="1" x14ac:dyDescent="0.25">
      <c r="A298" s="120"/>
      <c r="B298" s="151"/>
      <c r="C298" s="124"/>
      <c r="D298" s="102" t="s">
        <v>262</v>
      </c>
      <c r="E298" s="120"/>
      <c r="F298" s="120"/>
      <c r="G298" s="124"/>
      <c r="H298" s="124"/>
      <c r="I298" s="144"/>
      <c r="J298" s="45" t="s">
        <v>11</v>
      </c>
      <c r="K298" s="25">
        <v>1135.08</v>
      </c>
      <c r="L298" s="25">
        <v>0</v>
      </c>
      <c r="M298" s="25">
        <v>0</v>
      </c>
    </row>
    <row r="299" spans="1:15" s="1" customFormat="1" ht="15.75" customHeight="1" x14ac:dyDescent="0.25">
      <c r="A299" s="120" t="s">
        <v>223</v>
      </c>
      <c r="B299" s="181" t="s">
        <v>163</v>
      </c>
      <c r="C299" s="124" t="s">
        <v>297</v>
      </c>
      <c r="D299" s="102" t="s">
        <v>84</v>
      </c>
      <c r="E299" s="120" t="s">
        <v>16</v>
      </c>
      <c r="F299" s="120" t="s">
        <v>231</v>
      </c>
      <c r="G299" s="124">
        <v>2022</v>
      </c>
      <c r="H299" s="144">
        <f>I299+K299+L299+M299</f>
        <v>1937.4999999999998</v>
      </c>
      <c r="I299" s="144">
        <v>0</v>
      </c>
      <c r="J299" s="45" t="s">
        <v>9</v>
      </c>
      <c r="K299" s="25">
        <f t="shared" ref="K299:L299" si="133">K300</f>
        <v>1937.4999999999998</v>
      </c>
      <c r="L299" s="25">
        <f t="shared" si="133"/>
        <v>0</v>
      </c>
      <c r="M299" s="25">
        <f t="shared" ref="M299" si="134">M300</f>
        <v>0</v>
      </c>
    </row>
    <row r="300" spans="1:15" s="1" customFormat="1" ht="48.75" customHeight="1" x14ac:dyDescent="0.25">
      <c r="A300" s="120"/>
      <c r="B300" s="181"/>
      <c r="C300" s="124"/>
      <c r="D300" s="102" t="s">
        <v>262</v>
      </c>
      <c r="E300" s="120"/>
      <c r="F300" s="120"/>
      <c r="G300" s="124"/>
      <c r="H300" s="124"/>
      <c r="I300" s="144"/>
      <c r="J300" s="45" t="s">
        <v>11</v>
      </c>
      <c r="K300" s="113">
        <f>3332.74-1395.24</f>
        <v>1937.4999999999998</v>
      </c>
      <c r="L300" s="25">
        <v>0</v>
      </c>
      <c r="M300" s="25">
        <v>0</v>
      </c>
    </row>
    <row r="301" spans="1:15" s="1" customFormat="1" ht="15.75" customHeight="1" x14ac:dyDescent="0.25">
      <c r="A301" s="120" t="s">
        <v>224</v>
      </c>
      <c r="B301" s="151" t="s">
        <v>164</v>
      </c>
      <c r="C301" s="124" t="s">
        <v>298</v>
      </c>
      <c r="D301" s="102" t="s">
        <v>84</v>
      </c>
      <c r="E301" s="120" t="s">
        <v>16</v>
      </c>
      <c r="F301" s="120" t="s">
        <v>231</v>
      </c>
      <c r="G301" s="124">
        <v>2022</v>
      </c>
      <c r="H301" s="144">
        <f>I301+K301+L301+M301</f>
        <v>2099.7799999999997</v>
      </c>
      <c r="I301" s="144">
        <v>0</v>
      </c>
      <c r="J301" s="45" t="s">
        <v>9</v>
      </c>
      <c r="K301" s="25">
        <f t="shared" ref="K301:L301" si="135">K302</f>
        <v>2099.7799999999997</v>
      </c>
      <c r="L301" s="25">
        <f t="shared" si="135"/>
        <v>0</v>
      </c>
      <c r="M301" s="25">
        <f t="shared" ref="M301" si="136">M302</f>
        <v>0</v>
      </c>
    </row>
    <row r="302" spans="1:15" s="1" customFormat="1" ht="50.25" customHeight="1" x14ac:dyDescent="0.25">
      <c r="A302" s="120"/>
      <c r="B302" s="151"/>
      <c r="C302" s="124"/>
      <c r="D302" s="102" t="s">
        <v>262</v>
      </c>
      <c r="E302" s="120"/>
      <c r="F302" s="120"/>
      <c r="G302" s="124"/>
      <c r="H302" s="124"/>
      <c r="I302" s="144"/>
      <c r="J302" s="45" t="s">
        <v>11</v>
      </c>
      <c r="K302" s="113">
        <f>3490.72-1390.94</f>
        <v>2099.7799999999997</v>
      </c>
      <c r="L302" s="25">
        <v>0</v>
      </c>
      <c r="M302" s="25">
        <v>0</v>
      </c>
    </row>
    <row r="303" spans="1:15" s="1" customFormat="1" ht="15.75" customHeight="1" x14ac:dyDescent="0.25">
      <c r="A303" s="120" t="s">
        <v>225</v>
      </c>
      <c r="B303" s="151" t="s">
        <v>165</v>
      </c>
      <c r="C303" s="124" t="s">
        <v>299</v>
      </c>
      <c r="D303" s="102" t="s">
        <v>84</v>
      </c>
      <c r="E303" s="120" t="s">
        <v>16</v>
      </c>
      <c r="F303" s="120" t="s">
        <v>231</v>
      </c>
      <c r="G303" s="124">
        <v>2022</v>
      </c>
      <c r="H303" s="144">
        <f>I303+K303+L303+M303</f>
        <v>1500</v>
      </c>
      <c r="I303" s="144">
        <v>0</v>
      </c>
      <c r="J303" s="45" t="s">
        <v>9</v>
      </c>
      <c r="K303" s="25">
        <f t="shared" ref="K303:L303" si="137">K304</f>
        <v>1500</v>
      </c>
      <c r="L303" s="25">
        <f t="shared" si="137"/>
        <v>0</v>
      </c>
      <c r="M303" s="25">
        <f t="shared" ref="M303" si="138">M304</f>
        <v>0</v>
      </c>
    </row>
    <row r="304" spans="1:15" s="1" customFormat="1" ht="45.75" customHeight="1" x14ac:dyDescent="0.25">
      <c r="A304" s="120"/>
      <c r="B304" s="151"/>
      <c r="C304" s="124"/>
      <c r="D304" s="102" t="s">
        <v>262</v>
      </c>
      <c r="E304" s="120"/>
      <c r="F304" s="120"/>
      <c r="G304" s="124"/>
      <c r="H304" s="124"/>
      <c r="I304" s="144"/>
      <c r="J304" s="45" t="s">
        <v>11</v>
      </c>
      <c r="K304" s="113">
        <f>2258-758</f>
        <v>1500</v>
      </c>
      <c r="L304" s="25">
        <v>0</v>
      </c>
      <c r="M304" s="25">
        <v>0</v>
      </c>
    </row>
    <row r="305" spans="1:14" s="1" customFormat="1" ht="15.75" customHeight="1" x14ac:dyDescent="0.25">
      <c r="A305" s="120" t="s">
        <v>229</v>
      </c>
      <c r="B305" s="151" t="s">
        <v>166</v>
      </c>
      <c r="C305" s="124" t="s">
        <v>300</v>
      </c>
      <c r="D305" s="102" t="s">
        <v>84</v>
      </c>
      <c r="E305" s="120" t="s">
        <v>16</v>
      </c>
      <c r="F305" s="120" t="s">
        <v>231</v>
      </c>
      <c r="G305" s="124">
        <v>2022</v>
      </c>
      <c r="H305" s="144">
        <f>I305+K305+L305+M305</f>
        <v>646.95999999999992</v>
      </c>
      <c r="I305" s="144">
        <v>0</v>
      </c>
      <c r="J305" s="45" t="s">
        <v>9</v>
      </c>
      <c r="K305" s="25">
        <f t="shared" ref="K305:L305" si="139">K306</f>
        <v>646.95999999999992</v>
      </c>
      <c r="L305" s="25">
        <f t="shared" si="139"/>
        <v>0</v>
      </c>
      <c r="M305" s="25">
        <f t="shared" ref="M305" si="140">M306</f>
        <v>0</v>
      </c>
    </row>
    <row r="306" spans="1:14" s="1" customFormat="1" ht="47.25" customHeight="1" x14ac:dyDescent="0.25">
      <c r="A306" s="120"/>
      <c r="B306" s="151"/>
      <c r="C306" s="124"/>
      <c r="D306" s="102" t="s">
        <v>262</v>
      </c>
      <c r="E306" s="120"/>
      <c r="F306" s="120"/>
      <c r="G306" s="124"/>
      <c r="H306" s="124"/>
      <c r="I306" s="144"/>
      <c r="J306" s="45" t="s">
        <v>11</v>
      </c>
      <c r="K306" s="113">
        <f>955.68-308.72</f>
        <v>646.95999999999992</v>
      </c>
      <c r="L306" s="25">
        <v>0</v>
      </c>
      <c r="M306" s="25">
        <v>0</v>
      </c>
    </row>
    <row r="307" spans="1:14" s="1" customFormat="1" ht="15.75" customHeight="1" x14ac:dyDescent="0.25">
      <c r="A307" s="120" t="s">
        <v>244</v>
      </c>
      <c r="B307" s="151" t="s">
        <v>167</v>
      </c>
      <c r="C307" s="124" t="s">
        <v>301</v>
      </c>
      <c r="D307" s="102" t="s">
        <v>84</v>
      </c>
      <c r="E307" s="120" t="s">
        <v>16</v>
      </c>
      <c r="F307" s="120" t="s">
        <v>231</v>
      </c>
      <c r="G307" s="124">
        <v>2022</v>
      </c>
      <c r="H307" s="144">
        <f>I307+K307+L307+M307</f>
        <v>1113.3499999999999</v>
      </c>
      <c r="I307" s="144">
        <v>0</v>
      </c>
      <c r="J307" s="45" t="s">
        <v>9</v>
      </c>
      <c r="K307" s="25">
        <f t="shared" ref="K307:L307" si="141">K308</f>
        <v>1113.3499999999999</v>
      </c>
      <c r="L307" s="25">
        <f t="shared" si="141"/>
        <v>0</v>
      </c>
      <c r="M307" s="25">
        <f t="shared" ref="M307" si="142">M308</f>
        <v>0</v>
      </c>
    </row>
    <row r="308" spans="1:14" s="1" customFormat="1" ht="46.5" customHeight="1" x14ac:dyDescent="0.25">
      <c r="A308" s="120"/>
      <c r="B308" s="151"/>
      <c r="C308" s="124"/>
      <c r="D308" s="102" t="s">
        <v>262</v>
      </c>
      <c r="E308" s="120"/>
      <c r="F308" s="120"/>
      <c r="G308" s="124"/>
      <c r="H308" s="124"/>
      <c r="I308" s="144"/>
      <c r="J308" s="45" t="s">
        <v>11</v>
      </c>
      <c r="K308" s="25">
        <v>1113.3499999999999</v>
      </c>
      <c r="L308" s="25">
        <v>0</v>
      </c>
      <c r="M308" s="25">
        <v>0</v>
      </c>
    </row>
    <row r="309" spans="1:14" s="53" customFormat="1" ht="15.75" x14ac:dyDescent="0.25">
      <c r="A309" s="158" t="s">
        <v>317</v>
      </c>
      <c r="B309" s="158"/>
      <c r="C309" s="158"/>
      <c r="D309" s="158"/>
      <c r="E309" s="158"/>
      <c r="F309" s="158"/>
      <c r="G309" s="158"/>
      <c r="H309" s="158"/>
      <c r="I309" s="158"/>
      <c r="J309" s="52" t="s">
        <v>9</v>
      </c>
      <c r="K309" s="10">
        <f>K310+K311</f>
        <v>2845.98</v>
      </c>
      <c r="L309" s="10">
        <f t="shared" ref="L309:M309" si="143">L310+L311</f>
        <v>0</v>
      </c>
      <c r="M309" s="10">
        <f t="shared" si="143"/>
        <v>0</v>
      </c>
      <c r="N309" s="55"/>
    </row>
    <row r="310" spans="1:14" s="53" customFormat="1" ht="15.75" x14ac:dyDescent="0.25">
      <c r="A310" s="158"/>
      <c r="B310" s="158"/>
      <c r="C310" s="158"/>
      <c r="D310" s="158"/>
      <c r="E310" s="158"/>
      <c r="F310" s="158"/>
      <c r="G310" s="158"/>
      <c r="H310" s="158"/>
      <c r="I310" s="158"/>
      <c r="J310" s="52" t="s">
        <v>11</v>
      </c>
      <c r="K310" s="10">
        <f>K314+K315</f>
        <v>1245</v>
      </c>
      <c r="L310" s="10">
        <f>L314+L315</f>
        <v>0</v>
      </c>
      <c r="M310" s="10">
        <f>M314+M315</f>
        <v>0</v>
      </c>
      <c r="N310" s="55"/>
    </row>
    <row r="311" spans="1:14" s="53" customFormat="1" ht="15.75" x14ac:dyDescent="0.25">
      <c r="A311" s="158"/>
      <c r="B311" s="158"/>
      <c r="C311" s="158"/>
      <c r="D311" s="158"/>
      <c r="E311" s="158"/>
      <c r="F311" s="158"/>
      <c r="G311" s="158"/>
      <c r="H311" s="158"/>
      <c r="I311" s="158"/>
      <c r="J311" s="52" t="s">
        <v>226</v>
      </c>
      <c r="K311" s="10">
        <f>K316</f>
        <v>1600.98</v>
      </c>
      <c r="L311" s="10">
        <f t="shared" ref="L311:M311" si="144">L316</f>
        <v>0</v>
      </c>
      <c r="M311" s="10">
        <f t="shared" si="144"/>
        <v>0</v>
      </c>
      <c r="N311" s="55"/>
    </row>
    <row r="312" spans="1:14" s="1" customFormat="1" ht="15.75" customHeight="1" x14ac:dyDescent="0.25">
      <c r="A312" s="124" t="s">
        <v>275</v>
      </c>
      <c r="B312" s="151" t="s">
        <v>227</v>
      </c>
      <c r="C312" s="124" t="s">
        <v>302</v>
      </c>
      <c r="D312" s="114" t="s">
        <v>84</v>
      </c>
      <c r="E312" s="124" t="s">
        <v>16</v>
      </c>
      <c r="F312" s="114" t="s">
        <v>29</v>
      </c>
      <c r="G312" s="114" t="s">
        <v>21</v>
      </c>
      <c r="H312" s="131">
        <f>I312+K312+L312+M312</f>
        <v>32126.149999999998</v>
      </c>
      <c r="I312" s="131">
        <v>29280.17</v>
      </c>
      <c r="J312" s="117" t="s">
        <v>9</v>
      </c>
      <c r="K312" s="169">
        <f>K315+K316</f>
        <v>2845.98</v>
      </c>
      <c r="L312" s="169">
        <f>L315+L316</f>
        <v>0</v>
      </c>
      <c r="M312" s="169">
        <f>M315+M316</f>
        <v>0</v>
      </c>
      <c r="N312" s="212"/>
    </row>
    <row r="313" spans="1:14" s="1" customFormat="1" ht="15" customHeight="1" x14ac:dyDescent="0.25">
      <c r="A313" s="124"/>
      <c r="B313" s="151"/>
      <c r="C313" s="124"/>
      <c r="D313" s="115"/>
      <c r="E313" s="124"/>
      <c r="F313" s="115"/>
      <c r="G313" s="115"/>
      <c r="H313" s="148"/>
      <c r="I313" s="148"/>
      <c r="J313" s="118"/>
      <c r="K313" s="213"/>
      <c r="L313" s="213"/>
      <c r="M313" s="213"/>
      <c r="N313" s="212"/>
    </row>
    <row r="314" spans="1:14" s="1" customFormat="1" x14ac:dyDescent="0.25">
      <c r="A314" s="124"/>
      <c r="B314" s="151"/>
      <c r="C314" s="124"/>
      <c r="D314" s="116"/>
      <c r="E314" s="124"/>
      <c r="F314" s="115"/>
      <c r="G314" s="115"/>
      <c r="H314" s="148"/>
      <c r="I314" s="148"/>
      <c r="J314" s="118"/>
      <c r="K314" s="213"/>
      <c r="L314" s="213"/>
      <c r="M314" s="213"/>
      <c r="N314" s="40"/>
    </row>
    <row r="315" spans="1:14" s="1" customFormat="1" ht="15.75" x14ac:dyDescent="0.25">
      <c r="A315" s="124"/>
      <c r="B315" s="151"/>
      <c r="C315" s="124"/>
      <c r="D315" s="115" t="s">
        <v>262</v>
      </c>
      <c r="E315" s="124"/>
      <c r="F315" s="115"/>
      <c r="G315" s="115"/>
      <c r="H315" s="148"/>
      <c r="I315" s="148"/>
      <c r="J315" s="45" t="s">
        <v>11</v>
      </c>
      <c r="K315" s="25">
        <v>1245</v>
      </c>
      <c r="L315" s="25">
        <v>0</v>
      </c>
      <c r="M315" s="25">
        <v>0</v>
      </c>
      <c r="N315" s="40"/>
    </row>
    <row r="316" spans="1:14" s="1" customFormat="1" ht="54" customHeight="1" x14ac:dyDescent="0.25">
      <c r="A316" s="124"/>
      <c r="B316" s="151"/>
      <c r="C316" s="124"/>
      <c r="D316" s="116"/>
      <c r="E316" s="124"/>
      <c r="F316" s="116"/>
      <c r="G316" s="116"/>
      <c r="H316" s="132"/>
      <c r="I316" s="132"/>
      <c r="J316" s="45" t="s">
        <v>228</v>
      </c>
      <c r="K316" s="25">
        <v>1600.98</v>
      </c>
      <c r="L316" s="25">
        <v>0</v>
      </c>
      <c r="M316" s="25">
        <v>0</v>
      </c>
      <c r="N316" s="40"/>
    </row>
    <row r="317" spans="1:14" ht="20.25" customHeight="1" x14ac:dyDescent="0.25">
      <c r="B317" s="193" t="s">
        <v>122</v>
      </c>
      <c r="C317" s="193"/>
      <c r="D317" s="193"/>
      <c r="E317" s="193"/>
      <c r="F317" s="193"/>
      <c r="G317" s="193"/>
      <c r="H317" s="193"/>
      <c r="I317" s="193"/>
      <c r="J317" s="193"/>
      <c r="K317" s="193"/>
      <c r="L317" s="193"/>
    </row>
    <row r="318" spans="1:14" ht="15.75" x14ac:dyDescent="0.25">
      <c r="B318" s="192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</row>
    <row r="319" spans="1:14" ht="15.75" x14ac:dyDescent="0.25">
      <c r="B319" s="15"/>
      <c r="C319" s="15"/>
      <c r="D319" s="15"/>
      <c r="E319" s="15"/>
      <c r="F319" s="65"/>
      <c r="G319" s="15"/>
      <c r="H319" s="15"/>
      <c r="I319" s="15"/>
      <c r="J319" s="15"/>
      <c r="K319" s="15"/>
      <c r="L319" s="15"/>
    </row>
    <row r="320" spans="1:14" ht="15.75" x14ac:dyDescent="0.25">
      <c r="B320" s="15"/>
      <c r="C320" s="15"/>
      <c r="D320" s="15"/>
      <c r="E320" s="15"/>
      <c r="F320" s="65"/>
      <c r="G320" s="15"/>
      <c r="H320" s="15"/>
      <c r="I320" s="15"/>
      <c r="J320" s="15"/>
      <c r="K320" s="15"/>
      <c r="L320" s="15"/>
    </row>
    <row r="321" spans="2:12" ht="15.75" x14ac:dyDescent="0.25">
      <c r="B321" s="15"/>
      <c r="C321" s="15"/>
      <c r="D321" s="15"/>
      <c r="E321" s="15"/>
      <c r="F321" s="65"/>
      <c r="G321" s="15"/>
      <c r="H321" s="15"/>
      <c r="I321" s="15"/>
      <c r="J321" s="15"/>
      <c r="K321" s="15"/>
      <c r="L321" s="15"/>
    </row>
  </sheetData>
  <autoFilter ref="A9:P317"/>
  <mergeCells count="927">
    <mergeCell ref="A231:A234"/>
    <mergeCell ref="B231:B234"/>
    <mergeCell ref="A203:A204"/>
    <mergeCell ref="G203:G204"/>
    <mergeCell ref="H203:H204"/>
    <mergeCell ref="B203:B204"/>
    <mergeCell ref="C203:C204"/>
    <mergeCell ref="F180:F181"/>
    <mergeCell ref="G180:G181"/>
    <mergeCell ref="H180:H181"/>
    <mergeCell ref="F205:F206"/>
    <mergeCell ref="H205:H206"/>
    <mergeCell ref="A189:A192"/>
    <mergeCell ref="B189:B192"/>
    <mergeCell ref="C189:C192"/>
    <mergeCell ref="D191:D192"/>
    <mergeCell ref="D189:D190"/>
    <mergeCell ref="E189:E192"/>
    <mergeCell ref="F189:F190"/>
    <mergeCell ref="G189:G190"/>
    <mergeCell ref="H189:H190"/>
    <mergeCell ref="F197:F198"/>
    <mergeCell ref="G197:G198"/>
    <mergeCell ref="H197:H198"/>
    <mergeCell ref="A180:A183"/>
    <mergeCell ref="B180:B183"/>
    <mergeCell ref="C180:C183"/>
    <mergeCell ref="D180:D181"/>
    <mergeCell ref="D182:D183"/>
    <mergeCell ref="E180:E183"/>
    <mergeCell ref="G207:G208"/>
    <mergeCell ref="B207:B208"/>
    <mergeCell ref="E207:E208"/>
    <mergeCell ref="F207:F208"/>
    <mergeCell ref="F201:F202"/>
    <mergeCell ref="G201:G202"/>
    <mergeCell ref="B193:B194"/>
    <mergeCell ref="A187:A188"/>
    <mergeCell ref="E184:E186"/>
    <mergeCell ref="F184:F186"/>
    <mergeCell ref="G184:G186"/>
    <mergeCell ref="B184:B186"/>
    <mergeCell ref="F182:F183"/>
    <mergeCell ref="A205:A206"/>
    <mergeCell ref="A193:A194"/>
    <mergeCell ref="G182:G183"/>
    <mergeCell ref="C193:C194"/>
    <mergeCell ref="E193:E194"/>
    <mergeCell ref="A239:A240"/>
    <mergeCell ref="B239:B240"/>
    <mergeCell ref="C239:C240"/>
    <mergeCell ref="A249:A252"/>
    <mergeCell ref="B249:B252"/>
    <mergeCell ref="C249:C252"/>
    <mergeCell ref="D249:D250"/>
    <mergeCell ref="D251:D252"/>
    <mergeCell ref="A245:A248"/>
    <mergeCell ref="B245:B248"/>
    <mergeCell ref="C245:C248"/>
    <mergeCell ref="A241:A242"/>
    <mergeCell ref="B241:B242"/>
    <mergeCell ref="C241:C242"/>
    <mergeCell ref="A243:A244"/>
    <mergeCell ref="B243:B244"/>
    <mergeCell ref="C243:C244"/>
    <mergeCell ref="D247:D248"/>
    <mergeCell ref="D263:D264"/>
    <mergeCell ref="F263:F264"/>
    <mergeCell ref="G263:G264"/>
    <mergeCell ref="H263:H264"/>
    <mergeCell ref="A273:A276"/>
    <mergeCell ref="B273:B276"/>
    <mergeCell ref="C273:C276"/>
    <mergeCell ref="D275:D276"/>
    <mergeCell ref="D257:D258"/>
    <mergeCell ref="A261:A264"/>
    <mergeCell ref="B261:B264"/>
    <mergeCell ref="N312:N313"/>
    <mergeCell ref="D315:D316"/>
    <mergeCell ref="F312:F316"/>
    <mergeCell ref="G312:G316"/>
    <mergeCell ref="H312:H316"/>
    <mergeCell ref="I312:I316"/>
    <mergeCell ref="J312:J314"/>
    <mergeCell ref="K312:K314"/>
    <mergeCell ref="L312:L314"/>
    <mergeCell ref="M312:M314"/>
    <mergeCell ref="J277:J279"/>
    <mergeCell ref="K277:K279"/>
    <mergeCell ref="L277:L279"/>
    <mergeCell ref="M277:M279"/>
    <mergeCell ref="D279:D280"/>
    <mergeCell ref="A309:I311"/>
    <mergeCell ref="A312:A316"/>
    <mergeCell ref="B312:B316"/>
    <mergeCell ref="C312:C316"/>
    <mergeCell ref="D312:D314"/>
    <mergeCell ref="E312:E316"/>
    <mergeCell ref="A277:A280"/>
    <mergeCell ref="B277:B280"/>
    <mergeCell ref="C277:C280"/>
    <mergeCell ref="D277:D278"/>
    <mergeCell ref="E277:E280"/>
    <mergeCell ref="F277:F280"/>
    <mergeCell ref="G277:G280"/>
    <mergeCell ref="H277:H280"/>
    <mergeCell ref="A295:A296"/>
    <mergeCell ref="A299:A300"/>
    <mergeCell ref="G307:G308"/>
    <mergeCell ref="H293:H294"/>
    <mergeCell ref="G305:G306"/>
    <mergeCell ref="A307:A308"/>
    <mergeCell ref="H303:H304"/>
    <mergeCell ref="B295:B296"/>
    <mergeCell ref="C295:C296"/>
    <mergeCell ref="E295:E296"/>
    <mergeCell ref="F295:F296"/>
    <mergeCell ref="G295:G296"/>
    <mergeCell ref="B307:B308"/>
    <mergeCell ref="C307:C308"/>
    <mergeCell ref="E307:E308"/>
    <mergeCell ref="F307:F308"/>
    <mergeCell ref="A305:A306"/>
    <mergeCell ref="A301:A302"/>
    <mergeCell ref="B301:B302"/>
    <mergeCell ref="C301:C302"/>
    <mergeCell ref="E301:E302"/>
    <mergeCell ref="F301:F302"/>
    <mergeCell ref="E305:E306"/>
    <mergeCell ref="F305:F306"/>
    <mergeCell ref="A303:A304"/>
    <mergeCell ref="B303:B304"/>
    <mergeCell ref="C303:C304"/>
    <mergeCell ref="G297:G298"/>
    <mergeCell ref="E303:E304"/>
    <mergeCell ref="H305:H306"/>
    <mergeCell ref="I303:I304"/>
    <mergeCell ref="I295:I296"/>
    <mergeCell ref="H287:H288"/>
    <mergeCell ref="I287:I288"/>
    <mergeCell ref="H295:H296"/>
    <mergeCell ref="F273:F274"/>
    <mergeCell ref="H299:H300"/>
    <mergeCell ref="I299:I300"/>
    <mergeCell ref="H297:H298"/>
    <mergeCell ref="I297:I298"/>
    <mergeCell ref="H289:H290"/>
    <mergeCell ref="I289:I290"/>
    <mergeCell ref="H283:H284"/>
    <mergeCell ref="I283:I284"/>
    <mergeCell ref="I285:I286"/>
    <mergeCell ref="F297:F298"/>
    <mergeCell ref="I293:I294"/>
    <mergeCell ref="I291:I292"/>
    <mergeCell ref="H285:H286"/>
    <mergeCell ref="H275:H276"/>
    <mergeCell ref="F303:F304"/>
    <mergeCell ref="I243:I244"/>
    <mergeCell ref="G249:G250"/>
    <mergeCell ref="H249:H250"/>
    <mergeCell ref="I249:I250"/>
    <mergeCell ref="I245:I246"/>
    <mergeCell ref="G245:G246"/>
    <mergeCell ref="I253:I254"/>
    <mergeCell ref="I255:I256"/>
    <mergeCell ref="H273:H274"/>
    <mergeCell ref="G273:G274"/>
    <mergeCell ref="G257:G258"/>
    <mergeCell ref="H257:H258"/>
    <mergeCell ref="I259:I260"/>
    <mergeCell ref="I251:I252"/>
    <mergeCell ref="I270:I272"/>
    <mergeCell ref="I257:I258"/>
    <mergeCell ref="I261:I262"/>
    <mergeCell ref="I263:I264"/>
    <mergeCell ref="H270:H272"/>
    <mergeCell ref="G268:G269"/>
    <mergeCell ref="H268:H269"/>
    <mergeCell ref="G261:G262"/>
    <mergeCell ref="H261:H262"/>
    <mergeCell ref="G253:G254"/>
    <mergeCell ref="A229:A230"/>
    <mergeCell ref="B235:B238"/>
    <mergeCell ref="I237:I238"/>
    <mergeCell ref="F237:F238"/>
    <mergeCell ref="F233:F234"/>
    <mergeCell ref="D216:D217"/>
    <mergeCell ref="F218:F220"/>
    <mergeCell ref="G218:G220"/>
    <mergeCell ref="F216:F217"/>
    <mergeCell ref="G216:G217"/>
    <mergeCell ref="D233:D234"/>
    <mergeCell ref="I229:I230"/>
    <mergeCell ref="H229:H230"/>
    <mergeCell ref="H218:H220"/>
    <mergeCell ref="F223:F224"/>
    <mergeCell ref="I235:I236"/>
    <mergeCell ref="G223:G224"/>
    <mergeCell ref="G233:G234"/>
    <mergeCell ref="F227:F228"/>
    <mergeCell ref="G227:G228"/>
    <mergeCell ref="F231:F232"/>
    <mergeCell ref="I225:I226"/>
    <mergeCell ref="G235:G236"/>
    <mergeCell ref="A235:A238"/>
    <mergeCell ref="B118:B120"/>
    <mergeCell ref="C118:C120"/>
    <mergeCell ref="G124:G125"/>
    <mergeCell ref="H124:H125"/>
    <mergeCell ref="I124:I125"/>
    <mergeCell ref="I134:I135"/>
    <mergeCell ref="G231:G232"/>
    <mergeCell ref="F229:F230"/>
    <mergeCell ref="G229:G230"/>
    <mergeCell ref="C205:C206"/>
    <mergeCell ref="E205:E206"/>
    <mergeCell ref="I221:I222"/>
    <mergeCell ref="I231:I232"/>
    <mergeCell ref="I223:I224"/>
    <mergeCell ref="I209:I210"/>
    <mergeCell ref="I218:I220"/>
    <mergeCell ref="H139:H141"/>
    <mergeCell ref="D134:D135"/>
    <mergeCell ref="F134:F135"/>
    <mergeCell ref="G134:G135"/>
    <mergeCell ref="H134:H135"/>
    <mergeCell ref="E231:E234"/>
    <mergeCell ref="H233:H234"/>
    <mergeCell ref="C172:C176"/>
    <mergeCell ref="C129:C133"/>
    <mergeCell ref="D131:D133"/>
    <mergeCell ref="E129:E133"/>
    <mergeCell ref="G131:G133"/>
    <mergeCell ref="H131:H133"/>
    <mergeCell ref="A124:A128"/>
    <mergeCell ref="B124:B128"/>
    <mergeCell ref="C124:C128"/>
    <mergeCell ref="D126:D128"/>
    <mergeCell ref="E124:E128"/>
    <mergeCell ref="G126:G128"/>
    <mergeCell ref="H126:H128"/>
    <mergeCell ref="D124:D125"/>
    <mergeCell ref="F124:F125"/>
    <mergeCell ref="N108:N109"/>
    <mergeCell ref="F108:F110"/>
    <mergeCell ref="G108:G110"/>
    <mergeCell ref="H108:H110"/>
    <mergeCell ref="I108:I110"/>
    <mergeCell ref="A111:I113"/>
    <mergeCell ref="A114:A117"/>
    <mergeCell ref="D114:D115"/>
    <mergeCell ref="E114:E117"/>
    <mergeCell ref="F114:F117"/>
    <mergeCell ref="G114:G117"/>
    <mergeCell ref="H114:H117"/>
    <mergeCell ref="I114:I117"/>
    <mergeCell ref="J116:J117"/>
    <mergeCell ref="K116:K117"/>
    <mergeCell ref="L116:L117"/>
    <mergeCell ref="M116:M117"/>
    <mergeCell ref="D116:D117"/>
    <mergeCell ref="B114:B117"/>
    <mergeCell ref="I136:I138"/>
    <mergeCell ref="D136:D138"/>
    <mergeCell ref="E134:E138"/>
    <mergeCell ref="I126:I128"/>
    <mergeCell ref="I129:I130"/>
    <mergeCell ref="H91:H93"/>
    <mergeCell ref="I91:I93"/>
    <mergeCell ref="A94:A97"/>
    <mergeCell ref="C94:C97"/>
    <mergeCell ref="H103:H105"/>
    <mergeCell ref="A91:A93"/>
    <mergeCell ref="D91:D92"/>
    <mergeCell ref="E91:E93"/>
    <mergeCell ref="F91:F93"/>
    <mergeCell ref="I131:I133"/>
    <mergeCell ref="F126:F128"/>
    <mergeCell ref="A118:A120"/>
    <mergeCell ref="D118:D119"/>
    <mergeCell ref="D129:D130"/>
    <mergeCell ref="F129:F130"/>
    <mergeCell ref="G129:G130"/>
    <mergeCell ref="H129:H130"/>
    <mergeCell ref="A129:A133"/>
    <mergeCell ref="B129:B133"/>
    <mergeCell ref="K1:M1"/>
    <mergeCell ref="K3:M3"/>
    <mergeCell ref="F34:F36"/>
    <mergeCell ref="G34:G36"/>
    <mergeCell ref="H34:H36"/>
    <mergeCell ref="I34:I36"/>
    <mergeCell ref="F39:F41"/>
    <mergeCell ref="G39:G41"/>
    <mergeCell ref="H39:H41"/>
    <mergeCell ref="I39:I41"/>
    <mergeCell ref="A4:L4"/>
    <mergeCell ref="A6:A8"/>
    <mergeCell ref="D6:D7"/>
    <mergeCell ref="E6:E8"/>
    <mergeCell ref="A29:A31"/>
    <mergeCell ref="A10:I13"/>
    <mergeCell ref="I26:I28"/>
    <mergeCell ref="I17:I18"/>
    <mergeCell ref="F24:F25"/>
    <mergeCell ref="G24:G25"/>
    <mergeCell ref="H17:H18"/>
    <mergeCell ref="C24:C28"/>
    <mergeCell ref="D24:D25"/>
    <mergeCell ref="D26:D28"/>
    <mergeCell ref="B318:L318"/>
    <mergeCell ref="D273:D274"/>
    <mergeCell ref="B317:L317"/>
    <mergeCell ref="G301:G302"/>
    <mergeCell ref="H301:H302"/>
    <mergeCell ref="I301:I302"/>
    <mergeCell ref="B289:B290"/>
    <mergeCell ref="C289:C290"/>
    <mergeCell ref="I305:I306"/>
    <mergeCell ref="E291:E292"/>
    <mergeCell ref="F291:F292"/>
    <mergeCell ref="G291:G292"/>
    <mergeCell ref="H291:H292"/>
    <mergeCell ref="B299:B300"/>
    <mergeCell ref="C299:C300"/>
    <mergeCell ref="E299:E300"/>
    <mergeCell ref="F299:F300"/>
    <mergeCell ref="G299:G300"/>
    <mergeCell ref="G303:G304"/>
    <mergeCell ref="G293:G294"/>
    <mergeCell ref="H307:H308"/>
    <mergeCell ref="I307:I308"/>
    <mergeCell ref="B305:B306"/>
    <mergeCell ref="C305:C306"/>
    <mergeCell ref="C293:C294"/>
    <mergeCell ref="E293:E294"/>
    <mergeCell ref="B285:B286"/>
    <mergeCell ref="C285:C286"/>
    <mergeCell ref="E297:E298"/>
    <mergeCell ref="A285:A286"/>
    <mergeCell ref="E285:E286"/>
    <mergeCell ref="G289:G290"/>
    <mergeCell ref="A289:A290"/>
    <mergeCell ref="E289:E290"/>
    <mergeCell ref="F285:F286"/>
    <mergeCell ref="G285:G286"/>
    <mergeCell ref="F293:F294"/>
    <mergeCell ref="F289:F290"/>
    <mergeCell ref="A287:A288"/>
    <mergeCell ref="B287:B288"/>
    <mergeCell ref="A293:A294"/>
    <mergeCell ref="B293:B294"/>
    <mergeCell ref="A291:A292"/>
    <mergeCell ref="B291:B292"/>
    <mergeCell ref="C291:C292"/>
    <mergeCell ref="C287:C288"/>
    <mergeCell ref="E287:E288"/>
    <mergeCell ref="F287:F288"/>
    <mergeCell ref="F245:F246"/>
    <mergeCell ref="G237:G238"/>
    <mergeCell ref="E239:E240"/>
    <mergeCell ref="F239:F240"/>
    <mergeCell ref="E241:E242"/>
    <mergeCell ref="F241:F242"/>
    <mergeCell ref="E243:E244"/>
    <mergeCell ref="F243:F244"/>
    <mergeCell ref="G287:G288"/>
    <mergeCell ref="E273:E276"/>
    <mergeCell ref="E281:E284"/>
    <mergeCell ref="F283:F284"/>
    <mergeCell ref="G283:G284"/>
    <mergeCell ref="F275:F276"/>
    <mergeCell ref="G275:G276"/>
    <mergeCell ref="F251:F252"/>
    <mergeCell ref="F268:F269"/>
    <mergeCell ref="F270:F272"/>
    <mergeCell ref="E257:E260"/>
    <mergeCell ref="G270:G272"/>
    <mergeCell ref="F281:F282"/>
    <mergeCell ref="G281:G282"/>
    <mergeCell ref="E268:E272"/>
    <mergeCell ref="E261:E264"/>
    <mergeCell ref="C231:C234"/>
    <mergeCell ref="C235:C238"/>
    <mergeCell ref="D237:D238"/>
    <mergeCell ref="E235:E238"/>
    <mergeCell ref="D235:D236"/>
    <mergeCell ref="B229:B230"/>
    <mergeCell ref="C229:C230"/>
    <mergeCell ref="E229:E230"/>
    <mergeCell ref="D231:D232"/>
    <mergeCell ref="H201:H202"/>
    <mergeCell ref="F235:F236"/>
    <mergeCell ref="H235:H236"/>
    <mergeCell ref="G241:G242"/>
    <mergeCell ref="H241:H242"/>
    <mergeCell ref="G243:G244"/>
    <mergeCell ref="H243:H244"/>
    <mergeCell ref="H237:H238"/>
    <mergeCell ref="G239:G240"/>
    <mergeCell ref="H216:H217"/>
    <mergeCell ref="H207:H208"/>
    <mergeCell ref="G205:G206"/>
    <mergeCell ref="B216:B220"/>
    <mergeCell ref="C216:C220"/>
    <mergeCell ref="D218:D220"/>
    <mergeCell ref="E216:E220"/>
    <mergeCell ref="A211:A212"/>
    <mergeCell ref="B211:B212"/>
    <mergeCell ref="I205:I206"/>
    <mergeCell ref="B209:B210"/>
    <mergeCell ref="E211:E212"/>
    <mergeCell ref="B205:B206"/>
    <mergeCell ref="A221:A224"/>
    <mergeCell ref="B221:B224"/>
    <mergeCell ref="C221:C224"/>
    <mergeCell ref="D221:D222"/>
    <mergeCell ref="D223:D224"/>
    <mergeCell ref="E221:E224"/>
    <mergeCell ref="F221:F222"/>
    <mergeCell ref="G221:G222"/>
    <mergeCell ref="H221:H222"/>
    <mergeCell ref="D178:D179"/>
    <mergeCell ref="C187:C188"/>
    <mergeCell ref="E187:E188"/>
    <mergeCell ref="I216:I217"/>
    <mergeCell ref="F209:F210"/>
    <mergeCell ref="G209:G210"/>
    <mergeCell ref="H209:H210"/>
    <mergeCell ref="F211:F212"/>
    <mergeCell ref="G211:G212"/>
    <mergeCell ref="A213:I215"/>
    <mergeCell ref="H211:H212"/>
    <mergeCell ref="I211:I212"/>
    <mergeCell ref="C209:C210"/>
    <mergeCell ref="E209:E210"/>
    <mergeCell ref="A209:A210"/>
    <mergeCell ref="C211:C212"/>
    <mergeCell ref="I207:I208"/>
    <mergeCell ref="I203:I204"/>
    <mergeCell ref="E203:E204"/>
    <mergeCell ref="F203:F204"/>
    <mergeCell ref="I199:I200"/>
    <mergeCell ref="A207:A208"/>
    <mergeCell ref="C207:C208"/>
    <mergeCell ref="A216:A220"/>
    <mergeCell ref="A184:A186"/>
    <mergeCell ref="C184:C186"/>
    <mergeCell ref="I187:I188"/>
    <mergeCell ref="H187:H188"/>
    <mergeCell ref="B163:B165"/>
    <mergeCell ref="D160:D162"/>
    <mergeCell ref="D163:D164"/>
    <mergeCell ref="E163:E165"/>
    <mergeCell ref="C163:C165"/>
    <mergeCell ref="D184:D185"/>
    <mergeCell ref="A163:A165"/>
    <mergeCell ref="C166:C168"/>
    <mergeCell ref="D166:D167"/>
    <mergeCell ref="A177:A179"/>
    <mergeCell ref="B177:B179"/>
    <mergeCell ref="C177:C179"/>
    <mergeCell ref="F177:F179"/>
    <mergeCell ref="E177:E179"/>
    <mergeCell ref="B187:B188"/>
    <mergeCell ref="A172:A176"/>
    <mergeCell ref="A169:A171"/>
    <mergeCell ref="A166:A168"/>
    <mergeCell ref="B166:B168"/>
    <mergeCell ref="E166:E168"/>
    <mergeCell ref="D174:D175"/>
    <mergeCell ref="F174:F176"/>
    <mergeCell ref="G174:G176"/>
    <mergeCell ref="B172:B176"/>
    <mergeCell ref="D172:D173"/>
    <mergeCell ref="E172:E176"/>
    <mergeCell ref="G172:G173"/>
    <mergeCell ref="H172:H173"/>
    <mergeCell ref="B169:B171"/>
    <mergeCell ref="C169:C171"/>
    <mergeCell ref="D169:D170"/>
    <mergeCell ref="E169:E171"/>
    <mergeCell ref="F169:F171"/>
    <mergeCell ref="A154:A156"/>
    <mergeCell ref="B154:B156"/>
    <mergeCell ref="C154:C156"/>
    <mergeCell ref="E154:E156"/>
    <mergeCell ref="F154:F156"/>
    <mergeCell ref="G154:G156"/>
    <mergeCell ref="B142:B144"/>
    <mergeCell ref="C142:C144"/>
    <mergeCell ref="D142:D143"/>
    <mergeCell ref="E142:E144"/>
    <mergeCell ref="D145:D147"/>
    <mergeCell ref="C145:C150"/>
    <mergeCell ref="D148:D150"/>
    <mergeCell ref="E151:E153"/>
    <mergeCell ref="A145:A150"/>
    <mergeCell ref="B145:B150"/>
    <mergeCell ref="A134:A138"/>
    <mergeCell ref="B134:B138"/>
    <mergeCell ref="C134:C138"/>
    <mergeCell ref="F142:F144"/>
    <mergeCell ref="A139:A141"/>
    <mergeCell ref="B139:B141"/>
    <mergeCell ref="G145:G147"/>
    <mergeCell ref="H145:H147"/>
    <mergeCell ref="C139:C141"/>
    <mergeCell ref="D139:D140"/>
    <mergeCell ref="E139:E141"/>
    <mergeCell ref="F139:F141"/>
    <mergeCell ref="F136:F138"/>
    <mergeCell ref="G136:G138"/>
    <mergeCell ref="H136:H138"/>
    <mergeCell ref="G139:G141"/>
    <mergeCell ref="H142:H144"/>
    <mergeCell ref="G142:G144"/>
    <mergeCell ref="A142:A144"/>
    <mergeCell ref="E145:E150"/>
    <mergeCell ref="I139:I141"/>
    <mergeCell ref="J7:J8"/>
    <mergeCell ref="G6:G8"/>
    <mergeCell ref="H6:H8"/>
    <mergeCell ref="I6:I8"/>
    <mergeCell ref="D20:D21"/>
    <mergeCell ref="J6:M6"/>
    <mergeCell ref="L7:M7"/>
    <mergeCell ref="K7:K8"/>
    <mergeCell ref="A14:I16"/>
    <mergeCell ref="F19:F21"/>
    <mergeCell ref="G19:G21"/>
    <mergeCell ref="H19:H21"/>
    <mergeCell ref="I19:I21"/>
    <mergeCell ref="F17:F18"/>
    <mergeCell ref="A17:A21"/>
    <mergeCell ref="B17:B21"/>
    <mergeCell ref="C17:C21"/>
    <mergeCell ref="D17:D19"/>
    <mergeCell ref="E17:E21"/>
    <mergeCell ref="G17:G18"/>
    <mergeCell ref="B6:B8"/>
    <mergeCell ref="C6:C8"/>
    <mergeCell ref="F6:F8"/>
    <mergeCell ref="A297:A298"/>
    <mergeCell ref="B297:B298"/>
    <mergeCell ref="C297:C298"/>
    <mergeCell ref="E245:E248"/>
    <mergeCell ref="D79:D80"/>
    <mergeCell ref="G81:G82"/>
    <mergeCell ref="E157:E162"/>
    <mergeCell ref="D152:D153"/>
    <mergeCell ref="A151:A153"/>
    <mergeCell ref="B151:B153"/>
    <mergeCell ref="C151:C153"/>
    <mergeCell ref="D155:D156"/>
    <mergeCell ref="F160:F162"/>
    <mergeCell ref="G160:G162"/>
    <mergeCell ref="B81:B82"/>
    <mergeCell ref="C81:C82"/>
    <mergeCell ref="E81:E82"/>
    <mergeCell ref="F81:F82"/>
    <mergeCell ref="C114:C117"/>
    <mergeCell ref="A157:A162"/>
    <mergeCell ref="B157:B162"/>
    <mergeCell ref="C157:C162"/>
    <mergeCell ref="D157:D159"/>
    <mergeCell ref="A98:I100"/>
    <mergeCell ref="M67:M68"/>
    <mergeCell ref="J94:J95"/>
    <mergeCell ref="K94:K95"/>
    <mergeCell ref="L94:L95"/>
    <mergeCell ref="M94:M95"/>
    <mergeCell ref="K67:K68"/>
    <mergeCell ref="L67:L68"/>
    <mergeCell ref="F94:F97"/>
    <mergeCell ref="H94:H97"/>
    <mergeCell ref="I94:I97"/>
    <mergeCell ref="F75:F77"/>
    <mergeCell ref="G75:G77"/>
    <mergeCell ref="H75:H77"/>
    <mergeCell ref="I75:I77"/>
    <mergeCell ref="F67:F69"/>
    <mergeCell ref="G67:G69"/>
    <mergeCell ref="J67:J68"/>
    <mergeCell ref="A88:I90"/>
    <mergeCell ref="I78:I80"/>
    <mergeCell ref="A81:A82"/>
    <mergeCell ref="F86:F87"/>
    <mergeCell ref="A83:I85"/>
    <mergeCell ref="A86:A87"/>
    <mergeCell ref="A78:A80"/>
    <mergeCell ref="I201:I202"/>
    <mergeCell ref="I241:I242"/>
    <mergeCell ref="I233:I234"/>
    <mergeCell ref="H223:H224"/>
    <mergeCell ref="H281:H282"/>
    <mergeCell ref="H227:H228"/>
    <mergeCell ref="I227:I228"/>
    <mergeCell ref="I239:I240"/>
    <mergeCell ref="I247:I248"/>
    <mergeCell ref="H239:H240"/>
    <mergeCell ref="H245:H246"/>
    <mergeCell ref="H231:H232"/>
    <mergeCell ref="A265:I267"/>
    <mergeCell ref="I281:I282"/>
    <mergeCell ref="G259:G260"/>
    <mergeCell ref="H259:H260"/>
    <mergeCell ref="I277:I280"/>
    <mergeCell ref="I275:I276"/>
    <mergeCell ref="I273:I274"/>
    <mergeCell ref="I268:I269"/>
    <mergeCell ref="D245:D246"/>
    <mergeCell ref="F247:F248"/>
    <mergeCell ref="G247:G248"/>
    <mergeCell ref="H247:H248"/>
    <mergeCell ref="M184:M185"/>
    <mergeCell ref="J184:J185"/>
    <mergeCell ref="K184:K185"/>
    <mergeCell ref="L184:L185"/>
    <mergeCell ref="M175:M176"/>
    <mergeCell ref="K175:K176"/>
    <mergeCell ref="L175:L176"/>
    <mergeCell ref="J175:J176"/>
    <mergeCell ref="H174:H176"/>
    <mergeCell ref="I174:I176"/>
    <mergeCell ref="I172:I173"/>
    <mergeCell ref="F172:F173"/>
    <mergeCell ref="H163:H165"/>
    <mergeCell ref="I169:I171"/>
    <mergeCell ref="I163:I165"/>
    <mergeCell ref="G166:G168"/>
    <mergeCell ref="F157:F159"/>
    <mergeCell ref="G157:G159"/>
    <mergeCell ref="H160:H162"/>
    <mergeCell ref="I160:I162"/>
    <mergeCell ref="G169:G171"/>
    <mergeCell ref="H169:H171"/>
    <mergeCell ref="F166:F168"/>
    <mergeCell ref="E32:E36"/>
    <mergeCell ref="A24:A28"/>
    <mergeCell ref="B24:B28"/>
    <mergeCell ref="H56:H58"/>
    <mergeCell ref="H51:H52"/>
    <mergeCell ref="A59:A63"/>
    <mergeCell ref="A47:A50"/>
    <mergeCell ref="B47:B50"/>
    <mergeCell ref="E47:E50"/>
    <mergeCell ref="G47:G48"/>
    <mergeCell ref="A53:I55"/>
    <mergeCell ref="I42:I43"/>
    <mergeCell ref="A42:A46"/>
    <mergeCell ref="B42:B46"/>
    <mergeCell ref="C42:C46"/>
    <mergeCell ref="D44:D46"/>
    <mergeCell ref="D39:D41"/>
    <mergeCell ref="E37:E41"/>
    <mergeCell ref="D42:D43"/>
    <mergeCell ref="F42:F43"/>
    <mergeCell ref="G42:G43"/>
    <mergeCell ref="E56:E58"/>
    <mergeCell ref="G56:G58"/>
    <mergeCell ref="F51:F52"/>
    <mergeCell ref="A101:A105"/>
    <mergeCell ref="B70:B72"/>
    <mergeCell ref="B86:B87"/>
    <mergeCell ref="B101:B105"/>
    <mergeCell ref="I24:I25"/>
    <mergeCell ref="H81:H82"/>
    <mergeCell ref="E24:E28"/>
    <mergeCell ref="D32:D33"/>
    <mergeCell ref="F32:F33"/>
    <mergeCell ref="G32:G33"/>
    <mergeCell ref="C29:C31"/>
    <mergeCell ref="D30:D31"/>
    <mergeCell ref="E29:E31"/>
    <mergeCell ref="I32:I33"/>
    <mergeCell ref="F26:F28"/>
    <mergeCell ref="G26:G28"/>
    <mergeCell ref="H26:H28"/>
    <mergeCell ref="I29:I31"/>
    <mergeCell ref="F29:F31"/>
    <mergeCell ref="G29:G31"/>
    <mergeCell ref="H29:H31"/>
    <mergeCell ref="H24:H25"/>
    <mergeCell ref="E42:E46"/>
    <mergeCell ref="F44:F46"/>
    <mergeCell ref="D101:D102"/>
    <mergeCell ref="C101:C105"/>
    <mergeCell ref="H118:H120"/>
    <mergeCell ref="I142:I144"/>
    <mergeCell ref="G91:G93"/>
    <mergeCell ref="F131:F133"/>
    <mergeCell ref="A121:I123"/>
    <mergeCell ref="E67:E69"/>
    <mergeCell ref="D68:D69"/>
    <mergeCell ref="E118:E120"/>
    <mergeCell ref="F118:F120"/>
    <mergeCell ref="G118:G120"/>
    <mergeCell ref="I103:I105"/>
    <mergeCell ref="I118:I120"/>
    <mergeCell ref="A70:A72"/>
    <mergeCell ref="D73:D74"/>
    <mergeCell ref="F73:F74"/>
    <mergeCell ref="E78:E80"/>
    <mergeCell ref="F103:F105"/>
    <mergeCell ref="G103:G105"/>
    <mergeCell ref="A67:A69"/>
    <mergeCell ref="G73:G74"/>
    <mergeCell ref="H73:H74"/>
    <mergeCell ref="A73:A77"/>
    <mergeCell ref="F101:F102"/>
    <mergeCell ref="G101:G102"/>
    <mergeCell ref="H101:H102"/>
    <mergeCell ref="G94:G97"/>
    <mergeCell ref="G70:G72"/>
    <mergeCell ref="H70:H72"/>
    <mergeCell ref="E101:E105"/>
    <mergeCell ref="E73:E77"/>
    <mergeCell ref="E94:E97"/>
    <mergeCell ref="E86:E87"/>
    <mergeCell ref="F70:F72"/>
    <mergeCell ref="B29:B31"/>
    <mergeCell ref="A51:A52"/>
    <mergeCell ref="D103:D105"/>
    <mergeCell ref="C47:C50"/>
    <mergeCell ref="D49:D50"/>
    <mergeCell ref="H37:H38"/>
    <mergeCell ref="H32:H33"/>
    <mergeCell ref="I37:I38"/>
    <mergeCell ref="A37:A41"/>
    <mergeCell ref="B37:B41"/>
    <mergeCell ref="C37:C41"/>
    <mergeCell ref="A56:A58"/>
    <mergeCell ref="B51:B52"/>
    <mergeCell ref="C51:C52"/>
    <mergeCell ref="E51:E52"/>
    <mergeCell ref="F49:F50"/>
    <mergeCell ref="I51:I52"/>
    <mergeCell ref="I44:I46"/>
    <mergeCell ref="H42:H43"/>
    <mergeCell ref="G49:G50"/>
    <mergeCell ref="G64:G66"/>
    <mergeCell ref="A32:A36"/>
    <mergeCell ref="B32:B36"/>
    <mergeCell ref="C32:C36"/>
    <mergeCell ref="D34:D36"/>
    <mergeCell ref="D37:D38"/>
    <mergeCell ref="F37:F38"/>
    <mergeCell ref="G37:G38"/>
    <mergeCell ref="F59:F60"/>
    <mergeCell ref="H47:H48"/>
    <mergeCell ref="I47:I48"/>
    <mergeCell ref="F56:F58"/>
    <mergeCell ref="B78:B80"/>
    <mergeCell ref="C78:C80"/>
    <mergeCell ref="B73:B77"/>
    <mergeCell ref="C73:C77"/>
    <mergeCell ref="D75:D77"/>
    <mergeCell ref="D57:D58"/>
    <mergeCell ref="C56:C58"/>
    <mergeCell ref="B56:B58"/>
    <mergeCell ref="D47:D48"/>
    <mergeCell ref="F47:F48"/>
    <mergeCell ref="F78:F80"/>
    <mergeCell ref="H67:H69"/>
    <mergeCell ref="C70:C72"/>
    <mergeCell ref="E70:E72"/>
    <mergeCell ref="G44:G46"/>
    <mergeCell ref="H44:H46"/>
    <mergeCell ref="F64:F66"/>
    <mergeCell ref="I56:I58"/>
    <mergeCell ref="I61:I63"/>
    <mergeCell ref="C86:C87"/>
    <mergeCell ref="G51:G52"/>
    <mergeCell ref="G59:G60"/>
    <mergeCell ref="I81:I82"/>
    <mergeCell ref="G78:G80"/>
    <mergeCell ref="I73:I74"/>
    <mergeCell ref="H49:H50"/>
    <mergeCell ref="I49:I50"/>
    <mergeCell ref="H64:H66"/>
    <mergeCell ref="H78:H80"/>
    <mergeCell ref="G86:G87"/>
    <mergeCell ref="H86:H87"/>
    <mergeCell ref="I86:I87"/>
    <mergeCell ref="I70:I72"/>
    <mergeCell ref="I64:I66"/>
    <mergeCell ref="B199:B202"/>
    <mergeCell ref="C199:C202"/>
    <mergeCell ref="D199:D200"/>
    <mergeCell ref="D201:D202"/>
    <mergeCell ref="E199:E202"/>
    <mergeCell ref="F199:F200"/>
    <mergeCell ref="G199:G200"/>
    <mergeCell ref="H199:H200"/>
    <mergeCell ref="H59:H60"/>
    <mergeCell ref="F61:F63"/>
    <mergeCell ref="G61:G63"/>
    <mergeCell ref="H61:H63"/>
    <mergeCell ref="B59:B63"/>
    <mergeCell ref="C59:C63"/>
    <mergeCell ref="D61:D63"/>
    <mergeCell ref="E59:E63"/>
    <mergeCell ref="B195:B198"/>
    <mergeCell ref="C195:C198"/>
    <mergeCell ref="D195:D196"/>
    <mergeCell ref="E195:E198"/>
    <mergeCell ref="C91:C93"/>
    <mergeCell ref="B94:B97"/>
    <mergeCell ref="D95:D97"/>
    <mergeCell ref="B67:B69"/>
    <mergeCell ref="I67:I69"/>
    <mergeCell ref="I101:I102"/>
    <mergeCell ref="I59:I60"/>
    <mergeCell ref="B91:B93"/>
    <mergeCell ref="H166:H168"/>
    <mergeCell ref="F163:F165"/>
    <mergeCell ref="F145:F147"/>
    <mergeCell ref="I157:I159"/>
    <mergeCell ref="G151:G153"/>
    <mergeCell ref="H151:H153"/>
    <mergeCell ref="F151:F153"/>
    <mergeCell ref="H154:H156"/>
    <mergeCell ref="I154:I156"/>
    <mergeCell ref="I151:I153"/>
    <mergeCell ref="H157:H159"/>
    <mergeCell ref="G148:G150"/>
    <mergeCell ref="H148:H150"/>
    <mergeCell ref="I148:I150"/>
    <mergeCell ref="F148:F150"/>
    <mergeCell ref="I145:I147"/>
    <mergeCell ref="I166:I168"/>
    <mergeCell ref="G163:G165"/>
    <mergeCell ref="C67:C69"/>
    <mergeCell ref="D71:D72"/>
    <mergeCell ref="I182:I183"/>
    <mergeCell ref="H177:H179"/>
    <mergeCell ref="I180:I181"/>
    <mergeCell ref="I177:I179"/>
    <mergeCell ref="F193:F194"/>
    <mergeCell ref="G193:G194"/>
    <mergeCell ref="F195:F196"/>
    <mergeCell ref="G195:G196"/>
    <mergeCell ref="H195:H196"/>
    <mergeCell ref="I195:I196"/>
    <mergeCell ref="H193:H194"/>
    <mergeCell ref="I193:I194"/>
    <mergeCell ref="F191:F192"/>
    <mergeCell ref="G191:G192"/>
    <mergeCell ref="H191:H192"/>
    <mergeCell ref="I189:I190"/>
    <mergeCell ref="F187:F188"/>
    <mergeCell ref="G187:G188"/>
    <mergeCell ref="I191:I192"/>
    <mergeCell ref="G177:G179"/>
    <mergeCell ref="A199:A202"/>
    <mergeCell ref="I22:I23"/>
    <mergeCell ref="A106:A110"/>
    <mergeCell ref="B106:B110"/>
    <mergeCell ref="C106:C110"/>
    <mergeCell ref="D106:D107"/>
    <mergeCell ref="D108:D110"/>
    <mergeCell ref="E106:E110"/>
    <mergeCell ref="F106:F107"/>
    <mergeCell ref="G106:G107"/>
    <mergeCell ref="H106:H107"/>
    <mergeCell ref="I106:I107"/>
    <mergeCell ref="A22:A23"/>
    <mergeCell ref="B22:B23"/>
    <mergeCell ref="C22:C23"/>
    <mergeCell ref="E22:E23"/>
    <mergeCell ref="F22:F23"/>
    <mergeCell ref="G22:G23"/>
    <mergeCell ref="H22:H23"/>
    <mergeCell ref="D59:D60"/>
    <mergeCell ref="I197:I198"/>
    <mergeCell ref="H184:H186"/>
    <mergeCell ref="I184:I186"/>
    <mergeCell ref="H182:H183"/>
    <mergeCell ref="H253:H254"/>
    <mergeCell ref="D255:D256"/>
    <mergeCell ref="F255:F256"/>
    <mergeCell ref="G255:G256"/>
    <mergeCell ref="H255:H256"/>
    <mergeCell ref="A64:A66"/>
    <mergeCell ref="B64:B66"/>
    <mergeCell ref="E64:E66"/>
    <mergeCell ref="C64:C66"/>
    <mergeCell ref="D65:D66"/>
    <mergeCell ref="E249:E252"/>
    <mergeCell ref="F249:F250"/>
    <mergeCell ref="G251:G252"/>
    <mergeCell ref="H251:H252"/>
    <mergeCell ref="A225:A228"/>
    <mergeCell ref="B225:B228"/>
    <mergeCell ref="C225:C228"/>
    <mergeCell ref="D225:D226"/>
    <mergeCell ref="E225:E228"/>
    <mergeCell ref="F225:F226"/>
    <mergeCell ref="G225:G226"/>
    <mergeCell ref="H225:H226"/>
    <mergeCell ref="D227:D228"/>
    <mergeCell ref="A195:A198"/>
    <mergeCell ref="A281:A284"/>
    <mergeCell ref="B281:B284"/>
    <mergeCell ref="F259:F260"/>
    <mergeCell ref="F257:F258"/>
    <mergeCell ref="A257:A260"/>
    <mergeCell ref="B257:B260"/>
    <mergeCell ref="C257:C260"/>
    <mergeCell ref="D259:D260"/>
    <mergeCell ref="A253:A256"/>
    <mergeCell ref="B253:B256"/>
    <mergeCell ref="C253:C256"/>
    <mergeCell ref="D253:D254"/>
    <mergeCell ref="E253:E256"/>
    <mergeCell ref="F253:F254"/>
    <mergeCell ref="C281:C284"/>
    <mergeCell ref="D282:D284"/>
    <mergeCell ref="A268:A272"/>
    <mergeCell ref="B268:B272"/>
    <mergeCell ref="C268:C272"/>
    <mergeCell ref="D268:D269"/>
    <mergeCell ref="D270:D272"/>
    <mergeCell ref="C261:C264"/>
    <mergeCell ref="D261:D262"/>
    <mergeCell ref="F261:F26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Header>&amp;C&amp;"Times New Roman,обычный"&amp;P</oddHeader>
  </headerFooter>
  <rowBreaks count="10" manualBreakCount="10">
    <brk id="28" max="12" man="1"/>
    <brk id="63" max="12" man="1"/>
    <brk id="97" max="12" man="1"/>
    <brk id="133" max="12" man="1"/>
    <brk id="176" max="12" man="1"/>
    <brk id="210" max="12" man="1"/>
    <brk id="240" max="12" man="1"/>
    <brk id="264" max="12" man="1"/>
    <brk id="294" max="12" man="1"/>
    <brk id="31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!2022-2024 </vt:lpstr>
      <vt:lpstr>'!2022-2024 '!Заголовки_для_печати</vt:lpstr>
      <vt:lpstr>'!2022-2024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2022-12-13T08:19:09Z</cp:lastPrinted>
  <dcterms:created xsi:type="dcterms:W3CDTF">2021-11-12T08:21:59Z</dcterms:created>
  <dcterms:modified xsi:type="dcterms:W3CDTF">2022-12-16T08:46:19Z</dcterms:modified>
</cp:coreProperties>
</file>