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!Постановления, Порядки, План\АИП 2026-2028\1-44 от 06.02.2026\"/>
    </mc:Choice>
  </mc:AlternateContent>
  <xr:revisionPtr revIDLastSave="0" documentId="13_ncr:1_{D5EB6C00-F8A7-4185-AE98-0A3D83FC2B84}" xr6:coauthVersionLast="47" xr6:coauthVersionMax="47" xr10:uidLastSave="{00000000-0000-0000-0000-000000000000}"/>
  <bookViews>
    <workbookView xWindow="-108" yWindow="-108" windowWidth="23256" windowHeight="12576" xr2:uid="{6B9B956D-29EA-40FE-AABB-C268F89160FF}"/>
  </bookViews>
  <sheets>
    <sheet name="2026-2028 " sheetId="1" r:id="rId1"/>
  </sheets>
  <definedNames>
    <definedName name="_xlnm._FilterDatabase" localSheetId="0" hidden="1">'2026-2028 '!$A$14:$M$478</definedName>
    <definedName name="_xlnm.Print_Titles" localSheetId="0">'2026-2028 '!$14:$14</definedName>
    <definedName name="_xlnm.Print_Area" localSheetId="0">'2026-2028 '!$A$1:$M$479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6" i="1" l="1"/>
  <c r="L476" i="1"/>
  <c r="H476" i="1" s="1"/>
  <c r="K476" i="1"/>
  <c r="M474" i="1"/>
  <c r="L474" i="1"/>
  <c r="K474" i="1"/>
  <c r="H474" i="1" s="1"/>
  <c r="M472" i="1"/>
  <c r="L472" i="1"/>
  <c r="K472" i="1"/>
  <c r="M470" i="1"/>
  <c r="L470" i="1"/>
  <c r="K470" i="1"/>
  <c r="M468" i="1"/>
  <c r="L468" i="1"/>
  <c r="K468" i="1"/>
  <c r="M466" i="1"/>
  <c r="L466" i="1"/>
  <c r="K466" i="1"/>
  <c r="I466" i="1"/>
  <c r="H466" i="1" s="1"/>
  <c r="M464" i="1"/>
  <c r="L464" i="1"/>
  <c r="K464" i="1"/>
  <c r="M462" i="1"/>
  <c r="L462" i="1"/>
  <c r="K462" i="1"/>
  <c r="M461" i="1"/>
  <c r="M459" i="1" s="1"/>
  <c r="L461" i="1"/>
  <c r="L459" i="1" s="1"/>
  <c r="K461" i="1"/>
  <c r="K459" i="1" s="1"/>
  <c r="M456" i="1"/>
  <c r="L456" i="1"/>
  <c r="K456" i="1"/>
  <c r="H456" i="1" s="1"/>
  <c r="M454" i="1"/>
  <c r="L454" i="1"/>
  <c r="K454" i="1"/>
  <c r="M452" i="1"/>
  <c r="L452" i="1"/>
  <c r="K452" i="1"/>
  <c r="M450" i="1"/>
  <c r="L450" i="1"/>
  <c r="K450" i="1"/>
  <c r="H450" i="1"/>
  <c r="M446" i="1"/>
  <c r="L446" i="1"/>
  <c r="K446" i="1"/>
  <c r="M444" i="1"/>
  <c r="L444" i="1"/>
  <c r="K444" i="1"/>
  <c r="H444" i="1" s="1"/>
  <c r="M442" i="1"/>
  <c r="L442" i="1"/>
  <c r="K442" i="1"/>
  <c r="H442" i="1" s="1"/>
  <c r="M440" i="1"/>
  <c r="L440" i="1"/>
  <c r="K440" i="1"/>
  <c r="H440" i="1" s="1"/>
  <c r="M438" i="1"/>
  <c r="L438" i="1"/>
  <c r="K438" i="1"/>
  <c r="H438" i="1" s="1"/>
  <c r="M434" i="1"/>
  <c r="L434" i="1"/>
  <c r="H434" i="1" s="1"/>
  <c r="K434" i="1"/>
  <c r="M432" i="1"/>
  <c r="L432" i="1"/>
  <c r="K432" i="1"/>
  <c r="H432" i="1" s="1"/>
  <c r="M430" i="1"/>
  <c r="L430" i="1"/>
  <c r="K430" i="1"/>
  <c r="M426" i="1"/>
  <c r="L426" i="1"/>
  <c r="K426" i="1"/>
  <c r="H426" i="1"/>
  <c r="M422" i="1"/>
  <c r="L422" i="1"/>
  <c r="K422" i="1"/>
  <c r="M420" i="1"/>
  <c r="L420" i="1"/>
  <c r="K420" i="1"/>
  <c r="H420" i="1" s="1"/>
  <c r="M418" i="1"/>
  <c r="H418" i="1" s="1"/>
  <c r="L418" i="1"/>
  <c r="K418" i="1"/>
  <c r="M415" i="1"/>
  <c r="L415" i="1"/>
  <c r="K415" i="1"/>
  <c r="M413" i="1"/>
  <c r="L413" i="1"/>
  <c r="K413" i="1"/>
  <c r="M411" i="1"/>
  <c r="L411" i="1"/>
  <c r="K411" i="1"/>
  <c r="H411" i="1" s="1"/>
  <c r="M409" i="1"/>
  <c r="L409" i="1"/>
  <c r="K409" i="1"/>
  <c r="M407" i="1"/>
  <c r="L407" i="1"/>
  <c r="K407" i="1"/>
  <c r="M405" i="1"/>
  <c r="L405" i="1"/>
  <c r="K405" i="1"/>
  <c r="H405" i="1"/>
  <c r="M403" i="1"/>
  <c r="L403" i="1"/>
  <c r="K403" i="1"/>
  <c r="M401" i="1"/>
  <c r="L401" i="1"/>
  <c r="K401" i="1"/>
  <c r="H401" i="1" s="1"/>
  <c r="M399" i="1"/>
  <c r="L399" i="1"/>
  <c r="K399" i="1"/>
  <c r="H399" i="1" s="1"/>
  <c r="M397" i="1"/>
  <c r="L397" i="1"/>
  <c r="K397" i="1"/>
  <c r="H397" i="1" s="1"/>
  <c r="M395" i="1"/>
  <c r="L395" i="1"/>
  <c r="K395" i="1"/>
  <c r="H395" i="1" s="1"/>
  <c r="M393" i="1"/>
  <c r="L393" i="1"/>
  <c r="H393" i="1" s="1"/>
  <c r="K393" i="1"/>
  <c r="M391" i="1"/>
  <c r="L391" i="1"/>
  <c r="K391" i="1"/>
  <c r="H391" i="1" s="1"/>
  <c r="M389" i="1"/>
  <c r="L389" i="1"/>
  <c r="K389" i="1"/>
  <c r="M387" i="1"/>
  <c r="L387" i="1"/>
  <c r="K387" i="1"/>
  <c r="H387" i="1"/>
  <c r="M385" i="1"/>
  <c r="L385" i="1"/>
  <c r="K385" i="1"/>
  <c r="M383" i="1"/>
  <c r="L383" i="1"/>
  <c r="K383" i="1"/>
  <c r="H383" i="1" s="1"/>
  <c r="M381" i="1"/>
  <c r="H381" i="1" s="1"/>
  <c r="L381" i="1"/>
  <c r="K381" i="1"/>
  <c r="M379" i="1"/>
  <c r="L379" i="1"/>
  <c r="K379" i="1"/>
  <c r="M377" i="1"/>
  <c r="L377" i="1"/>
  <c r="K377" i="1"/>
  <c r="M375" i="1"/>
  <c r="L375" i="1"/>
  <c r="K375" i="1"/>
  <c r="H375" i="1" s="1"/>
  <c r="M373" i="1"/>
  <c r="L373" i="1"/>
  <c r="K373" i="1"/>
  <c r="M371" i="1"/>
  <c r="L371" i="1"/>
  <c r="K371" i="1"/>
  <c r="M369" i="1"/>
  <c r="L369" i="1"/>
  <c r="K369" i="1"/>
  <c r="H369" i="1"/>
  <c r="M367" i="1"/>
  <c r="L367" i="1"/>
  <c r="K367" i="1"/>
  <c r="M365" i="1"/>
  <c r="L365" i="1"/>
  <c r="K365" i="1"/>
  <c r="H365" i="1" s="1"/>
  <c r="M363" i="1"/>
  <c r="L363" i="1"/>
  <c r="H363" i="1" s="1"/>
  <c r="K363" i="1"/>
  <c r="M361" i="1"/>
  <c r="L361" i="1"/>
  <c r="K361" i="1"/>
  <c r="H361" i="1" s="1"/>
  <c r="M359" i="1"/>
  <c r="L359" i="1"/>
  <c r="K359" i="1"/>
  <c r="H359" i="1" s="1"/>
  <c r="M356" i="1"/>
  <c r="L356" i="1"/>
  <c r="H356" i="1" s="1"/>
  <c r="K356" i="1"/>
  <c r="M353" i="1"/>
  <c r="L353" i="1"/>
  <c r="K353" i="1"/>
  <c r="H353" i="1" s="1"/>
  <c r="M350" i="1"/>
  <c r="L350" i="1"/>
  <c r="K350" i="1"/>
  <c r="M347" i="1"/>
  <c r="L347" i="1"/>
  <c r="K347" i="1"/>
  <c r="H347" i="1"/>
  <c r="M344" i="1"/>
  <c r="L344" i="1"/>
  <c r="K344" i="1"/>
  <c r="M341" i="1"/>
  <c r="L341" i="1"/>
  <c r="K341" i="1"/>
  <c r="H341" i="1" s="1"/>
  <c r="M338" i="1"/>
  <c r="H338" i="1" s="1"/>
  <c r="L338" i="1"/>
  <c r="K338" i="1"/>
  <c r="M334" i="1"/>
  <c r="L334" i="1"/>
  <c r="K334" i="1"/>
  <c r="M330" i="1"/>
  <c r="L330" i="1"/>
  <c r="K330" i="1"/>
  <c r="M328" i="1"/>
  <c r="L328" i="1"/>
  <c r="K328" i="1"/>
  <c r="H328" i="1" s="1"/>
  <c r="M326" i="1"/>
  <c r="L326" i="1"/>
  <c r="K326" i="1"/>
  <c r="I326" i="1"/>
  <c r="H326" i="1" s="1"/>
  <c r="M324" i="1"/>
  <c r="L324" i="1"/>
  <c r="H324" i="1" s="1"/>
  <c r="K324" i="1"/>
  <c r="I324" i="1"/>
  <c r="M321" i="1"/>
  <c r="L321" i="1"/>
  <c r="K321" i="1"/>
  <c r="H321" i="1" s="1"/>
  <c r="I321" i="1"/>
  <c r="M318" i="1"/>
  <c r="L318" i="1"/>
  <c r="K318" i="1"/>
  <c r="I318" i="1"/>
  <c r="H318" i="1" s="1"/>
  <c r="M316" i="1"/>
  <c r="L316" i="1"/>
  <c r="H316" i="1" s="1"/>
  <c r="K316" i="1"/>
  <c r="M313" i="1"/>
  <c r="L313" i="1"/>
  <c r="K313" i="1"/>
  <c r="H313" i="1" s="1"/>
  <c r="M310" i="1"/>
  <c r="L310" i="1"/>
  <c r="K310" i="1"/>
  <c r="H310" i="1" s="1"/>
  <c r="I310" i="1"/>
  <c r="M308" i="1"/>
  <c r="L308" i="1"/>
  <c r="K308" i="1"/>
  <c r="I308" i="1"/>
  <c r="M304" i="1"/>
  <c r="L304" i="1"/>
  <c r="K304" i="1"/>
  <c r="H304" i="1" s="1"/>
  <c r="M302" i="1"/>
  <c r="H302" i="1" s="1"/>
  <c r="L302" i="1"/>
  <c r="K302" i="1"/>
  <c r="M300" i="1"/>
  <c r="L300" i="1"/>
  <c r="K300" i="1"/>
  <c r="H300" i="1" s="1"/>
  <c r="M298" i="1"/>
  <c r="L298" i="1"/>
  <c r="K298" i="1"/>
  <c r="I298" i="1"/>
  <c r="M296" i="1"/>
  <c r="L296" i="1"/>
  <c r="K296" i="1"/>
  <c r="H296" i="1" s="1"/>
  <c r="I296" i="1"/>
  <c r="M291" i="1"/>
  <c r="L291" i="1"/>
  <c r="K291" i="1"/>
  <c r="I291" i="1"/>
  <c r="M286" i="1"/>
  <c r="L286" i="1"/>
  <c r="K286" i="1"/>
  <c r="M281" i="1"/>
  <c r="L281" i="1"/>
  <c r="K281" i="1"/>
  <c r="H281" i="1" s="1"/>
  <c r="M279" i="1"/>
  <c r="L279" i="1"/>
  <c r="K279" i="1"/>
  <c r="H279" i="1" s="1"/>
  <c r="M277" i="1"/>
  <c r="L277" i="1"/>
  <c r="H277" i="1" s="1"/>
  <c r="K277" i="1"/>
  <c r="M275" i="1"/>
  <c r="L275" i="1"/>
  <c r="K275" i="1"/>
  <c r="M271" i="1"/>
  <c r="L271" i="1"/>
  <c r="K271" i="1"/>
  <c r="H271" i="1" s="1"/>
  <c r="M268" i="1"/>
  <c r="L268" i="1"/>
  <c r="K268" i="1"/>
  <c r="I268" i="1"/>
  <c r="M266" i="1"/>
  <c r="L266" i="1"/>
  <c r="K266" i="1"/>
  <c r="M264" i="1"/>
  <c r="L264" i="1"/>
  <c r="K264" i="1"/>
  <c r="I264" i="1"/>
  <c r="M260" i="1"/>
  <c r="L260" i="1"/>
  <c r="K260" i="1"/>
  <c r="M257" i="1"/>
  <c r="L257" i="1"/>
  <c r="K257" i="1"/>
  <c r="M255" i="1"/>
  <c r="L255" i="1"/>
  <c r="H255" i="1" s="1"/>
  <c r="K255" i="1"/>
  <c r="M252" i="1"/>
  <c r="L252" i="1"/>
  <c r="K252" i="1"/>
  <c r="H252" i="1" s="1"/>
  <c r="M250" i="1"/>
  <c r="L250" i="1"/>
  <c r="K250" i="1"/>
  <c r="M245" i="1"/>
  <c r="L245" i="1"/>
  <c r="K245" i="1"/>
  <c r="M240" i="1"/>
  <c r="L240" i="1"/>
  <c r="H240" i="1" s="1"/>
  <c r="K240" i="1"/>
  <c r="I240" i="1"/>
  <c r="M237" i="1"/>
  <c r="L237" i="1"/>
  <c r="K237" i="1"/>
  <c r="M234" i="1"/>
  <c r="L234" i="1"/>
  <c r="K234" i="1"/>
  <c r="M231" i="1"/>
  <c r="L231" i="1"/>
  <c r="K231" i="1"/>
  <c r="I231" i="1"/>
  <c r="M230" i="1"/>
  <c r="L230" i="1"/>
  <c r="L228" i="1" s="1"/>
  <c r="K230" i="1"/>
  <c r="M229" i="1"/>
  <c r="M228" i="1" s="1"/>
  <c r="L229" i="1"/>
  <c r="K229" i="1"/>
  <c r="M226" i="1"/>
  <c r="L226" i="1"/>
  <c r="K226" i="1"/>
  <c r="M223" i="1"/>
  <c r="L223" i="1"/>
  <c r="H223" i="1" s="1"/>
  <c r="K223" i="1"/>
  <c r="M221" i="1"/>
  <c r="L221" i="1"/>
  <c r="K221" i="1"/>
  <c r="H221" i="1" s="1"/>
  <c r="M218" i="1"/>
  <c r="L218" i="1"/>
  <c r="K218" i="1"/>
  <c r="M215" i="1"/>
  <c r="L215" i="1"/>
  <c r="K215" i="1"/>
  <c r="M213" i="1"/>
  <c r="L213" i="1"/>
  <c r="H213" i="1" s="1"/>
  <c r="K213" i="1"/>
  <c r="I213" i="1"/>
  <c r="M208" i="1"/>
  <c r="L208" i="1"/>
  <c r="K208" i="1"/>
  <c r="M205" i="1"/>
  <c r="L205" i="1"/>
  <c r="K205" i="1"/>
  <c r="H205" i="1" s="1"/>
  <c r="M202" i="1"/>
  <c r="L202" i="1"/>
  <c r="K202" i="1"/>
  <c r="H202" i="1" s="1"/>
  <c r="M199" i="1"/>
  <c r="L199" i="1"/>
  <c r="K199" i="1"/>
  <c r="H199" i="1" s="1"/>
  <c r="M196" i="1"/>
  <c r="L196" i="1"/>
  <c r="K196" i="1"/>
  <c r="M193" i="1"/>
  <c r="L193" i="1"/>
  <c r="K193" i="1"/>
  <c r="I193" i="1"/>
  <c r="M190" i="1"/>
  <c r="L190" i="1"/>
  <c r="K190" i="1"/>
  <c r="M188" i="1"/>
  <c r="L188" i="1"/>
  <c r="H188" i="1" s="1"/>
  <c r="K188" i="1"/>
  <c r="M185" i="1"/>
  <c r="L185" i="1"/>
  <c r="K185" i="1"/>
  <c r="H185" i="1" s="1"/>
  <c r="M183" i="1"/>
  <c r="L183" i="1"/>
  <c r="K183" i="1"/>
  <c r="M181" i="1"/>
  <c r="L181" i="1"/>
  <c r="K181" i="1"/>
  <c r="M179" i="1"/>
  <c r="L179" i="1"/>
  <c r="K179" i="1"/>
  <c r="M177" i="1"/>
  <c r="L177" i="1"/>
  <c r="K177" i="1"/>
  <c r="H177" i="1" s="1"/>
  <c r="M173" i="1"/>
  <c r="L173" i="1"/>
  <c r="K173" i="1"/>
  <c r="M171" i="1"/>
  <c r="L171" i="1"/>
  <c r="K171" i="1"/>
  <c r="I171" i="1"/>
  <c r="M168" i="1"/>
  <c r="L168" i="1"/>
  <c r="K168" i="1"/>
  <c r="M166" i="1"/>
  <c r="L166" i="1"/>
  <c r="H166" i="1" s="1"/>
  <c r="K166" i="1"/>
  <c r="M164" i="1"/>
  <c r="L164" i="1"/>
  <c r="K164" i="1"/>
  <c r="I164" i="1"/>
  <c r="M161" i="1"/>
  <c r="L161" i="1"/>
  <c r="K161" i="1"/>
  <c r="H161" i="1" s="1"/>
  <c r="M158" i="1"/>
  <c r="L158" i="1"/>
  <c r="K158" i="1"/>
  <c r="I158" i="1"/>
  <c r="M155" i="1"/>
  <c r="L155" i="1"/>
  <c r="K155" i="1"/>
  <c r="I155" i="1"/>
  <c r="M152" i="1"/>
  <c r="L152" i="1"/>
  <c r="K152" i="1"/>
  <c r="H152" i="1" s="1"/>
  <c r="M149" i="1"/>
  <c r="L149" i="1"/>
  <c r="K149" i="1"/>
  <c r="H149" i="1" s="1"/>
  <c r="M145" i="1"/>
  <c r="L145" i="1"/>
  <c r="K145" i="1"/>
  <c r="H145" i="1" s="1"/>
  <c r="M141" i="1"/>
  <c r="L141" i="1"/>
  <c r="K141" i="1"/>
  <c r="M138" i="1"/>
  <c r="L138" i="1"/>
  <c r="K138" i="1"/>
  <c r="I138" i="1"/>
  <c r="H138" i="1" s="1"/>
  <c r="M136" i="1"/>
  <c r="L136" i="1"/>
  <c r="K136" i="1"/>
  <c r="H136" i="1" s="1"/>
  <c r="M133" i="1"/>
  <c r="L133" i="1"/>
  <c r="H133" i="1" s="1"/>
  <c r="K133" i="1"/>
  <c r="I133" i="1"/>
  <c r="M128" i="1"/>
  <c r="L128" i="1"/>
  <c r="K128" i="1"/>
  <c r="H128" i="1" s="1"/>
  <c r="M125" i="1"/>
  <c r="L125" i="1"/>
  <c r="K125" i="1"/>
  <c r="M122" i="1"/>
  <c r="L122" i="1"/>
  <c r="K122" i="1"/>
  <c r="M120" i="1"/>
  <c r="L120" i="1"/>
  <c r="K120" i="1"/>
  <c r="I120" i="1"/>
  <c r="M117" i="1"/>
  <c r="L117" i="1"/>
  <c r="K117" i="1"/>
  <c r="M114" i="1"/>
  <c r="L114" i="1"/>
  <c r="K114" i="1"/>
  <c r="I114" i="1"/>
  <c r="H114" i="1" s="1"/>
  <c r="M113" i="1"/>
  <c r="L113" i="1"/>
  <c r="K113" i="1"/>
  <c r="M112" i="1"/>
  <c r="L112" i="1"/>
  <c r="K112" i="1"/>
  <c r="M109" i="1"/>
  <c r="L109" i="1"/>
  <c r="K109" i="1"/>
  <c r="M107" i="1"/>
  <c r="L107" i="1"/>
  <c r="K107" i="1"/>
  <c r="H107" i="1" s="1"/>
  <c r="M104" i="1"/>
  <c r="L104" i="1"/>
  <c r="K104" i="1"/>
  <c r="M102" i="1"/>
  <c r="L102" i="1"/>
  <c r="K102" i="1"/>
  <c r="H102" i="1" s="1"/>
  <c r="M99" i="1"/>
  <c r="L99" i="1"/>
  <c r="K99" i="1"/>
  <c r="I99" i="1"/>
  <c r="M96" i="1"/>
  <c r="L96" i="1"/>
  <c r="K96" i="1"/>
  <c r="M94" i="1"/>
  <c r="L94" i="1"/>
  <c r="K94" i="1"/>
  <c r="H94" i="1" s="1"/>
  <c r="M93" i="1"/>
  <c r="L93" i="1"/>
  <c r="K93" i="1"/>
  <c r="K91" i="1" s="1"/>
  <c r="M92" i="1"/>
  <c r="M91" i="1" s="1"/>
  <c r="L92" i="1"/>
  <c r="L91" i="1" s="1"/>
  <c r="K92" i="1"/>
  <c r="M88" i="1"/>
  <c r="L88" i="1"/>
  <c r="K88" i="1"/>
  <c r="M86" i="1"/>
  <c r="L86" i="1"/>
  <c r="K86" i="1"/>
  <c r="M84" i="1"/>
  <c r="L84" i="1"/>
  <c r="K84" i="1"/>
  <c r="H84" i="1" s="1"/>
  <c r="M82" i="1"/>
  <c r="L82" i="1"/>
  <c r="K82" i="1"/>
  <c r="M79" i="1"/>
  <c r="L79" i="1"/>
  <c r="K79" i="1"/>
  <c r="L78" i="1"/>
  <c r="M76" i="1"/>
  <c r="L76" i="1"/>
  <c r="H76" i="1" s="1"/>
  <c r="K76" i="1"/>
  <c r="M75" i="1"/>
  <c r="L75" i="1"/>
  <c r="K75" i="1"/>
  <c r="M74" i="1"/>
  <c r="L74" i="1"/>
  <c r="K74" i="1"/>
  <c r="M69" i="1"/>
  <c r="L69" i="1"/>
  <c r="K69" i="1"/>
  <c r="I69" i="1"/>
  <c r="K68" i="1"/>
  <c r="K66" i="1" s="1"/>
  <c r="M66" i="1"/>
  <c r="L66" i="1"/>
  <c r="M64" i="1"/>
  <c r="L64" i="1"/>
  <c r="K64" i="1"/>
  <c r="M59" i="1"/>
  <c r="L59" i="1"/>
  <c r="K59" i="1"/>
  <c r="M57" i="1"/>
  <c r="L57" i="1"/>
  <c r="K57" i="1"/>
  <c r="I57" i="1"/>
  <c r="M53" i="1"/>
  <c r="L53" i="1"/>
  <c r="K53" i="1"/>
  <c r="I53" i="1"/>
  <c r="M50" i="1"/>
  <c r="L50" i="1"/>
  <c r="K50" i="1"/>
  <c r="I50" i="1"/>
  <c r="M48" i="1"/>
  <c r="L48" i="1"/>
  <c r="K48" i="1"/>
  <c r="M44" i="1"/>
  <c r="L44" i="1"/>
  <c r="K44" i="1"/>
  <c r="H44" i="1" s="1"/>
  <c r="M41" i="1"/>
  <c r="L41" i="1"/>
  <c r="K41" i="1"/>
  <c r="M39" i="1"/>
  <c r="L39" i="1"/>
  <c r="K39" i="1"/>
  <c r="M36" i="1"/>
  <c r="L36" i="1"/>
  <c r="K36" i="1"/>
  <c r="H36" i="1" s="1"/>
  <c r="I36" i="1"/>
  <c r="M33" i="1"/>
  <c r="L33" i="1"/>
  <c r="K33" i="1"/>
  <c r="I33" i="1"/>
  <c r="M30" i="1"/>
  <c r="L30" i="1"/>
  <c r="K30" i="1"/>
  <c r="I30" i="1"/>
  <c r="H30" i="1" s="1"/>
  <c r="M27" i="1"/>
  <c r="L27" i="1"/>
  <c r="K27" i="1"/>
  <c r="I27" i="1"/>
  <c r="M24" i="1"/>
  <c r="L24" i="1"/>
  <c r="K24" i="1"/>
  <c r="M21" i="1"/>
  <c r="L21" i="1"/>
  <c r="K21" i="1"/>
  <c r="H21" i="1" s="1"/>
  <c r="I21" i="1"/>
  <c r="M20" i="1"/>
  <c r="M17" i="1" s="1"/>
  <c r="L20" i="1"/>
  <c r="M19" i="1"/>
  <c r="L19" i="1"/>
  <c r="L16" i="1" s="1"/>
  <c r="K19" i="1"/>
  <c r="K16" i="1" s="1"/>
  <c r="M16" i="1"/>
  <c r="H50" i="1" l="1"/>
  <c r="H59" i="1"/>
  <c r="K73" i="1"/>
  <c r="H79" i="1"/>
  <c r="H88" i="1"/>
  <c r="H215" i="1"/>
  <c r="H226" i="1"/>
  <c r="H234" i="1"/>
  <c r="H245" i="1"/>
  <c r="H257" i="1"/>
  <c r="H373" i="1"/>
  <c r="H409" i="1"/>
  <c r="H454" i="1"/>
  <c r="H470" i="1"/>
  <c r="H39" i="1"/>
  <c r="L73" i="1"/>
  <c r="H96" i="1"/>
  <c r="H158" i="1"/>
  <c r="H41" i="1"/>
  <c r="H64" i="1"/>
  <c r="M73" i="1"/>
  <c r="H99" i="1"/>
  <c r="H122" i="1"/>
  <c r="H196" i="1"/>
  <c r="K228" i="1"/>
  <c r="H260" i="1"/>
  <c r="H268" i="1"/>
  <c r="H367" i="1"/>
  <c r="H403" i="1"/>
  <c r="H446" i="1"/>
  <c r="H33" i="1"/>
  <c r="H53" i="1"/>
  <c r="H82" i="1"/>
  <c r="H109" i="1"/>
  <c r="H125" i="1"/>
  <c r="H168" i="1"/>
  <c r="H208" i="1"/>
  <c r="H218" i="1"/>
  <c r="H237" i="1"/>
  <c r="H250" i="1"/>
  <c r="H350" i="1"/>
  <c r="H389" i="1"/>
  <c r="H430" i="1"/>
  <c r="H464" i="1"/>
  <c r="H472" i="1"/>
  <c r="H179" i="1"/>
  <c r="M15" i="1"/>
  <c r="H24" i="1"/>
  <c r="K111" i="1"/>
  <c r="H117" i="1"/>
  <c r="H171" i="1"/>
  <c r="H264" i="1"/>
  <c r="H27" i="1"/>
  <c r="H57" i="1"/>
  <c r="H66" i="1"/>
  <c r="L111" i="1"/>
  <c r="H190" i="1"/>
  <c r="H275" i="1"/>
  <c r="H330" i="1"/>
  <c r="H377" i="1"/>
  <c r="H413" i="1"/>
  <c r="H69" i="1"/>
  <c r="M111" i="1"/>
  <c r="H141" i="1"/>
  <c r="H164" i="1"/>
  <c r="H181" i="1"/>
  <c r="H231" i="1"/>
  <c r="H286" i="1"/>
  <c r="H298" i="1"/>
  <c r="H308" i="1"/>
  <c r="H344" i="1"/>
  <c r="H385" i="1"/>
  <c r="H422" i="1"/>
  <c r="H468" i="1"/>
  <c r="M18" i="1"/>
  <c r="H86" i="1"/>
  <c r="H120" i="1"/>
  <c r="H155" i="1"/>
  <c r="H266" i="1"/>
  <c r="H371" i="1"/>
  <c r="H407" i="1"/>
  <c r="H452" i="1"/>
  <c r="L18" i="1"/>
  <c r="H48" i="1"/>
  <c r="H104" i="1"/>
  <c r="H183" i="1"/>
  <c r="H193" i="1"/>
  <c r="H291" i="1"/>
  <c r="H334" i="1"/>
  <c r="H379" i="1"/>
  <c r="H415" i="1"/>
  <c r="H462" i="1"/>
  <c r="L17" i="1"/>
  <c r="L15" i="1" s="1"/>
  <c r="K20" i="1"/>
  <c r="K17" i="1" l="1"/>
  <c r="K15" i="1" s="1"/>
  <c r="K18" i="1"/>
</calcChain>
</file>

<file path=xl/sharedStrings.xml><?xml version="1.0" encoding="utf-8"?>
<sst xmlns="http://schemas.openxmlformats.org/spreadsheetml/2006/main" count="1427" uniqueCount="438">
  <si>
    <t>Приложение</t>
  </si>
  <si>
    <t>УТВЕРЖДЕНА</t>
  </si>
  <si>
    <t xml:space="preserve">
постановлением администрации 
городского округа 
«Город Калининград»
от «28» декабря 2024 г. № 1162</t>
  </si>
  <si>
    <t>Приложение 
к постановлению администрации 
городского округа 
«Город Калининград» 
от 27 декабря 2023 г. № 1097</t>
  </si>
  <si>
    <t>Адресная инвестиционная программа городского округа «Город Калининград» на 2026 г. и плановый период 2027-2028 гг.</t>
  </si>
  <si>
    <t>№ п/п</t>
  </si>
  <si>
    <t>Наименование объекта (мероприятия)</t>
  </si>
  <si>
    <t>Постановление администрации об осуществлении капитальных вложений</t>
  </si>
  <si>
    <t>Главный распорядитель бюджетных средств</t>
  </si>
  <si>
    <t xml:space="preserve">Форма финансового обеспечения </t>
  </si>
  <si>
    <r>
      <t>Вид работ</t>
    </r>
    <r>
      <rPr>
        <vertAlign val="superscript"/>
        <sz val="12"/>
        <rFont val="Times New Roman"/>
        <family val="1"/>
        <charset val="204"/>
      </rPr>
      <t>**</t>
    </r>
  </si>
  <si>
    <t>Годы реализации</t>
  </si>
  <si>
    <t>Общий объем финансирования, тыс. руб.</t>
  </si>
  <si>
    <t>Профинансиро-вано на 01.01.2026, 
тыс. руб.</t>
  </si>
  <si>
    <t>План финансирования, тыс. руб.</t>
  </si>
  <si>
    <t>источни-ки финанси-рования</t>
  </si>
  <si>
    <t>плановый период</t>
  </si>
  <si>
    <t>муниципальный заказчик (получатель субсидии)</t>
  </si>
  <si>
    <t>Всего по объектам адресной инвестиционной программы:</t>
  </si>
  <si>
    <t>Всего</t>
  </si>
  <si>
    <t>ОБ</t>
  </si>
  <si>
    <t>ГБ</t>
  </si>
  <si>
    <t>ОБРАЗОВАНИЕ</t>
  </si>
  <si>
    <t>1.</t>
  </si>
  <si>
    <t>Строительство общеобразовательной школы по 
ул. Героя России Мариенко в г. Калининграде</t>
  </si>
  <si>
    <t xml:space="preserve">от 10.08.2023 № 598 
(в редакции от 29.07.2025 № 559) </t>
  </si>
  <si>
    <t>КГХиС</t>
  </si>
  <si>
    <t>Субсидия</t>
  </si>
  <si>
    <t>Строительство</t>
  </si>
  <si>
    <t>2023-2027</t>
  </si>
  <si>
    <t>МБУ «УКС»</t>
  </si>
  <si>
    <t>2.</t>
  </si>
  <si>
    <t>Строительство  общеобразовательной школы в Юго-Восточном жилом районе г. Калининграда</t>
  </si>
  <si>
    <t>№ 485 от 25.06.2020
(в редакции от 04.12.2025 № 1012)</t>
  </si>
  <si>
    <t>2020-2028</t>
  </si>
  <si>
    <r>
      <t>3.</t>
    </r>
    <r>
      <rPr>
        <vertAlign val="superscript"/>
        <sz val="12"/>
        <rFont val="Times New Roman"/>
        <family val="1"/>
        <charset val="204"/>
      </rPr>
      <t>*</t>
    </r>
  </si>
  <si>
    <t>Строительство дошкольного учреждения по ул. Флагманской в г. Калининграде</t>
  </si>
  <si>
    <t xml:space="preserve"> от 08.04.2020 № 293
(в редакции от 01.02.2024 № 57)</t>
  </si>
  <si>
    <t>2021-2027</t>
  </si>
  <si>
    <t>2021-2026</t>
  </si>
  <si>
    <r>
      <t>4.</t>
    </r>
    <r>
      <rPr>
        <vertAlign val="superscript"/>
        <sz val="12"/>
        <rFont val="Times New Roman"/>
        <family val="1"/>
        <charset val="204"/>
      </rPr>
      <t>*</t>
    </r>
  </si>
  <si>
    <t>Строительство дошкольного учреждения по проезду Тихорецкому в г. Калининграде</t>
  </si>
  <si>
    <t xml:space="preserve"> от 23.07.2021 № 597
(в редакции от 11.11.2025 № 878)</t>
  </si>
  <si>
    <t>2021-2028</t>
  </si>
  <si>
    <r>
      <t>5.</t>
    </r>
    <r>
      <rPr>
        <vertAlign val="superscript"/>
        <sz val="12"/>
        <rFont val="Times New Roman"/>
        <family val="1"/>
        <charset val="204"/>
      </rPr>
      <t>*</t>
    </r>
  </si>
  <si>
    <t>Строительство дошкольного учреждения по ул. Владимирской в г. Калининграде</t>
  </si>
  <si>
    <t xml:space="preserve"> от 23.07.2021 № 609
(в редакции от 19.12.2025 № 1069)</t>
  </si>
  <si>
    <r>
      <t>6.</t>
    </r>
    <r>
      <rPr>
        <vertAlign val="superscript"/>
        <sz val="12"/>
        <rFont val="Times New Roman"/>
        <family val="1"/>
        <charset val="204"/>
      </rPr>
      <t>*</t>
    </r>
  </si>
  <si>
    <t>Строительство дошкольного учреждения по ул. Баженова в г. Калининграде</t>
  </si>
  <si>
    <t xml:space="preserve"> от 23.07.2021 № 608
(в редакции от 19.12.2025 № 1068)</t>
  </si>
  <si>
    <r>
      <t>7.</t>
    </r>
    <r>
      <rPr>
        <vertAlign val="superscript"/>
        <sz val="12"/>
        <rFont val="Times New Roman"/>
        <family val="1"/>
        <charset val="204"/>
      </rPr>
      <t>*</t>
    </r>
  </si>
  <si>
    <t>Строительство дошкольного учреждения по 
ул. Арсенальной в г. Калининграде</t>
  </si>
  <si>
    <t xml:space="preserve"> от 13.01.2023 № 13 
(в редакции от 26.01.2026 № 20)</t>
  </si>
  <si>
    <t xml:space="preserve">Разработка проектной документации </t>
  </si>
  <si>
    <t>2027-2030</t>
  </si>
  <si>
    <t>8.</t>
  </si>
  <si>
    <t>Строительство газовой котельной и реконструкция системы теплоснабжения МАДОУ детский сад 
№ 11 по ул. Ю. Гагарина, 79 в г. Калининграде</t>
  </si>
  <si>
    <t xml:space="preserve"> от 07.10.2024 № 882</t>
  </si>
  <si>
    <t>2025-2026</t>
  </si>
  <si>
    <t>7.</t>
  </si>
  <si>
    <t>Строительство общеобразовательной школы по ул. Благовещенской в г. Калининграде</t>
  </si>
  <si>
    <t xml:space="preserve"> от 01.06.2021 № 423
(в редакции от 13.03.2023 № 130, 
от 13.02.2025 № 81)</t>
  </si>
  <si>
    <t>Корректировка проектной документации</t>
  </si>
  <si>
    <t>2021-2025</t>
  </si>
  <si>
    <t>Строительство нового корпуса общеобразовательной школы № 11 по ул. Мира в г. Калининграде</t>
  </si>
  <si>
    <t xml:space="preserve"> от 26.12.2018 № 1256
(в редакции от 23.12.2024 № 1136)</t>
  </si>
  <si>
    <t>2019-2025</t>
  </si>
  <si>
    <t>9.</t>
  </si>
  <si>
    <t>Строительство газовой котельной и реконструкция системы теплоснабжения МАДОУ детский                                                                          сад № 5, расположенный по                                             адресу: ул. Маршала Новикова, 25-27</t>
  </si>
  <si>
    <t xml:space="preserve"> от 10.12.2019 № 1131 
(в редакции от 20.08.2025 № 644)</t>
  </si>
  <si>
    <t>2019-2026</t>
  </si>
  <si>
    <t xml:space="preserve">МБУ «УКС» </t>
  </si>
  <si>
    <t>10.</t>
  </si>
  <si>
    <t>Строительство дренажной системы здания МАДОУ ЦРР д/с № 133 по ул. 3-го Белорусского фронта, зд. 1</t>
  </si>
  <si>
    <t>от 30.09.2025 № 758</t>
  </si>
  <si>
    <t>11.</t>
  </si>
  <si>
    <t>Реконструкция системы теплоснабжения с устройством электрического котла МАУДО ДДТ «Родник» по ул. Нефтяной, 2 в г. Калининграде</t>
  </si>
  <si>
    <t>от 17.09.2025 № 733</t>
  </si>
  <si>
    <t>Реконструкция</t>
  </si>
  <si>
    <r>
      <t>12.</t>
    </r>
    <r>
      <rPr>
        <vertAlign val="superscript"/>
        <sz val="12"/>
        <rFont val="Times New Roman"/>
        <family val="1"/>
        <charset val="204"/>
      </rPr>
      <t>*</t>
    </r>
  </si>
  <si>
    <t>Строительство нового корпуса детского оздоровительного лагеря на территории загородного центра им. Гайдара в г. Светлогорске</t>
  </si>
  <si>
    <t xml:space="preserve"> от 25.06.2020 № 490
(в редакции от 16.05.2025 № 362, 
от 08.12.2025 № 1014)</t>
  </si>
  <si>
    <t>КУЛЬТУРА</t>
  </si>
  <si>
    <t>13.</t>
  </si>
  <si>
    <t>Реконструкция объекта «Аквариум» (литер Г) под «Террариум» по адресу пр. Мира, 26</t>
  </si>
  <si>
    <t xml:space="preserve"> от 10.12.2019 № 1133
 (в редакции от 11.11.2025 № 875)</t>
  </si>
  <si>
    <t>КпСП</t>
  </si>
  <si>
    <t>2020-2027</t>
  </si>
  <si>
    <t>МАУК 
«Калининград-ский зоопарк»</t>
  </si>
  <si>
    <t>14.</t>
  </si>
  <si>
    <t>Реконструкция вольеров для лосей (литеры 
Г-31, Г-32 и Г-33) под вольер для содержания животных МАУК «Калининградский зоопарк»</t>
  </si>
  <si>
    <t xml:space="preserve"> от 09.08.2022 № 681
(в редакции от 13.11.2025 № 886)</t>
  </si>
  <si>
    <t>2022-2028</t>
  </si>
  <si>
    <t>15.</t>
  </si>
  <si>
    <t>Реконструкция хозяйственно-бытовой канализации для объектов «Ластоногие» и «Львятник»</t>
  </si>
  <si>
    <t xml:space="preserve"> от 07.10.2024 № 886</t>
  </si>
  <si>
    <t>Разработка проектной  документации</t>
  </si>
  <si>
    <t>2025-2027</t>
  </si>
  <si>
    <r>
      <t>16.</t>
    </r>
    <r>
      <rPr>
        <vertAlign val="superscript"/>
        <sz val="12"/>
        <rFont val="Times New Roman"/>
        <family val="1"/>
        <charset val="204"/>
      </rPr>
      <t>*</t>
    </r>
  </si>
  <si>
    <t>Строительство «Детской школы искусств» по 
ул. Свердлова в г. Калининграде</t>
  </si>
  <si>
    <t xml:space="preserve"> от 13.02.2024 № 99</t>
  </si>
  <si>
    <t>2025-2028</t>
  </si>
  <si>
    <t>СПОРТ И МОЛОДЕЖЬ</t>
  </si>
  <si>
    <r>
      <t>17.</t>
    </r>
    <r>
      <rPr>
        <vertAlign val="superscript"/>
        <sz val="12"/>
        <rFont val="Times New Roman"/>
        <family val="1"/>
        <charset val="204"/>
      </rPr>
      <t>*</t>
    </r>
  </si>
  <si>
    <t>Строительство Центра прогресса бокса по ул. Железнодорожной в г. Калининграде</t>
  </si>
  <si>
    <t xml:space="preserve"> от 11.09.2020 № 779
 (в редакции от 10.06.2025 № 437)</t>
  </si>
  <si>
    <t>2021-2024</t>
  </si>
  <si>
    <t>МАУ ДО СШ 
№ 12 ПО БОКСУ</t>
  </si>
  <si>
    <t>Строительство физкультурно-оздоровительного комплекса по ул. Железнодорожной в г. Калининграде</t>
  </si>
  <si>
    <t xml:space="preserve"> от 29.03.2021 № 187
(в редакции от 03.06.2024 № 424)</t>
  </si>
  <si>
    <r>
      <t>18.</t>
    </r>
    <r>
      <rPr>
        <vertAlign val="superscript"/>
        <sz val="12"/>
        <rFont val="Times New Roman"/>
        <family val="1"/>
        <charset val="204"/>
      </rPr>
      <t>*</t>
    </r>
  </si>
  <si>
    <t>Строительство физкультурно-оздоровительного комплекса по ул. Докука в г. Калининграде</t>
  </si>
  <si>
    <t xml:space="preserve">от 14.02.2024 № 112 </t>
  </si>
  <si>
    <t>19.</t>
  </si>
  <si>
    <t>Строительство физкультурно-оздоровительного комплекса по ул. Барклая де Толли в 
г. Калининграде</t>
  </si>
  <si>
    <t xml:space="preserve"> от 25.10.2023 № 801
(в редакции от 08.12.2025 № 1014)</t>
  </si>
  <si>
    <t>2026-2028</t>
  </si>
  <si>
    <t>РАЗВИТИЕ ДОРОЖНО-ТРАНСПОРТНОГО КОМПЛЕКСА</t>
  </si>
  <si>
    <t>20.</t>
  </si>
  <si>
    <t>Строительство улицы Тихоокеанской от 
ул. Алданская до ул. Спасателей
в городе Калининграде, включая вынос (переустройство) двухцепного участка 
ВЛ 15-99, ВЛ 15-101</t>
  </si>
  <si>
    <t xml:space="preserve"> от 05.06.2024 № 441 (в редакции от 01.07.2025 № 514)</t>
  </si>
  <si>
    <t>КРДТИ</t>
  </si>
  <si>
    <t>Бюджетные инвестиции</t>
  </si>
  <si>
    <t>2024-2026</t>
  </si>
  <si>
    <t>МКУ «ГДСР» городского округа «Город «Калининград»</t>
  </si>
  <si>
    <t>21.</t>
  </si>
  <si>
    <t>Реконструкция ул. Челюскинская от 
ул. Тихоокеанская до дома № 20/22 по 
ул. Челюскинская в г. Калининграде</t>
  </si>
  <si>
    <t>от 05.06.2024 № 436 
(в редакции от 16.06.2025 № 467)</t>
  </si>
  <si>
    <t>22.</t>
  </si>
  <si>
    <t xml:space="preserve">Строительство ул. Благовещенской в г. Калининграде </t>
  </si>
  <si>
    <t xml:space="preserve"> от 04.06.2021 № 443
(в редакции от 13.11.2024 № 992)</t>
  </si>
  <si>
    <t>Разработка проектной документации</t>
  </si>
  <si>
    <t>2023-2026</t>
  </si>
  <si>
    <t>Строительство ул. Благовещенской в г. Калининграде (1 этап)</t>
  </si>
  <si>
    <t>23.</t>
  </si>
  <si>
    <t xml:space="preserve">Строительство бул. Снегова и участка 
ул. Стрелецкой  (2 этап) в г. Калининграде 
(от ул. Благовещенская до ул. М. Гвардии) </t>
  </si>
  <si>
    <t xml:space="preserve"> от 08.11.2023 № 843      (в редакции от 17.12.2025 № 1060)</t>
  </si>
  <si>
    <t>2024-2028</t>
  </si>
  <si>
    <t>24.</t>
  </si>
  <si>
    <t>Строительство ул. Юбилейная в г. Калининграде</t>
  </si>
  <si>
    <t>от 31.05.2022 № 389 
(в редакции от 05.08.2025 № 582)</t>
  </si>
  <si>
    <t>2022-2027</t>
  </si>
  <si>
    <r>
      <t>25.</t>
    </r>
    <r>
      <rPr>
        <vertAlign val="superscript"/>
        <sz val="12"/>
        <rFont val="Times New Roman"/>
        <family val="1"/>
        <charset val="204"/>
      </rPr>
      <t>*</t>
    </r>
  </si>
  <si>
    <t>Реконструкция Советского проспекта от
ул. Марш. Борзова до ул. Габайдулина в 
г. Калининграде</t>
  </si>
  <si>
    <t xml:space="preserve"> от 18.04.2017 № 569
 (в редакции от 22.11.2023 № 872, 
от 15.12.2025 № 1051)</t>
  </si>
  <si>
    <t>2021-2029</t>
  </si>
  <si>
    <t>КМИиЗР</t>
  </si>
  <si>
    <t xml:space="preserve">Изъятие объектов недвижимого имущества </t>
  </si>
  <si>
    <t>Строительство ул. Горчакова 
(от ул. Ген. Челнокова до ул. Согласия) в г. Калининграде</t>
  </si>
  <si>
    <t xml:space="preserve"> от 22.01.2021 № 30
 (в редакции от 13.02.2025 № 82)</t>
  </si>
  <si>
    <t>МКУ «ГДСР»</t>
  </si>
  <si>
    <t>26.</t>
  </si>
  <si>
    <t xml:space="preserve">Строительство проезда от ул. Р. Зорге до 
ул. Краснопрудная в г. Калининграде </t>
  </si>
  <si>
    <t>от 01.11.2023 № 819 
(в редакции от 18.03.2025 № 246, 
от 15.12.2025 № 1051)</t>
  </si>
  <si>
    <t>2028-2029</t>
  </si>
  <si>
    <r>
      <t>27.</t>
    </r>
    <r>
      <rPr>
        <vertAlign val="superscript"/>
        <sz val="12"/>
        <rFont val="Times New Roman"/>
        <family val="1"/>
        <charset val="204"/>
      </rPr>
      <t>*</t>
    </r>
  </si>
  <si>
    <t>Реконструкция ул. Литовский вал в 
г. Калининграде</t>
  </si>
  <si>
    <t xml:space="preserve"> от 24.08.2023 № 640
(в редакции от 18.03.2025 № 246)</t>
  </si>
  <si>
    <t>2025-2029</t>
  </si>
  <si>
    <t>28.</t>
  </si>
  <si>
    <t>Строительство улицы Генерала Лучинского в г. Калининграде. 1 этап строительства (от ул. Артиллерийской до ул. Героя России Мариенко)</t>
  </si>
  <si>
    <t>№ 1155 от 13.12.2019
 (в редакции от 24.12.2025 № 1081)</t>
  </si>
  <si>
    <t>Строительство улицы Генерала Лучинского в 
г. Калининграде. 2 этап строительства (от 
ул. Героя России Мариенко до ул. Закатной)</t>
  </si>
  <si>
    <t>№ 1155 от 13.12.2019
 (в редакции от 18.02.2025 № 102)</t>
  </si>
  <si>
    <t>Строительство ул. Героя России Мариенко в г. Калининграде</t>
  </si>
  <si>
    <t xml:space="preserve"> от 25.06.2020 № 483 
(в редакции от 18.03.2025 № 244)</t>
  </si>
  <si>
    <t>Строительство ул. Закатной и участка 
ул. Арсенальной от ул. Закатной до 
ул. Краснокаменной в г. Калининграде</t>
  </si>
  <si>
    <t xml:space="preserve"> от 25.06.2020 № 482
 (в редакции от 18.02.2025 № 103)</t>
  </si>
  <si>
    <t xml:space="preserve">Строительство улично-дорожной сети в Восточном жилом районе г. Калининграда </t>
  </si>
  <si>
    <t>от 26.11.2019 № 1087 
(в редакции от 07.03.2025 № 208)</t>
  </si>
  <si>
    <r>
      <t>29.</t>
    </r>
    <r>
      <rPr>
        <vertAlign val="superscript"/>
        <sz val="12"/>
        <rFont val="Times New Roman"/>
        <family val="1"/>
        <charset val="204"/>
      </rPr>
      <t>*</t>
    </r>
  </si>
  <si>
    <t>Строительство ул. В. Денисова в 
г. Калининграде</t>
  </si>
  <si>
    <t>от 04.06.2021 № 441 
(в редакции от 19.09.2024 № 822)</t>
  </si>
  <si>
    <t>2026-2029</t>
  </si>
  <si>
    <t>30.</t>
  </si>
  <si>
    <t>«Реконструкция разводного моста через реку Преголь на участке Калининград-Советск Калининградской железной дороги» Этап 2. Автодорожный мост и подходы к нему»</t>
  </si>
  <si>
    <t xml:space="preserve"> от 11.12.2020 № 1134
 (в редакции от 23.05.2025 № 404)</t>
  </si>
  <si>
    <t>2020-2029</t>
  </si>
  <si>
    <t>31.</t>
  </si>
  <si>
    <t>Строительство эстакады с устройством инженерных сетей по ул. А. Суворова в
г. Калининграде</t>
  </si>
  <si>
    <t xml:space="preserve"> от 30.11.2015 № 1996
 (в редакции от 25.09.2024 № 842)</t>
  </si>
  <si>
    <t>2027-2028</t>
  </si>
  <si>
    <t>32.</t>
  </si>
  <si>
    <t xml:space="preserve">«Строительство улицы Понартской с транспортными развязками в 
г. Калининграде (от ул. Аллея Смелых до 
ул. У. Громовой)» (Этап III) </t>
  </si>
  <si>
    <t>от 06.11.2020 № 1006 
 (в редакции от 12.09.2024 № 793, 
от 29.01.2026 № 30)</t>
  </si>
  <si>
    <t>2024-2027</t>
  </si>
  <si>
    <r>
      <t>33.</t>
    </r>
    <r>
      <rPr>
        <vertAlign val="superscript"/>
        <sz val="12"/>
        <rFont val="Times New Roman"/>
        <family val="1"/>
        <charset val="204"/>
      </rPr>
      <t>*</t>
    </r>
  </si>
  <si>
    <t>Реконструкция ул. Аллея смелых в 
г. Калининграде, Калининградская область 
(2 этап)</t>
  </si>
  <si>
    <t>от 07.06.2018 № 574 
(в редакции от 22.10.2024 № 927)</t>
  </si>
  <si>
    <r>
      <t>34.</t>
    </r>
    <r>
      <rPr>
        <vertAlign val="superscript"/>
        <sz val="12"/>
        <rFont val="Times New Roman"/>
        <family val="1"/>
        <charset val="204"/>
      </rPr>
      <t>*</t>
    </r>
  </si>
  <si>
    <t>Реконструкция ул. Аллея смелых в 
г. Калининграде, Калининградская область 
(3 этап)</t>
  </si>
  <si>
    <t xml:space="preserve"> от 07.06.2018 № 574
(в редакции от 22.10.2024 № 927)</t>
  </si>
  <si>
    <t>Реконструкция ул. Аллея Смелых в 
г. Калининграде, Калининградская область 
(4 этап)</t>
  </si>
  <si>
    <t>2017-2025</t>
  </si>
  <si>
    <r>
      <t>35.</t>
    </r>
    <r>
      <rPr>
        <vertAlign val="superscript"/>
        <sz val="12"/>
        <rFont val="Times New Roman"/>
        <family val="1"/>
        <charset val="204"/>
      </rPr>
      <t>*</t>
    </r>
  </si>
  <si>
    <t>Строительство ул. Ген. Толстикова в 
г. Калининграде</t>
  </si>
  <si>
    <t xml:space="preserve"> от 17.10.2022 № 940
(в редакции от 18.03.2025 № 246)</t>
  </si>
  <si>
    <r>
      <t>36.</t>
    </r>
    <r>
      <rPr>
        <vertAlign val="superscript"/>
        <sz val="12"/>
        <rFont val="Times New Roman"/>
        <family val="1"/>
        <charset val="204"/>
      </rPr>
      <t>*</t>
    </r>
  </si>
  <si>
    <t>Реконструкция ул. Интернациональной в 
г. Калининграде (от ул. Аллея Смелых до 
ул. Ген. Толстикова)</t>
  </si>
  <si>
    <t xml:space="preserve"> от 03.10.2023 № 749
(в редакции от 18.03.2025 № 246)</t>
  </si>
  <si>
    <r>
      <t>37.</t>
    </r>
    <r>
      <rPr>
        <vertAlign val="superscript"/>
        <sz val="12"/>
        <rFont val="Times New Roman"/>
        <family val="1"/>
        <charset val="204"/>
      </rPr>
      <t>*</t>
    </r>
  </si>
  <si>
    <t>Реконструкция участка проспекта Победы от улицы Кутузова до улицы Радищева в 
г. Калининграде</t>
  </si>
  <si>
    <t xml:space="preserve"> от 15.07.2022 № 579
(в редакции от 18.03.2025 № 246, 
от 29.01.2026 № 30)</t>
  </si>
  <si>
    <t>2022-2029</t>
  </si>
  <si>
    <t>38.*</t>
  </si>
  <si>
    <t>Реконструкция моста Эстакадного</t>
  </si>
  <si>
    <t>от 07.06.2023 № 413 
(в редакции от 22.10.2024 № 919)</t>
  </si>
  <si>
    <t>2023-2029</t>
  </si>
  <si>
    <t>39.</t>
  </si>
  <si>
    <t>Реконструкция перекрестка ул. Майская - 
ул. Партизана Железняка в г. Калининграде</t>
  </si>
  <si>
    <t xml:space="preserve"> от 31.05.2024 № 420
(в редакции от 17.03.2025 № 229 )</t>
  </si>
  <si>
    <t>Строительство снегосплавного пункта в 
г. Калининграде</t>
  </si>
  <si>
    <t>№ 169 от 06.03.2024</t>
  </si>
  <si>
    <t>МБУ «Чистота«</t>
  </si>
  <si>
    <r>
      <t>40.</t>
    </r>
    <r>
      <rPr>
        <vertAlign val="superscript"/>
        <sz val="12"/>
        <rFont val="Times New Roman"/>
        <family val="1"/>
        <charset val="204"/>
      </rPr>
      <t>*</t>
    </r>
  </si>
  <si>
    <t xml:space="preserve">Строительство улично-дорожной сети 
на о. Октябрьском в г. Калининграде </t>
  </si>
  <si>
    <t xml:space="preserve"> от 10.06.2025 № 436</t>
  </si>
  <si>
    <t>КОМФОРТНЫЙ ГОРОД</t>
  </si>
  <si>
    <t xml:space="preserve">Строительство газовой котельной «Цепрусс» с переключением на нее многоквартирных жилых домов </t>
  </si>
  <si>
    <t>от 13.03.2023 № 133  
(в редакции от 18.03.2025 № 245)</t>
  </si>
  <si>
    <t>2023-2025</t>
  </si>
  <si>
    <t>МП «Калининград-теплосеть»</t>
  </si>
  <si>
    <t>41.</t>
  </si>
  <si>
    <t>Техническое перевооружение с переводом на природный газ котельной по 
ул. А. Невского, 188 в г. Калининграде</t>
  </si>
  <si>
    <t xml:space="preserve"> от 07.10.2022 № 911 
(в редакции от 25.02.2025 № 146, 
от 08.12.2025 № 1014)</t>
  </si>
  <si>
    <t>2022-2026</t>
  </si>
  <si>
    <t>42.</t>
  </si>
  <si>
    <t>Строительство газовой котельной по 
ул. Киевская в г. Калининграде и участков тепловой сети от котельной до границ вновь образованного земельного участка</t>
  </si>
  <si>
    <t xml:space="preserve"> от 19.10.2022 № 971
(в редакции от 09.12.2025 № 1033)</t>
  </si>
  <si>
    <t>43.</t>
  </si>
  <si>
    <t>Техническое перевооружение с переводом на природный газ котельной, расположенной по адресу: г. Калининград, ул. Подп. Емельянова, 156б</t>
  </si>
  <si>
    <t xml:space="preserve">от 03.10.2023 № 747 </t>
  </si>
  <si>
    <t>Техническое перевооружение</t>
  </si>
  <si>
    <t>44.</t>
  </si>
  <si>
    <t xml:space="preserve">Строительство газовой блочно-модульной котельной по ул. Энгельса, 51а в 
г. Калининграде </t>
  </si>
  <si>
    <t>от 04.10.2024 № 872 
(в редакции от 27.11.2025 № 970)</t>
  </si>
  <si>
    <t>45.</t>
  </si>
  <si>
    <t>Строительство газовой котельной «Чкаловск» по ул. Докука в г. Калининграде с переключением на нее потребителей</t>
  </si>
  <si>
    <t xml:space="preserve">от 12.12.2023 № 940 </t>
  </si>
  <si>
    <t xml:space="preserve">Разработка проектной  документации </t>
  </si>
  <si>
    <t>46.</t>
  </si>
  <si>
    <t>Строительство газовой котельной «Прибрежная» по ул. Заводская в г. Калининграде с переключением на нее потребителей</t>
  </si>
  <si>
    <t xml:space="preserve"> от 13.12.2023 № 944</t>
  </si>
  <si>
    <t>47.</t>
  </si>
  <si>
    <t>Техническое перевооружение с переводом на природный газ котельной по проспекту Победы, 199 в г. Калининграде</t>
  </si>
  <si>
    <t>от 04.10.2024 № 873 
(в редакции от 27.11.2025 № 971)</t>
  </si>
  <si>
    <t>48.</t>
  </si>
  <si>
    <t>Строительство газовой котельной по ул. Берестяная в г. Калининграде</t>
  </si>
  <si>
    <t xml:space="preserve"> от 30.05.2018 № 531
 (в редакции от 04.12.2024 № 1053)</t>
  </si>
  <si>
    <t>49.</t>
  </si>
  <si>
    <t>Реконструкция тепловой сети с целью переключения абонентов котельной                                ООО «ТПК «Балтптицепром» на газовую котельную по ул. Берестяная в г. Калининграде</t>
  </si>
  <si>
    <t xml:space="preserve"> от 03.11.2022 № 1018 (в редакции от 05.02.2025 № 61)</t>
  </si>
  <si>
    <t>50.</t>
  </si>
  <si>
    <t>Строительство модульной котельной для обеспечения теплоснабжением многоквартирного жилого дома по ул. Ю. Гагарина, 41-45 и 
МАОУ СОШ № 2 по ул. Ю. Гагарина, 55 в 
г. Калининграде</t>
  </si>
  <si>
    <t xml:space="preserve"> от 03.10.2023 № 750
(в редакции от 22.12.2025 № 1073) </t>
  </si>
  <si>
    <t>51.</t>
  </si>
  <si>
    <t>Строительство тепловой сети с целью переключения потребителей угольной котельной по адресу ул. Аллея смелых, 152а в 
г. Калининграде на централизованное теплоснабжение</t>
  </si>
  <si>
    <t xml:space="preserve"> от 07.10.2024 № 881</t>
  </si>
  <si>
    <t>52.</t>
  </si>
  <si>
    <t>Строительство тепловой сети с целью подключения ЦТП «Парусная» по 
ул. Казанской в г. Калининграде</t>
  </si>
  <si>
    <t xml:space="preserve"> от 04.10.2024 № 869 
(в редакции от 11.11.2025 № 877) </t>
  </si>
  <si>
    <t>Реконструкция участка тепловой сети по ул. Некрасова от границы земельного участка с КН 39:15:131808:580 (ул. Лескова, 12) до ТК 9-9 в г.Калининграде</t>
  </si>
  <si>
    <t xml:space="preserve">от 06.03.2025 № 189 </t>
  </si>
  <si>
    <t xml:space="preserve">Разработка проектной и рабочей документации </t>
  </si>
  <si>
    <r>
      <t>53.</t>
    </r>
    <r>
      <rPr>
        <vertAlign val="superscript"/>
        <sz val="12"/>
        <rFont val="Times New Roman"/>
        <family val="1"/>
        <charset val="204"/>
      </rPr>
      <t>*</t>
    </r>
  </si>
  <si>
    <t>Строительство газовой котельной «Балтийская» по ул. Эльблонгская в г. Калининграде</t>
  </si>
  <si>
    <t>от 21.10.2025 № 807</t>
  </si>
  <si>
    <t>2028-2030</t>
  </si>
  <si>
    <r>
      <t>54.</t>
    </r>
    <r>
      <rPr>
        <vertAlign val="superscript"/>
        <sz val="12"/>
        <rFont val="Times New Roman"/>
        <family val="1"/>
        <charset val="204"/>
      </rPr>
      <t>*</t>
    </r>
  </si>
  <si>
    <t>Строительство газовой котельной «Северная» по ул. Ст. лейт. Сибирякова в г. Калининграде</t>
  </si>
  <si>
    <t>от 21.10.2025 № 806</t>
  </si>
  <si>
    <t>55.</t>
  </si>
  <si>
    <t>Строительство сетей и сооружений водоотведения в мкр. Менделеево в г. Калининграде (1 очередь)</t>
  </si>
  <si>
    <t xml:space="preserve"> от 02.10.2019 № 910 
(в редакции от 23.07.2025 № 552)</t>
  </si>
  <si>
    <t>Техническое перевооружение с переводом на природный газ существующей котельной в здании МП «Муниципальные бани» по 
ул. Дзержинского, 71 в г. Калининграде</t>
  </si>
  <si>
    <t>от 11.10.2023 № 781 
(в редакции от 09.01.2025 № 2)</t>
  </si>
  <si>
    <t>МП «Муниципаль-ные бани»</t>
  </si>
  <si>
    <t>56.</t>
  </si>
  <si>
    <t>Строительство сетей и сооружений дождевой канализации на территории в границах ул. Украинская – ул. Согласия – ул. Рассветная – ул. Горького в г. Калининграде (2 этап)</t>
  </si>
  <si>
    <t xml:space="preserve"> от 03.06.2021 № 429
 (в редакции от 11.02.2025 № 79, от 26.01.2026 № 21)</t>
  </si>
  <si>
    <t>Реконструкция участка сети дождевой канализации диаметром 900 мм с устройством очистных сооружений по ул. Тельмана в г. Калининграде</t>
  </si>
  <si>
    <t>№ 423 от 03.06.2022
(в редакции от  24.03.2023 № 177)</t>
  </si>
  <si>
    <t>2023-2024</t>
  </si>
  <si>
    <t>57.</t>
  </si>
  <si>
    <t>Строительство осушительной сети на территории в границах ул. Украинская –  
ул. Согласия – ул. Рассветная – 
ул. Горького в г. Калининграде</t>
  </si>
  <si>
    <t xml:space="preserve"> от 26.09.2024 № 848 
(в редакции от  26.01.2026 № 21)</t>
  </si>
  <si>
    <t>Реконструкция участка сети дождевой канализации диаметром 550 мм с устройством очистных сооружений по ул. Тельмана в г. Калининграде</t>
  </si>
  <si>
    <t xml:space="preserve"> от 26.05.2022 № 371
(в редакции от  20.02.2025 № 129)</t>
  </si>
  <si>
    <t>58.</t>
  </si>
  <si>
    <t>Реконструкция участка сети дождевой канализации диаметром 400 мм с устройством очистных сооружений по ул. Льва Толстого в г. Калининграде</t>
  </si>
  <si>
    <t xml:space="preserve"> от 26.05.2022 № 372
(в редакции от  14.02.2025 № 87)</t>
  </si>
  <si>
    <t>59.</t>
  </si>
  <si>
    <t>Реконструкция участка сети дождевой канализации диаметром 600 мм с устройством очистных сооружений по ул. Льва Толстого в г. Калининграде</t>
  </si>
  <si>
    <t>от 26.05.2022 № 373 
(в редакции от  27.02.2025 № 153)</t>
  </si>
  <si>
    <t>Реконструкция участка сети дождевой канализации диаметром 1600 мм с устройством очистных сооружений в районе ботанического сада в г. Калининграде</t>
  </si>
  <si>
    <t>№ 405 от 02.06.2022
(в редакции от  17.11.2022 № 1072)</t>
  </si>
  <si>
    <t>60.</t>
  </si>
  <si>
    <t>Реконструкция участка сети дождевой канализации с устройством очистных сооружений по 
ул. Тургенева, ул. Герцена в г. Калининграде</t>
  </si>
  <si>
    <t xml:space="preserve"> от 11.03.2022 № 134
(в редакции от  14.02.2025 № 92)</t>
  </si>
  <si>
    <t>61.</t>
  </si>
  <si>
    <t>Реконструкция участка сети дождевой канализации диаметром 750 мм с устройством очистных сооружений по ул. Герцена в г. Калининграде</t>
  </si>
  <si>
    <t xml:space="preserve"> от 26.05.2022 № 375
(в редакции от  14.02.2025 № 91, 
от 08.12.2025 № 1014)</t>
  </si>
  <si>
    <t>Реконструкция участка сети дождевой канализации диаметром 450 мм с устройством очистных сооружений по ул. Колхозной в г. Калининграде</t>
  </si>
  <si>
    <t>от 26.05.2022 № 370 
(в редакции от  20.02.2025 № 128)</t>
  </si>
  <si>
    <t>Реконструкция участка сети дождевой канализации диаметром 700 мм с устройством очистных сооружений по ул. Колхозной в г. Калининграде</t>
  </si>
  <si>
    <t xml:space="preserve"> от 26.05.2022 № 374
(в редакции от  25.02.2025 № 147)</t>
  </si>
  <si>
    <t>Реконструкция участка сети дождевой канализации с устройством очистных сооружений в районе Московского пр-та в 
г. Калининграде</t>
  </si>
  <si>
    <t>№ 376 от 24.05.2023</t>
  </si>
  <si>
    <t>62.</t>
  </si>
  <si>
    <t>Реконструкция участка сети дождевой канализации по ул. Генерала Павлова в г. Калининграде</t>
  </si>
  <si>
    <t xml:space="preserve">от 04.10.2024 № 868
(в редакции от  26.01.2026 № 21) </t>
  </si>
  <si>
    <t>63.</t>
  </si>
  <si>
    <t>Реконструкция участка сети дождевой канализации по ул. Тихорецкий тупик в г. Калининграде</t>
  </si>
  <si>
    <t xml:space="preserve"> от 07.10.2024 № 883
(в редакции от  26.01.2026 № 21) </t>
  </si>
  <si>
    <t>64.</t>
  </si>
  <si>
    <t>Реконструкция участка сети дождевой канализации по ул. Тихорецкой в г. Калининграде</t>
  </si>
  <si>
    <t xml:space="preserve"> от 04.10.2024 № 867
(в редакции от  26.01.2026 № 21)</t>
  </si>
  <si>
    <t>65.</t>
  </si>
  <si>
    <t>Реконструкция участка сети дождевой канализации по ул. Судостроительной в г. Калининграде</t>
  </si>
  <si>
    <t xml:space="preserve">от 04.10.2024 № 874
(в редакции от  26.01.2026 № 21) </t>
  </si>
  <si>
    <t>66.</t>
  </si>
  <si>
    <t>Реконструкция участка сети дождевой канализации по ул. Октябрьской в г. Калининграде</t>
  </si>
  <si>
    <t xml:space="preserve"> от 04.10.2024 № 870
(в редакции от  26.01.2026 № 21)  </t>
  </si>
  <si>
    <t>67.</t>
  </si>
  <si>
    <t>Реконструкция участка сети дождевой канализации диаметром 600 мм с устройством очистных сооружений по ул. Д. Донского (район детской областной больницы) в г. Калининграде</t>
  </si>
  <si>
    <t xml:space="preserve">от 28.10.2024 № 941 
(в редакции от  26.01.2026 № 21)  </t>
  </si>
  <si>
    <t>68.</t>
  </si>
  <si>
    <t>Реконструкция участка сети дождевой канализации диаметром 750 мм с устройством очистных сооружений по ул. Д. Донского 
(район детской областной больницы) в 
г. Калининграде</t>
  </si>
  <si>
    <t xml:space="preserve"> от 24.10.2024 № 935
(в редакции от  26.01.2026 № 21)  </t>
  </si>
  <si>
    <t>69.</t>
  </si>
  <si>
    <t>Реконструкция участка сети дождевой канализации диаметром 300 мм с устройством очистных сооружений по пр-ду Октябрьскому
1-му в г. Калининграде</t>
  </si>
  <si>
    <t xml:space="preserve">от 28.10.2024 № 942 
(в редакции от  26.01.2026 № 21)  </t>
  </si>
  <si>
    <t>70.</t>
  </si>
  <si>
    <t>Реконструкция участка сети дождевой канализации диаметром 300 мм с устройством очистных сооружений по пр-ду Октябрьскому
 2-му в г. Калининграде</t>
  </si>
  <si>
    <t xml:space="preserve"> от 24.10.2024 № 937
(в редакции от  26.01.2026 № 21)  </t>
  </si>
  <si>
    <t>71.</t>
  </si>
  <si>
    <t>Реконструкция участка сети дождевой канализации диаметром 250 мм с устройством очистных сооружений по ул. Сержанта Колоскова (в районе магазина «Спар») в г. Калининграде</t>
  </si>
  <si>
    <t xml:space="preserve"> от 08.11.2024 № 982
(в редакции от  26.01.2026 № 21)  </t>
  </si>
  <si>
    <t>72.</t>
  </si>
  <si>
    <t>Реконструкция участка сети дождевой канализации диаметром 600 мм с устройством очистных сооружений по ул. Генделя − ул. Брамса в 
г. Калининграде</t>
  </si>
  <si>
    <t xml:space="preserve"> от 07.10.2024 № 884
(в редакции от  26.01.2026 № 21)  </t>
  </si>
  <si>
    <t>73.</t>
  </si>
  <si>
    <t>Реконструкция участка сети дождевой канализации диаметром 800 мм с устройством очистных сооружений по пр-кту Мира − ул. Гостиной в 
г. Калининграде</t>
  </si>
  <si>
    <t xml:space="preserve"> от 08.11.2024 № 981
(в редакции от  26.01.2026 № 21)  </t>
  </si>
  <si>
    <t>74.</t>
  </si>
  <si>
    <t>Реконструкция участка сети дождевой канализации диаметром 500 мм с устройством очистных сооружений по пр-кту Советскому (ориентир жилой дом № 7) в г. Калининграде</t>
  </si>
  <si>
    <t xml:space="preserve"> от 08.11.2024 № 979
(в редакции от  26.01.2026 № 21)  </t>
  </si>
  <si>
    <t>75.</t>
  </si>
  <si>
    <t>Реконструкция участка сети дождевой канализации диаметром 400 мм с устройством очистных сооружений по ул. Ш. Руставели в 
г. Калининграде</t>
  </si>
  <si>
    <t>от 22.10.2025 № 819</t>
  </si>
  <si>
    <t>76.</t>
  </si>
  <si>
    <t>Реконструкция участка сети дождевой канализации диаметром 300 мм с устройством очистных сооружений по ул. Ш. Руставели – ул. Брамса в 
г. Калининграде</t>
  </si>
  <si>
    <t>от 21.10.2025 № 811</t>
  </si>
  <si>
    <t>77.</t>
  </si>
  <si>
    <t>Реконструкция участка сети дождевой канализации диаметром 300 мм с устройством очистных сооружений по ул. Носова в 
г. Калининграде</t>
  </si>
  <si>
    <t>от 21.10.2025 № 809</t>
  </si>
  <si>
    <t>78.</t>
  </si>
  <si>
    <t>Реконструкция участка сети дождевой канализации диаметром 250 мм с устройством очистных сооружений по ул. Брамса – ул. Носова в 
г. Калининграде</t>
  </si>
  <si>
    <t xml:space="preserve">от 10.10.2025 № 783 </t>
  </si>
  <si>
    <t>79.</t>
  </si>
  <si>
    <t>Реконструкция участка сети дождевой канализации диаметром 600 мм с устройством очистных сооружений по ул. Партизанской – ул. Ракитной в
г. Калининграде</t>
  </si>
  <si>
    <t>от 21.10.2025 № 810</t>
  </si>
  <si>
    <t>80.</t>
  </si>
  <si>
    <t>Реконструкция участка сети дождевой канализации диаметром 600 мм с устройством очистных сооружений по ул. Партизанской в 
г. Калининграде</t>
  </si>
  <si>
    <t>от 22.10.2025 № 818</t>
  </si>
  <si>
    <t>81.</t>
  </si>
  <si>
    <t>Реконструкция участка сети дождевой канализации диаметром 500 мм с устройством очистных сооружений по пр-кту Советскому, 12 в 
г. Калининграде</t>
  </si>
  <si>
    <t>от 31.10.2025 № 849</t>
  </si>
  <si>
    <t>82.</t>
  </si>
  <si>
    <t>Реконструкция участка сети дождевой канализации диаметром 1900 мм с устройством очистных сооружений по пр-кту Советскому (ориентир мост) в г. Калининграде</t>
  </si>
  <si>
    <t>от 31.10.2025 № 850</t>
  </si>
  <si>
    <t>83.</t>
  </si>
  <si>
    <t>Реконструкция участка сети дождевой канализации диаметром 900 мм с устройством очистных сооружений по ул. Горького (мост от ул. Озерова) в г. Калининграде</t>
  </si>
  <si>
    <t>от 31.10.2025 № 854</t>
  </si>
  <si>
    <t>84.</t>
  </si>
  <si>
    <t>Реконструкция участка сети дождевой канализации диаметром 1000 мм с устройством очистных сооружений по пр-кту Мира, 33 в 
г. Калининграде</t>
  </si>
  <si>
    <t>от 31.10.2025 № 848</t>
  </si>
  <si>
    <t>85.</t>
  </si>
  <si>
    <t>Строительство участка сети дождевой канализации по ул. Полецкого в районе домов 
№ 101-110 в г. Калининграде</t>
  </si>
  <si>
    <t xml:space="preserve"> от 28.10.2024 № 940
(в редакции от  26.01.2026 № 21)  </t>
  </si>
  <si>
    <t>86.</t>
  </si>
  <si>
    <t>Строительство участка сети дождевой канализации с устройством очистных сооружений по 
ул. Портовой в г. Калининграде</t>
  </si>
  <si>
    <t xml:space="preserve">от 07.08.2025 № 590
(в редакции от  26.01.2026 № 21)  </t>
  </si>
  <si>
    <t>87.</t>
  </si>
  <si>
    <t>Строительство сетей дождевой канализации по 
ул. Заводской-пер. Заводскому в 
мкр. Прибрежном в г. Калининграде</t>
  </si>
  <si>
    <t xml:space="preserve">от 25.09.2025 № 746 
(в редакции от  26.01.2026 № 21)  </t>
  </si>
  <si>
    <t>88.</t>
  </si>
  <si>
    <t>Строительство сети дождевой канализации от
коллектора дождевой канализации по 
ул. 9 Апреля до МАОУ СОШ № 25 в
г. Калининграде</t>
  </si>
  <si>
    <t xml:space="preserve">от 18.09.2025 № 736
(в редакции от  26.01.2026 № 21)   </t>
  </si>
  <si>
    <t>89.</t>
  </si>
  <si>
    <t>Реконструкция участка сети дождевой канализации по ул. Школьной в г. Калининграде</t>
  </si>
  <si>
    <t xml:space="preserve">от 24.09.2025 № 743 
(в редакции от  26.01.2026 № 21)  </t>
  </si>
  <si>
    <t>90.</t>
  </si>
  <si>
    <t>Реконструкция участка сети дождевой канализации по ул. Аксакова (от ул. Свердлова до 
ул. Кутаисской) в г. Калининграде</t>
  </si>
  <si>
    <t xml:space="preserve">от 18.09.2025 № 735 
(в редакции от  26.01.2026 № 21)  </t>
  </si>
  <si>
    <t>91.</t>
  </si>
  <si>
    <t>Реконструкция участка сети дождевой канализации диаметром 800 мм с устройством очистных сооружений по ул. Мусоргского в 
г. Калининграде</t>
  </si>
  <si>
    <t xml:space="preserve">от 21.10.2025 № 805
(в редакции от  26.01.2026 № 21)  </t>
  </si>
  <si>
    <t>92.</t>
  </si>
  <si>
    <t>Строительство участка сети дождевой канализации с устройством очистных сооружений от дома 
№ 8-12 по ул. Горбунова до выпуска в пруд по 
ул. Беланова в г. Калининграде</t>
  </si>
  <si>
    <t xml:space="preserve">от 29.09.2025 № 751 </t>
  </si>
  <si>
    <t>93.</t>
  </si>
  <si>
    <t>Строительство участка сети
ливневой канализации по ул. Аральской 
(от ул. Лужской до ул. Карташева) в
г. Калининграде</t>
  </si>
  <si>
    <t>от 30.09.2025 № 757</t>
  </si>
  <si>
    <t>2026-2027</t>
  </si>
  <si>
    <t>94.</t>
  </si>
  <si>
    <t>Строительство участка сети ливневой канализации по ул. Пушкина в г. Калининграде</t>
  </si>
  <si>
    <t xml:space="preserve">от 17.10.2025 № 796
(в редакции от  26.01.2026 № 21)  </t>
  </si>
  <si>
    <t>95.</t>
  </si>
  <si>
    <t>Въездной знак «Калининград», расположенный в районе транспортной развязки на 
г. Зеленоградск</t>
  </si>
  <si>
    <t xml:space="preserve"> от 09.12.2024 № 1060 (в редакции от  17.10.2025 № 795)</t>
  </si>
  <si>
    <t>96.</t>
  </si>
  <si>
    <t>Система сбора первичной очистки фильтрата, образуемого от рекультивированного полигона твердых коммунальных отходов, расположенного по адресу Калининградская область, 
г. Калининград, ш. Балтийское (земельные участки с кадастровыми номерами 39:15:111201:68 и 39:15:111201:291), и его удаление в систему канализации или сброс фильтрата после очистки в водные объекты при соблюдении гигиенических нормативов</t>
  </si>
  <si>
    <t xml:space="preserve">от 14.11.2024 № 997 </t>
  </si>
  <si>
    <t>МБУ «Чистота»</t>
  </si>
  <si>
    <t>МУНИЦИПАЛЬНОЕ УПРАВЛЕНИЕ</t>
  </si>
  <si>
    <t>97.</t>
  </si>
  <si>
    <t>Строительство здания склада по 
ул. Ю. Гагарина, 103-103А, в г. Калининграде</t>
  </si>
  <si>
    <t>от 21.11.2023 № 866  
(в редакции от 11.11.2025 № 876)</t>
  </si>
  <si>
    <t>Администрация</t>
  </si>
  <si>
    <t>МБУ «САТО»</t>
  </si>
  <si>
    <t>98.</t>
  </si>
  <si>
    <t>Реконструкция нежилого здания (котельная) по улице Подполковника Емельянова, 80А в 
г. Калининграде в целях его приспособления под административное здание</t>
  </si>
  <si>
    <t>от 02.02.2024 № 59 
(в редакции от 01.07.2025 № 512)</t>
  </si>
  <si>
    <t>99.</t>
  </si>
  <si>
    <t>Реконструкция защитного сооружения гражданской обороны – убежище 
№ 84 - Кл/у – 40, г. Калининград, 
ул. Ялтинская, 66</t>
  </si>
  <si>
    <t xml:space="preserve"> от 14.10.2024 № 905</t>
  </si>
  <si>
    <t>100.</t>
  </si>
  <si>
    <t>Реконструкция защитного сооружения гражданской обороны – укрытие 
№ 50 - Кл/у – 40, г. Калининград, 
ул. Мусоргского, д. 10</t>
  </si>
  <si>
    <t xml:space="preserve">от 19.03.2025 № 252 
(в редакции от 08.12.2025 № 1014) </t>
  </si>
  <si>
    <t>101.</t>
  </si>
  <si>
    <t xml:space="preserve"> от 22.01.2026 № 16</t>
  </si>
  <si>
    <t>Приобретение недвижимого имущества</t>
  </si>
  <si>
    <t>МБУ «Городские леса»</t>
  </si>
  <si>
    <r>
      <rPr>
        <vertAlign val="superscript"/>
        <sz val="12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 xml:space="preserve"> Реализация объектов возможна при условии выделения средств вышестоящих бюджетов бюджетной системы Российской Федерации.</t>
    </r>
  </si>
  <si>
    <r>
      <rPr>
        <vertAlign val="superscript"/>
        <sz val="12"/>
        <rFont val="Times New Roman"/>
        <family val="1"/>
        <charset val="204"/>
      </rPr>
      <t>**</t>
    </r>
    <r>
      <rPr>
        <sz val="12"/>
        <rFont val="Times New Roman"/>
        <family val="1"/>
        <charset val="204"/>
      </rPr>
      <t xml:space="preserve"> Виды работ, на реализацию которых предусмотрены бюджетные ассигнования в соответствии с решением городского Совета депутатов Калининграда от 24.12.2025 № 278 «О бюджете городского округа «Город Калининград» на 2026 год и плановый период 2027-2028 годов».</t>
    </r>
  </si>
  <si>
    <t>Комплекс имущества, расположенный на единой
территории земельного участка с кадастровым
номером 39:15:140704:15, площадью 5 570 кв.м по адресу г. Калининград, ул. Киевская, д. 21а:
административное здание с кадастровым номером 39:15:140704:32, площадью 425,3 кв.м; нежилое здание с кадастровым номером 39:15:140704:31, площадью 696,3 кв.м; нежилое здание котельной с кадастровым номером 39:15:140704:30, площадью 23 кв.м; нежилое здание проходной с кадастровым номером 39:15:140704:33, площадью 10,2 кв.м</t>
  </si>
  <si>
    <t>Приложение
к постановлению администрации 
городского округа 
«Город Калининград»
от «06» февраля 2026 г. №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</si>
</sst>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6FEC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0" fillId="2" borderId="0" xfId="0" applyFill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1" fillId="3" borderId="0" xfId="0" applyFont="1" applyFill="1"/>
    <xf numFmtId="0" fontId="1" fillId="4" borderId="0" xfId="0" applyFont="1" applyFill="1"/>
    <xf numFmtId="0" fontId="2" fillId="3" borderId="0" xfId="0" applyFont="1" applyFill="1"/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9204-863F-42CB-89A0-6CB8340E578E}">
  <dimension ref="A1:M485"/>
  <sheetViews>
    <sheetView tabSelected="1" view="pageBreakPreview" zoomScale="80" zoomScaleNormal="80" zoomScaleSheetLayoutView="80" workbookViewId="0">
      <selection activeCell="K6" sqref="K6"/>
    </sheetView>
  </sheetViews>
  <sheetFormatPr defaultRowHeight="14.4" outlineLevelRow="1" x14ac:dyDescent="0.3"/>
  <cols>
    <col min="1" max="1" width="5" style="1" customWidth="1"/>
    <col min="2" max="2" width="47.5546875" style="1" customWidth="1"/>
    <col min="3" max="3" width="23.109375" style="1" customWidth="1"/>
    <col min="4" max="4" width="17.109375" style="1" customWidth="1"/>
    <col min="5" max="5" width="14.5546875" style="1" customWidth="1"/>
    <col min="6" max="6" width="17.109375" style="39" customWidth="1"/>
    <col min="7" max="7" width="12" style="39" customWidth="1"/>
    <col min="8" max="8" width="19.109375" style="1" customWidth="1"/>
    <col min="9" max="9" width="15.5546875" style="38" customWidth="1"/>
    <col min="10" max="10" width="10" style="1" customWidth="1"/>
    <col min="11" max="11" width="13.109375" style="1" bestFit="1" customWidth="1"/>
    <col min="12" max="12" width="13.6640625" style="1" bestFit="1" customWidth="1"/>
    <col min="13" max="13" width="13.109375" style="1" bestFit="1" customWidth="1"/>
  </cols>
  <sheetData>
    <row r="1" spans="1:13" ht="89.4" customHeight="1" x14ac:dyDescent="0.35">
      <c r="F1" s="2"/>
      <c r="G1" s="1"/>
      <c r="I1" s="2"/>
      <c r="K1" s="99" t="s">
        <v>437</v>
      </c>
      <c r="L1" s="99"/>
      <c r="M1" s="99"/>
    </row>
    <row r="2" spans="1:13" ht="20.399999999999999" customHeight="1" x14ac:dyDescent="0.35">
      <c r="F2" s="2"/>
      <c r="G2" s="1"/>
      <c r="I2" s="2"/>
      <c r="K2" s="3"/>
      <c r="L2" s="3"/>
      <c r="M2" s="3"/>
    </row>
    <row r="3" spans="1:13" ht="20.399999999999999" hidden="1" customHeight="1" x14ac:dyDescent="0.35">
      <c r="F3" s="2"/>
      <c r="G3" s="1"/>
      <c r="I3" s="2"/>
      <c r="K3" s="99" t="s">
        <v>0</v>
      </c>
      <c r="L3" s="99"/>
      <c r="M3" s="99"/>
    </row>
    <row r="4" spans="1:13" ht="19.8" hidden="1" customHeight="1" x14ac:dyDescent="0.35">
      <c r="F4" s="2"/>
      <c r="G4" s="1"/>
      <c r="I4" s="2"/>
      <c r="K4" s="99" t="s">
        <v>1</v>
      </c>
      <c r="L4" s="99"/>
      <c r="M4" s="99"/>
    </row>
    <row r="5" spans="1:13" ht="81" hidden="1" customHeight="1" x14ac:dyDescent="0.35">
      <c r="F5" s="1"/>
      <c r="G5" s="1"/>
      <c r="I5" s="2"/>
      <c r="K5" s="99" t="s">
        <v>2</v>
      </c>
      <c r="L5" s="99"/>
      <c r="M5" s="99"/>
    </row>
    <row r="6" spans="1:13" ht="21" customHeight="1" x14ac:dyDescent="0.3">
      <c r="F6" s="1"/>
      <c r="G6" s="1"/>
      <c r="I6" s="2"/>
      <c r="J6" s="4"/>
      <c r="K6" s="4"/>
      <c r="L6" s="4"/>
      <c r="M6" s="4"/>
    </row>
    <row r="7" spans="1:13" ht="78.75" hidden="1" customHeight="1" x14ac:dyDescent="0.3">
      <c r="B7"/>
      <c r="C7"/>
      <c r="D7"/>
      <c r="E7"/>
      <c r="F7" s="1"/>
      <c r="G7" s="2"/>
      <c r="H7"/>
      <c r="I7" s="2"/>
      <c r="J7" s="5"/>
      <c r="K7" s="100" t="s">
        <v>3</v>
      </c>
      <c r="L7" s="100"/>
      <c r="M7" s="100"/>
    </row>
    <row r="8" spans="1:13" ht="17.25" hidden="1" customHeight="1" x14ac:dyDescent="0.3">
      <c r="B8"/>
      <c r="C8"/>
      <c r="D8"/>
      <c r="E8"/>
      <c r="F8" s="1"/>
      <c r="G8" s="2"/>
      <c r="H8"/>
      <c r="I8" s="2"/>
      <c r="J8" s="5"/>
      <c r="K8" s="4"/>
      <c r="L8" s="4"/>
      <c r="M8" s="4"/>
    </row>
    <row r="9" spans="1:13" ht="15.6" x14ac:dyDescent="0.3">
      <c r="A9" s="101" t="s">
        <v>4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</row>
    <row r="10" spans="1:13" ht="15.6" x14ac:dyDescent="0.3">
      <c r="A10" s="6"/>
      <c r="B10" s="6"/>
      <c r="C10" s="6"/>
      <c r="D10" s="6"/>
      <c r="E10" s="6"/>
      <c r="F10" s="6"/>
      <c r="G10" s="6"/>
      <c r="H10" s="6"/>
      <c r="I10" s="7"/>
      <c r="J10" s="6"/>
      <c r="K10" s="6"/>
      <c r="L10" s="6"/>
      <c r="M10" s="6"/>
    </row>
    <row r="11" spans="1:13" ht="15.75" customHeight="1" x14ac:dyDescent="0.3">
      <c r="A11" s="41" t="s">
        <v>5</v>
      </c>
      <c r="B11" s="41" t="s">
        <v>6</v>
      </c>
      <c r="C11" s="41" t="s">
        <v>7</v>
      </c>
      <c r="D11" s="41" t="s">
        <v>8</v>
      </c>
      <c r="E11" s="41" t="s">
        <v>9</v>
      </c>
      <c r="F11" s="41" t="s">
        <v>10</v>
      </c>
      <c r="G11" s="41" t="s">
        <v>11</v>
      </c>
      <c r="H11" s="41" t="s">
        <v>12</v>
      </c>
      <c r="I11" s="41" t="s">
        <v>13</v>
      </c>
      <c r="J11" s="41" t="s">
        <v>14</v>
      </c>
      <c r="K11" s="41"/>
      <c r="L11" s="41"/>
      <c r="M11" s="41"/>
    </row>
    <row r="12" spans="1:13" ht="48" customHeight="1" x14ac:dyDescent="0.3">
      <c r="A12" s="41"/>
      <c r="B12" s="41"/>
      <c r="C12" s="41"/>
      <c r="D12" s="41"/>
      <c r="E12" s="41"/>
      <c r="F12" s="41"/>
      <c r="G12" s="41"/>
      <c r="H12" s="41"/>
      <c r="I12" s="41"/>
      <c r="J12" s="41" t="s">
        <v>15</v>
      </c>
      <c r="K12" s="41">
        <v>2026</v>
      </c>
      <c r="L12" s="41" t="s">
        <v>16</v>
      </c>
      <c r="M12" s="41"/>
    </row>
    <row r="13" spans="1:13" ht="62.4" x14ac:dyDescent="0.3">
      <c r="A13" s="41"/>
      <c r="B13" s="41"/>
      <c r="C13" s="41"/>
      <c r="D13" s="8" t="s">
        <v>17</v>
      </c>
      <c r="E13" s="41"/>
      <c r="F13" s="41"/>
      <c r="G13" s="41"/>
      <c r="H13" s="41"/>
      <c r="I13" s="41"/>
      <c r="J13" s="41"/>
      <c r="K13" s="41"/>
      <c r="L13" s="8">
        <v>2027</v>
      </c>
      <c r="M13" s="8">
        <v>2028</v>
      </c>
    </row>
    <row r="14" spans="1:13" ht="15.6" x14ac:dyDescent="0.3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8">
        <v>11</v>
      </c>
      <c r="L14" s="8">
        <v>12</v>
      </c>
      <c r="M14" s="8">
        <v>13</v>
      </c>
    </row>
    <row r="15" spans="1:13" ht="15.75" customHeight="1" x14ac:dyDescent="0.3">
      <c r="A15" s="50" t="s">
        <v>18</v>
      </c>
      <c r="B15" s="50"/>
      <c r="C15" s="50"/>
      <c r="D15" s="50"/>
      <c r="E15" s="50"/>
      <c r="F15" s="50"/>
      <c r="G15" s="50"/>
      <c r="H15" s="50"/>
      <c r="I15" s="50"/>
      <c r="J15" s="9" t="s">
        <v>19</v>
      </c>
      <c r="K15" s="10">
        <f>K16+K17</f>
        <v>5616662.6200000001</v>
      </c>
      <c r="L15" s="10">
        <f t="shared" ref="L15:M15" si="0">L16+L17</f>
        <v>6437045.1900000013</v>
      </c>
      <c r="M15" s="10">
        <f t="shared" si="0"/>
        <v>8461619.8299999982</v>
      </c>
    </row>
    <row r="16" spans="1:13" ht="15.6" x14ac:dyDescent="0.3">
      <c r="A16" s="50"/>
      <c r="B16" s="50"/>
      <c r="C16" s="50"/>
      <c r="D16" s="50"/>
      <c r="E16" s="50"/>
      <c r="F16" s="50"/>
      <c r="G16" s="50"/>
      <c r="H16" s="50"/>
      <c r="I16" s="50"/>
      <c r="J16" s="9" t="s">
        <v>20</v>
      </c>
      <c r="K16" s="10">
        <f t="shared" ref="K16:M17" si="1">K19+K74+K92+K112+K229+K460</f>
        <v>3745442.21</v>
      </c>
      <c r="L16" s="10">
        <f t="shared" si="1"/>
        <v>4466836.7700000005</v>
      </c>
      <c r="M16" s="10">
        <f t="shared" si="1"/>
        <v>6108059.0599999996</v>
      </c>
    </row>
    <row r="17" spans="1:13" ht="15.6" x14ac:dyDescent="0.3">
      <c r="A17" s="50"/>
      <c r="B17" s="50"/>
      <c r="C17" s="50"/>
      <c r="D17" s="50"/>
      <c r="E17" s="50"/>
      <c r="F17" s="50"/>
      <c r="G17" s="50"/>
      <c r="H17" s="50"/>
      <c r="I17" s="50"/>
      <c r="J17" s="9" t="s">
        <v>21</v>
      </c>
      <c r="K17" s="10">
        <f>K20+K75+K93+K113+K230+K461</f>
        <v>1871220.41</v>
      </c>
      <c r="L17" s="10">
        <f t="shared" si="1"/>
        <v>1970208.4200000004</v>
      </c>
      <c r="M17" s="10">
        <f t="shared" si="1"/>
        <v>2353560.7699999996</v>
      </c>
    </row>
    <row r="18" spans="1:13" s="12" customFormat="1" ht="15.6" x14ac:dyDescent="0.3">
      <c r="A18" s="51" t="s">
        <v>22</v>
      </c>
      <c r="B18" s="51"/>
      <c r="C18" s="51"/>
      <c r="D18" s="51"/>
      <c r="E18" s="51"/>
      <c r="F18" s="51"/>
      <c r="G18" s="51"/>
      <c r="H18" s="51"/>
      <c r="I18" s="51"/>
      <c r="J18" s="9" t="s">
        <v>19</v>
      </c>
      <c r="K18" s="10">
        <f>K19+K20</f>
        <v>2176917.9699999997</v>
      </c>
      <c r="L18" s="10">
        <f t="shared" ref="L18" si="2">L19+L20</f>
        <v>3518227.25</v>
      </c>
      <c r="M18" s="10">
        <f>M19+M20</f>
        <v>1670997.58</v>
      </c>
    </row>
    <row r="19" spans="1:13" s="12" customFormat="1" ht="15.6" x14ac:dyDescent="0.3">
      <c r="A19" s="51"/>
      <c r="B19" s="51"/>
      <c r="C19" s="51"/>
      <c r="D19" s="51"/>
      <c r="E19" s="51"/>
      <c r="F19" s="51"/>
      <c r="G19" s="51"/>
      <c r="H19" s="51"/>
      <c r="I19" s="51"/>
      <c r="J19" s="9" t="s">
        <v>20</v>
      </c>
      <c r="K19" s="10">
        <f>K22+K25+K28+K31+K34+K37+K62+K67+K89+K71</f>
        <v>1551519.54</v>
      </c>
      <c r="L19" s="10">
        <f>L22+L25+L28+L31+L34+L37+L62+L67+L89+L71</f>
        <v>2267298.52</v>
      </c>
      <c r="M19" s="10">
        <f>M22+M25+M28+M31+M34+M37+M62+M67+M89+M71</f>
        <v>811249.86</v>
      </c>
    </row>
    <row r="20" spans="1:13" s="12" customFormat="1" ht="15.6" x14ac:dyDescent="0.3">
      <c r="A20" s="51"/>
      <c r="B20" s="51"/>
      <c r="C20" s="51"/>
      <c r="D20" s="51"/>
      <c r="E20" s="51"/>
      <c r="F20" s="51"/>
      <c r="G20" s="51"/>
      <c r="H20" s="51"/>
      <c r="I20" s="51"/>
      <c r="J20" s="9" t="s">
        <v>21</v>
      </c>
      <c r="K20" s="10">
        <f>K23+K26+K29+K32+K35+K38+K40+K47+K58+K63+K65+K68+K72</f>
        <v>625398.42999999993</v>
      </c>
      <c r="L20" s="10">
        <f t="shared" ref="L20:M20" si="3">L23+L26+L29+L32+L35+L38+L40+L47+L58+L63+L65+L68+L72</f>
        <v>1250928.7300000002</v>
      </c>
      <c r="M20" s="10">
        <f t="shared" si="3"/>
        <v>859747.72</v>
      </c>
    </row>
    <row r="21" spans="1:13" s="1" customFormat="1" ht="15.75" customHeight="1" x14ac:dyDescent="0.3">
      <c r="A21" s="41" t="s">
        <v>23</v>
      </c>
      <c r="B21" s="50" t="s">
        <v>24</v>
      </c>
      <c r="C21" s="41" t="s">
        <v>25</v>
      </c>
      <c r="D21" s="13" t="s">
        <v>26</v>
      </c>
      <c r="E21" s="41" t="s">
        <v>27</v>
      </c>
      <c r="F21" s="42" t="s">
        <v>28</v>
      </c>
      <c r="G21" s="42" t="s">
        <v>29</v>
      </c>
      <c r="H21" s="53">
        <f>I21+K21+L21+M21</f>
        <v>5244511.3900000006</v>
      </c>
      <c r="I21" s="53">
        <f>11917.54+14896.98+721521.06</f>
        <v>748335.58000000007</v>
      </c>
      <c r="J21" s="14" t="s">
        <v>19</v>
      </c>
      <c r="K21" s="15">
        <f>K22+K23</f>
        <v>2101346.86</v>
      </c>
      <c r="L21" s="15">
        <f>L22+L23</f>
        <v>2394828.9500000002</v>
      </c>
      <c r="M21" s="15">
        <f>M22+M23</f>
        <v>0</v>
      </c>
    </row>
    <row r="22" spans="1:13" s="1" customFormat="1" ht="15.6" x14ac:dyDescent="0.3">
      <c r="A22" s="41"/>
      <c r="B22" s="50"/>
      <c r="C22" s="41"/>
      <c r="D22" s="41" t="s">
        <v>30</v>
      </c>
      <c r="E22" s="41"/>
      <c r="F22" s="47"/>
      <c r="G22" s="47"/>
      <c r="H22" s="54"/>
      <c r="I22" s="54"/>
      <c r="J22" s="16" t="s">
        <v>20</v>
      </c>
      <c r="K22" s="17">
        <v>1551519.54</v>
      </c>
      <c r="L22" s="17">
        <v>1706298.52</v>
      </c>
      <c r="M22" s="17">
        <v>0</v>
      </c>
    </row>
    <row r="23" spans="1:13" s="1" customFormat="1" ht="15.6" x14ac:dyDescent="0.3">
      <c r="A23" s="41"/>
      <c r="B23" s="50"/>
      <c r="C23" s="41"/>
      <c r="D23" s="41"/>
      <c r="E23" s="41"/>
      <c r="F23" s="43"/>
      <c r="G23" s="43"/>
      <c r="H23" s="55"/>
      <c r="I23" s="55"/>
      <c r="J23" s="16" t="s">
        <v>21</v>
      </c>
      <c r="K23" s="17">
        <v>549827.31999999995</v>
      </c>
      <c r="L23" s="17">
        <v>688530.43</v>
      </c>
      <c r="M23" s="17">
        <v>0</v>
      </c>
    </row>
    <row r="24" spans="1:13" s="1" customFormat="1" ht="15.75" customHeight="1" x14ac:dyDescent="0.3">
      <c r="A24" s="41" t="s">
        <v>31</v>
      </c>
      <c r="B24" s="50" t="s">
        <v>32</v>
      </c>
      <c r="C24" s="41" t="s">
        <v>33</v>
      </c>
      <c r="D24" s="13" t="s">
        <v>26</v>
      </c>
      <c r="E24" s="41" t="s">
        <v>27</v>
      </c>
      <c r="F24" s="42" t="s">
        <v>28</v>
      </c>
      <c r="G24" s="42" t="s">
        <v>34</v>
      </c>
      <c r="H24" s="53">
        <f>I24+K24+L24+M24</f>
        <v>3279815.62</v>
      </c>
      <c r="I24" s="53">
        <v>589129.62</v>
      </c>
      <c r="J24" s="14" t="s">
        <v>19</v>
      </c>
      <c r="K24" s="15">
        <f>K25+K26</f>
        <v>0</v>
      </c>
      <c r="L24" s="15">
        <f>L25+L26</f>
        <v>1100000</v>
      </c>
      <c r="M24" s="15">
        <f>M25+M26</f>
        <v>1590686</v>
      </c>
    </row>
    <row r="25" spans="1:13" s="1" customFormat="1" ht="15.6" x14ac:dyDescent="0.3">
      <c r="A25" s="41"/>
      <c r="B25" s="50"/>
      <c r="C25" s="41"/>
      <c r="D25" s="41" t="s">
        <v>30</v>
      </c>
      <c r="E25" s="41"/>
      <c r="F25" s="47"/>
      <c r="G25" s="47"/>
      <c r="H25" s="54"/>
      <c r="I25" s="54"/>
      <c r="J25" s="16" t="s">
        <v>20</v>
      </c>
      <c r="K25" s="17">
        <v>0</v>
      </c>
      <c r="L25" s="17">
        <v>561000</v>
      </c>
      <c r="M25" s="17">
        <v>811249.86</v>
      </c>
    </row>
    <row r="26" spans="1:13" s="1" customFormat="1" ht="33" customHeight="1" x14ac:dyDescent="0.3">
      <c r="A26" s="41"/>
      <c r="B26" s="50"/>
      <c r="C26" s="41"/>
      <c r="D26" s="41"/>
      <c r="E26" s="41"/>
      <c r="F26" s="43"/>
      <c r="G26" s="43"/>
      <c r="H26" s="55"/>
      <c r="I26" s="55"/>
      <c r="J26" s="16" t="s">
        <v>21</v>
      </c>
      <c r="K26" s="17">
        <v>0</v>
      </c>
      <c r="L26" s="17">
        <v>539000</v>
      </c>
      <c r="M26" s="17">
        <v>779436.14</v>
      </c>
    </row>
    <row r="27" spans="1:13" s="1" customFormat="1" ht="15.75" customHeight="1" x14ac:dyDescent="0.3">
      <c r="A27" s="41" t="s">
        <v>35</v>
      </c>
      <c r="B27" s="50" t="s">
        <v>36</v>
      </c>
      <c r="C27" s="41" t="s">
        <v>37</v>
      </c>
      <c r="D27" s="8" t="s">
        <v>26</v>
      </c>
      <c r="E27" s="41" t="s">
        <v>27</v>
      </c>
      <c r="F27" s="41" t="s">
        <v>28</v>
      </c>
      <c r="G27" s="41" t="s">
        <v>38</v>
      </c>
      <c r="H27" s="40">
        <f>I27+K27+L27+M27</f>
        <v>76047.05</v>
      </c>
      <c r="I27" s="40">
        <f>15702.62+10464.42</f>
        <v>26167.040000000001</v>
      </c>
      <c r="J27" s="18" t="s">
        <v>19</v>
      </c>
      <c r="K27" s="17">
        <f>K28+K29</f>
        <v>26481.71</v>
      </c>
      <c r="L27" s="17">
        <f>L28+L29</f>
        <v>23398.3</v>
      </c>
      <c r="M27" s="17">
        <f>M28+M29</f>
        <v>0</v>
      </c>
    </row>
    <row r="28" spans="1:13" s="1" customFormat="1" ht="15.6" x14ac:dyDescent="0.3">
      <c r="A28" s="41"/>
      <c r="B28" s="50"/>
      <c r="C28" s="41"/>
      <c r="D28" s="41" t="s">
        <v>30</v>
      </c>
      <c r="E28" s="41"/>
      <c r="F28" s="41"/>
      <c r="G28" s="41"/>
      <c r="H28" s="40"/>
      <c r="I28" s="40"/>
      <c r="J28" s="16" t="s">
        <v>20</v>
      </c>
      <c r="K28" s="17">
        <v>0</v>
      </c>
      <c r="L28" s="17">
        <v>0</v>
      </c>
      <c r="M28" s="17">
        <v>0</v>
      </c>
    </row>
    <row r="29" spans="1:13" s="1" customFormat="1" ht="26.25" customHeight="1" x14ac:dyDescent="0.3">
      <c r="A29" s="41"/>
      <c r="B29" s="50"/>
      <c r="C29" s="41"/>
      <c r="D29" s="41"/>
      <c r="E29" s="41"/>
      <c r="F29" s="41"/>
      <c r="G29" s="41"/>
      <c r="H29" s="40"/>
      <c r="I29" s="40"/>
      <c r="J29" s="16" t="s">
        <v>21</v>
      </c>
      <c r="K29" s="17">
        <v>26481.71</v>
      </c>
      <c r="L29" s="17">
        <v>23398.3</v>
      </c>
      <c r="M29" s="17">
        <v>0</v>
      </c>
    </row>
    <row r="30" spans="1:13" s="1" customFormat="1" ht="15.75" customHeight="1" x14ac:dyDescent="0.3">
      <c r="A30" s="41" t="s">
        <v>40</v>
      </c>
      <c r="B30" s="50" t="s">
        <v>41</v>
      </c>
      <c r="C30" s="41" t="s">
        <v>42</v>
      </c>
      <c r="D30" s="8" t="s">
        <v>26</v>
      </c>
      <c r="E30" s="41" t="s">
        <v>27</v>
      </c>
      <c r="F30" s="41" t="s">
        <v>28</v>
      </c>
      <c r="G30" s="41" t="s">
        <v>43</v>
      </c>
      <c r="H30" s="40">
        <f>I30+K30+L30+M30</f>
        <v>26505.409999999996</v>
      </c>
      <c r="I30" s="40">
        <f>12900+17.84</f>
        <v>12917.84</v>
      </c>
      <c r="J30" s="18" t="s">
        <v>19</v>
      </c>
      <c r="K30" s="17">
        <f>K31+K32</f>
        <v>3942.08</v>
      </c>
      <c r="L30" s="17">
        <f>L31+L32</f>
        <v>0</v>
      </c>
      <c r="M30" s="17">
        <f>M31+M32</f>
        <v>9645.49</v>
      </c>
    </row>
    <row r="31" spans="1:13" s="1" customFormat="1" ht="15.75" customHeight="1" x14ac:dyDescent="0.3">
      <c r="A31" s="41"/>
      <c r="B31" s="50"/>
      <c r="C31" s="41"/>
      <c r="D31" s="41" t="s">
        <v>30</v>
      </c>
      <c r="E31" s="41"/>
      <c r="F31" s="41"/>
      <c r="G31" s="41"/>
      <c r="H31" s="40"/>
      <c r="I31" s="40"/>
      <c r="J31" s="16" t="s">
        <v>20</v>
      </c>
      <c r="K31" s="17">
        <v>0</v>
      </c>
      <c r="L31" s="17">
        <v>0</v>
      </c>
      <c r="M31" s="17">
        <v>0</v>
      </c>
    </row>
    <row r="32" spans="1:13" s="1" customFormat="1" ht="34.5" customHeight="1" x14ac:dyDescent="0.3">
      <c r="A32" s="41"/>
      <c r="B32" s="50"/>
      <c r="C32" s="41"/>
      <c r="D32" s="41"/>
      <c r="E32" s="41"/>
      <c r="F32" s="41"/>
      <c r="G32" s="41"/>
      <c r="H32" s="40"/>
      <c r="I32" s="40"/>
      <c r="J32" s="16" t="s">
        <v>21</v>
      </c>
      <c r="K32" s="17">
        <v>3942.08</v>
      </c>
      <c r="L32" s="17">
        <v>0</v>
      </c>
      <c r="M32" s="17">
        <v>9645.49</v>
      </c>
    </row>
    <row r="33" spans="1:13" s="1" customFormat="1" ht="15.75" customHeight="1" x14ac:dyDescent="0.3">
      <c r="A33" s="42" t="s">
        <v>44</v>
      </c>
      <c r="B33" s="44" t="s">
        <v>45</v>
      </c>
      <c r="C33" s="42" t="s">
        <v>46</v>
      </c>
      <c r="D33" s="13" t="s">
        <v>26</v>
      </c>
      <c r="E33" s="42" t="s">
        <v>27</v>
      </c>
      <c r="F33" s="42" t="s">
        <v>28</v>
      </c>
      <c r="G33" s="42" t="s">
        <v>43</v>
      </c>
      <c r="H33" s="53">
        <f>I33+K33+L33+M33</f>
        <v>19311.68</v>
      </c>
      <c r="I33" s="53">
        <f>12150+1162.19</f>
        <v>13312.19</v>
      </c>
      <c r="J33" s="14" t="s">
        <v>19</v>
      </c>
      <c r="K33" s="15">
        <f>K34+K35</f>
        <v>0</v>
      </c>
      <c r="L33" s="15">
        <f>L34+L35</f>
        <v>0</v>
      </c>
      <c r="M33" s="15">
        <f>M34+M35</f>
        <v>5999.49</v>
      </c>
    </row>
    <row r="34" spans="1:13" s="1" customFormat="1" ht="15.75" customHeight="1" x14ac:dyDescent="0.3">
      <c r="A34" s="47"/>
      <c r="B34" s="52"/>
      <c r="C34" s="47"/>
      <c r="D34" s="41" t="s">
        <v>30</v>
      </c>
      <c r="E34" s="47"/>
      <c r="F34" s="47"/>
      <c r="G34" s="47"/>
      <c r="H34" s="54"/>
      <c r="I34" s="54"/>
      <c r="J34" s="16" t="s">
        <v>20</v>
      </c>
      <c r="K34" s="17">
        <v>0</v>
      </c>
      <c r="L34" s="17">
        <v>0</v>
      </c>
      <c r="M34" s="17">
        <v>0</v>
      </c>
    </row>
    <row r="35" spans="1:13" s="1" customFormat="1" ht="36" customHeight="1" x14ac:dyDescent="0.3">
      <c r="A35" s="43"/>
      <c r="B35" s="45"/>
      <c r="C35" s="43"/>
      <c r="D35" s="41"/>
      <c r="E35" s="43"/>
      <c r="F35" s="43"/>
      <c r="G35" s="43"/>
      <c r="H35" s="55"/>
      <c r="I35" s="55"/>
      <c r="J35" s="16" t="s">
        <v>21</v>
      </c>
      <c r="K35" s="17">
        <v>0</v>
      </c>
      <c r="L35" s="17">
        <v>0</v>
      </c>
      <c r="M35" s="17">
        <v>5999.49</v>
      </c>
    </row>
    <row r="36" spans="1:13" s="1" customFormat="1" ht="15.75" customHeight="1" x14ac:dyDescent="0.3">
      <c r="A36" s="41" t="s">
        <v>47</v>
      </c>
      <c r="B36" s="50" t="s">
        <v>48</v>
      </c>
      <c r="C36" s="41" t="s">
        <v>49</v>
      </c>
      <c r="D36" s="8" t="s">
        <v>26</v>
      </c>
      <c r="E36" s="41" t="s">
        <v>27</v>
      </c>
      <c r="F36" s="41" t="s">
        <v>28</v>
      </c>
      <c r="G36" s="41" t="s">
        <v>43</v>
      </c>
      <c r="H36" s="40">
        <f>I36+K36+L36+M36</f>
        <v>34477.93</v>
      </c>
      <c r="I36" s="40">
        <f>16786.19</f>
        <v>16786.189999999999</v>
      </c>
      <c r="J36" s="18" t="s">
        <v>19</v>
      </c>
      <c r="K36" s="17">
        <f>K37+K38</f>
        <v>0</v>
      </c>
      <c r="L36" s="17">
        <f>L37+L38</f>
        <v>0</v>
      </c>
      <c r="M36" s="17">
        <f>M37+M38</f>
        <v>17691.740000000002</v>
      </c>
    </row>
    <row r="37" spans="1:13" s="1" customFormat="1" ht="15.75" customHeight="1" x14ac:dyDescent="0.3">
      <c r="A37" s="41"/>
      <c r="B37" s="50"/>
      <c r="C37" s="41"/>
      <c r="D37" s="41" t="s">
        <v>30</v>
      </c>
      <c r="E37" s="41"/>
      <c r="F37" s="41"/>
      <c r="G37" s="41"/>
      <c r="H37" s="40"/>
      <c r="I37" s="40"/>
      <c r="J37" s="16" t="s">
        <v>20</v>
      </c>
      <c r="K37" s="17">
        <v>0</v>
      </c>
      <c r="L37" s="17">
        <v>0</v>
      </c>
      <c r="M37" s="17">
        <v>0</v>
      </c>
    </row>
    <row r="38" spans="1:13" s="1" customFormat="1" ht="31.5" customHeight="1" x14ac:dyDescent="0.3">
      <c r="A38" s="41"/>
      <c r="B38" s="50"/>
      <c r="C38" s="41"/>
      <c r="D38" s="41"/>
      <c r="E38" s="41"/>
      <c r="F38" s="41"/>
      <c r="G38" s="41"/>
      <c r="H38" s="40"/>
      <c r="I38" s="40"/>
      <c r="J38" s="16" t="s">
        <v>21</v>
      </c>
      <c r="K38" s="17">
        <v>0</v>
      </c>
      <c r="L38" s="17">
        <v>0</v>
      </c>
      <c r="M38" s="17">
        <v>17691.740000000002</v>
      </c>
    </row>
    <row r="39" spans="1:13" s="1" customFormat="1" ht="15.75" customHeight="1" x14ac:dyDescent="0.3">
      <c r="A39" s="41" t="s">
        <v>50</v>
      </c>
      <c r="B39" s="50" t="s">
        <v>51</v>
      </c>
      <c r="C39" s="41" t="s">
        <v>52</v>
      </c>
      <c r="D39" s="8" t="s">
        <v>26</v>
      </c>
      <c r="E39" s="41" t="s">
        <v>27</v>
      </c>
      <c r="F39" s="41" t="s">
        <v>53</v>
      </c>
      <c r="G39" s="42" t="s">
        <v>54</v>
      </c>
      <c r="H39" s="40">
        <f>I39+K39+L39+M39</f>
        <v>23593.759999999998</v>
      </c>
      <c r="I39" s="40">
        <v>0</v>
      </c>
      <c r="J39" s="18" t="s">
        <v>19</v>
      </c>
      <c r="K39" s="17">
        <f>K40</f>
        <v>0</v>
      </c>
      <c r="L39" s="17">
        <f t="shared" ref="L39:M39" si="4">L40</f>
        <v>0</v>
      </c>
      <c r="M39" s="17">
        <f t="shared" si="4"/>
        <v>23593.759999999998</v>
      </c>
    </row>
    <row r="40" spans="1:13" s="1" customFormat="1" ht="35.25" customHeight="1" x14ac:dyDescent="0.3">
      <c r="A40" s="41"/>
      <c r="B40" s="50"/>
      <c r="C40" s="41"/>
      <c r="D40" s="42" t="s">
        <v>30</v>
      </c>
      <c r="E40" s="41"/>
      <c r="F40" s="41"/>
      <c r="G40" s="47"/>
      <c r="H40" s="41"/>
      <c r="I40" s="40"/>
      <c r="J40" s="16" t="s">
        <v>21</v>
      </c>
      <c r="K40" s="17">
        <v>0</v>
      </c>
      <c r="L40" s="17">
        <v>0</v>
      </c>
      <c r="M40" s="17">
        <v>23593.759999999998</v>
      </c>
    </row>
    <row r="41" spans="1:13" s="1" customFormat="1" ht="15.75" hidden="1" customHeight="1" x14ac:dyDescent="0.3">
      <c r="A41" s="41"/>
      <c r="B41" s="50"/>
      <c r="C41" s="41"/>
      <c r="D41" s="47"/>
      <c r="E41" s="41"/>
      <c r="F41" s="41" t="s">
        <v>28</v>
      </c>
      <c r="G41" s="47"/>
      <c r="H41" s="40">
        <f>I41+K41+L41+M41</f>
        <v>0</v>
      </c>
      <c r="I41" s="48">
        <v>0</v>
      </c>
      <c r="J41" s="16" t="s">
        <v>19</v>
      </c>
      <c r="K41" s="17">
        <f>K42+K43</f>
        <v>0</v>
      </c>
      <c r="L41" s="17">
        <f t="shared" ref="L41:M41" si="5">L42+L43</f>
        <v>0</v>
      </c>
      <c r="M41" s="17">
        <f t="shared" si="5"/>
        <v>0</v>
      </c>
    </row>
    <row r="42" spans="1:13" s="1" customFormat="1" ht="15.6" hidden="1" customHeight="1" x14ac:dyDescent="0.3">
      <c r="A42" s="41"/>
      <c r="B42" s="50"/>
      <c r="C42" s="41"/>
      <c r="D42" s="47"/>
      <c r="E42" s="41"/>
      <c r="F42" s="41"/>
      <c r="G42" s="47"/>
      <c r="H42" s="41"/>
      <c r="I42" s="48"/>
      <c r="J42" s="16" t="s">
        <v>20</v>
      </c>
      <c r="K42" s="17">
        <v>0</v>
      </c>
      <c r="L42" s="17">
        <v>0</v>
      </c>
      <c r="M42" s="17">
        <v>0</v>
      </c>
    </row>
    <row r="43" spans="1:13" s="1" customFormat="1" ht="15.6" hidden="1" customHeight="1" x14ac:dyDescent="0.3">
      <c r="A43" s="41"/>
      <c r="B43" s="50"/>
      <c r="C43" s="41"/>
      <c r="D43" s="43"/>
      <c r="E43" s="41"/>
      <c r="F43" s="41"/>
      <c r="G43" s="43"/>
      <c r="H43" s="41"/>
      <c r="I43" s="48"/>
      <c r="J43" s="16" t="s">
        <v>21</v>
      </c>
      <c r="K43" s="17">
        <v>0</v>
      </c>
      <c r="L43" s="17">
        <v>0</v>
      </c>
      <c r="M43" s="17">
        <v>0</v>
      </c>
    </row>
    <row r="44" spans="1:13" s="1" customFormat="1" ht="15.75" customHeight="1" x14ac:dyDescent="0.3">
      <c r="A44" s="41" t="s">
        <v>55</v>
      </c>
      <c r="B44" s="50" t="s">
        <v>56</v>
      </c>
      <c r="C44" s="41" t="s">
        <v>57</v>
      </c>
      <c r="D44" s="8" t="s">
        <v>26</v>
      </c>
      <c r="E44" s="41" t="s">
        <v>27</v>
      </c>
      <c r="F44" s="42" t="s">
        <v>28</v>
      </c>
      <c r="G44" s="42" t="s">
        <v>58</v>
      </c>
      <c r="H44" s="53">
        <f>I44+K44+L44+M44</f>
        <v>17967.89</v>
      </c>
      <c r="I44" s="53">
        <v>5797.96</v>
      </c>
      <c r="J44" s="44" t="s">
        <v>19</v>
      </c>
      <c r="K44" s="61">
        <f>K47</f>
        <v>12169.93</v>
      </c>
      <c r="L44" s="61">
        <f>L47</f>
        <v>0</v>
      </c>
      <c r="M44" s="61">
        <f>M47</f>
        <v>0</v>
      </c>
    </row>
    <row r="45" spans="1:13" s="1" customFormat="1" ht="31.8" customHeight="1" x14ac:dyDescent="0.3">
      <c r="A45" s="41"/>
      <c r="B45" s="50"/>
      <c r="C45" s="41"/>
      <c r="D45" s="42" t="s">
        <v>30</v>
      </c>
      <c r="E45" s="41"/>
      <c r="F45" s="47"/>
      <c r="G45" s="47"/>
      <c r="H45" s="54"/>
      <c r="I45" s="54"/>
      <c r="J45" s="52"/>
      <c r="K45" s="62"/>
      <c r="L45" s="62"/>
      <c r="M45" s="62"/>
    </row>
    <row r="46" spans="1:13" s="1" customFormat="1" ht="15.75" customHeight="1" x14ac:dyDescent="0.3">
      <c r="A46" s="41"/>
      <c r="B46" s="50"/>
      <c r="C46" s="41"/>
      <c r="D46" s="47"/>
      <c r="E46" s="41"/>
      <c r="F46" s="47"/>
      <c r="G46" s="47"/>
      <c r="H46" s="54"/>
      <c r="I46" s="54"/>
      <c r="J46" s="45"/>
      <c r="K46" s="63"/>
      <c r="L46" s="63"/>
      <c r="M46" s="63"/>
    </row>
    <row r="47" spans="1:13" s="1" customFormat="1" ht="15.6" x14ac:dyDescent="0.3">
      <c r="A47" s="41"/>
      <c r="B47" s="50"/>
      <c r="C47" s="41"/>
      <c r="D47" s="43"/>
      <c r="E47" s="41"/>
      <c r="F47" s="43"/>
      <c r="G47" s="43"/>
      <c r="H47" s="55"/>
      <c r="I47" s="55"/>
      <c r="J47" s="16" t="s">
        <v>21</v>
      </c>
      <c r="K47" s="17">
        <v>12169.93</v>
      </c>
      <c r="L47" s="17">
        <v>0</v>
      </c>
      <c r="M47" s="17">
        <v>0</v>
      </c>
    </row>
    <row r="48" spans="1:13" s="2" customFormat="1" ht="17.399999999999999" hidden="1" customHeight="1" x14ac:dyDescent="0.3">
      <c r="A48" s="69" t="s">
        <v>59</v>
      </c>
      <c r="B48" s="71" t="s">
        <v>60</v>
      </c>
      <c r="C48" s="69" t="s">
        <v>61</v>
      </c>
      <c r="D48" s="69" t="s">
        <v>26</v>
      </c>
      <c r="E48" s="69" t="s">
        <v>27</v>
      </c>
      <c r="F48" s="69" t="s">
        <v>62</v>
      </c>
      <c r="G48" s="69" t="s">
        <v>63</v>
      </c>
      <c r="H48" s="84">
        <f>I48+K48+L48+M48</f>
        <v>430</v>
      </c>
      <c r="I48" s="88">
        <v>430</v>
      </c>
      <c r="J48" s="19" t="s">
        <v>19</v>
      </c>
      <c r="K48" s="20">
        <f>K49</f>
        <v>0</v>
      </c>
      <c r="L48" s="20">
        <f t="shared" ref="L48:M48" si="6">L49</f>
        <v>0</v>
      </c>
      <c r="M48" s="20">
        <f t="shared" si="6"/>
        <v>0</v>
      </c>
    </row>
    <row r="49" spans="1:13" s="2" customFormat="1" ht="31.2" hidden="1" customHeight="1" x14ac:dyDescent="0.3">
      <c r="A49" s="73"/>
      <c r="B49" s="91"/>
      <c r="C49" s="73"/>
      <c r="D49" s="70"/>
      <c r="E49" s="73"/>
      <c r="F49" s="70"/>
      <c r="G49" s="73"/>
      <c r="H49" s="70"/>
      <c r="I49" s="90"/>
      <c r="J49" s="19" t="s">
        <v>21</v>
      </c>
      <c r="K49" s="20"/>
      <c r="L49" s="20">
        <v>0</v>
      </c>
      <c r="M49" s="20">
        <v>0</v>
      </c>
    </row>
    <row r="50" spans="1:13" s="2" customFormat="1" ht="15.75" hidden="1" customHeight="1" x14ac:dyDescent="0.3">
      <c r="A50" s="73"/>
      <c r="B50" s="91"/>
      <c r="C50" s="73"/>
      <c r="D50" s="73" t="s">
        <v>30</v>
      </c>
      <c r="E50" s="73"/>
      <c r="F50" s="65" t="s">
        <v>28</v>
      </c>
      <c r="G50" s="73"/>
      <c r="H50" s="64">
        <f>K50+L50+M50+I50</f>
        <v>2372397.02</v>
      </c>
      <c r="I50" s="66">
        <f>14451.32+240618.54+2117327.16</f>
        <v>2372397.02</v>
      </c>
      <c r="J50" s="19" t="s">
        <v>19</v>
      </c>
      <c r="K50" s="20">
        <f>K52+K51</f>
        <v>0</v>
      </c>
      <c r="L50" s="20">
        <f>L52+L51</f>
        <v>0</v>
      </c>
      <c r="M50" s="20">
        <f>M52+M51</f>
        <v>0</v>
      </c>
    </row>
    <row r="51" spans="1:13" s="2" customFormat="1" ht="15" hidden="1" customHeight="1" x14ac:dyDescent="0.3">
      <c r="A51" s="73"/>
      <c r="B51" s="91"/>
      <c r="C51" s="73"/>
      <c r="D51" s="73"/>
      <c r="E51" s="73"/>
      <c r="F51" s="65"/>
      <c r="G51" s="73"/>
      <c r="H51" s="64"/>
      <c r="I51" s="66"/>
      <c r="J51" s="19" t="s">
        <v>20</v>
      </c>
      <c r="K51" s="20"/>
      <c r="L51" s="20">
        <v>0</v>
      </c>
      <c r="M51" s="20">
        <v>0</v>
      </c>
    </row>
    <row r="52" spans="1:13" s="2" customFormat="1" ht="15.6" hidden="1" customHeight="1" x14ac:dyDescent="0.3">
      <c r="A52" s="70"/>
      <c r="B52" s="72"/>
      <c r="C52" s="70"/>
      <c r="D52" s="70"/>
      <c r="E52" s="70"/>
      <c r="F52" s="65"/>
      <c r="G52" s="70"/>
      <c r="H52" s="64"/>
      <c r="I52" s="66"/>
      <c r="J52" s="19" t="s">
        <v>21</v>
      </c>
      <c r="K52" s="20"/>
      <c r="L52" s="20">
        <v>0</v>
      </c>
      <c r="M52" s="20">
        <v>0</v>
      </c>
    </row>
    <row r="53" spans="1:13" s="2" customFormat="1" ht="32.25" hidden="1" customHeight="1" x14ac:dyDescent="0.3">
      <c r="A53" s="69" t="s">
        <v>55</v>
      </c>
      <c r="B53" s="71" t="s">
        <v>64</v>
      </c>
      <c r="C53" s="69" t="s">
        <v>65</v>
      </c>
      <c r="D53" s="69" t="s">
        <v>26</v>
      </c>
      <c r="E53" s="69" t="s">
        <v>27</v>
      </c>
      <c r="F53" s="69" t="s">
        <v>28</v>
      </c>
      <c r="G53" s="69" t="s">
        <v>66</v>
      </c>
      <c r="H53" s="84">
        <f>I53+K53+L53+M53</f>
        <v>1124998.95</v>
      </c>
      <c r="I53" s="74">
        <f>231.79+9524.45+132825.44+982017.27+400</f>
        <v>1124998.95</v>
      </c>
      <c r="J53" s="71" t="s">
        <v>19</v>
      </c>
      <c r="K53" s="97">
        <f>K56+K55</f>
        <v>0</v>
      </c>
      <c r="L53" s="97">
        <f>L56+L55</f>
        <v>0</v>
      </c>
      <c r="M53" s="97">
        <f>M56+M55</f>
        <v>0</v>
      </c>
    </row>
    <row r="54" spans="1:13" s="2" customFormat="1" ht="15.75" hidden="1" customHeight="1" x14ac:dyDescent="0.3">
      <c r="A54" s="73"/>
      <c r="B54" s="91"/>
      <c r="C54" s="73"/>
      <c r="D54" s="70"/>
      <c r="E54" s="73"/>
      <c r="F54" s="73"/>
      <c r="G54" s="73"/>
      <c r="H54" s="85"/>
      <c r="I54" s="87"/>
      <c r="J54" s="72"/>
      <c r="K54" s="98"/>
      <c r="L54" s="98"/>
      <c r="M54" s="98"/>
    </row>
    <row r="55" spans="1:13" s="2" customFormat="1" ht="15.75" hidden="1" customHeight="1" x14ac:dyDescent="0.3">
      <c r="A55" s="73"/>
      <c r="B55" s="91"/>
      <c r="C55" s="73"/>
      <c r="D55" s="65" t="s">
        <v>30</v>
      </c>
      <c r="E55" s="73"/>
      <c r="F55" s="73"/>
      <c r="G55" s="73"/>
      <c r="H55" s="85"/>
      <c r="I55" s="87"/>
      <c r="J55" s="19" t="s">
        <v>20</v>
      </c>
      <c r="K55" s="20"/>
      <c r="L55" s="20">
        <v>0</v>
      </c>
      <c r="M55" s="20">
        <v>0</v>
      </c>
    </row>
    <row r="56" spans="1:13" s="2" customFormat="1" ht="15.6" hidden="1" customHeight="1" x14ac:dyDescent="0.3">
      <c r="A56" s="70"/>
      <c r="B56" s="72"/>
      <c r="C56" s="70"/>
      <c r="D56" s="65"/>
      <c r="E56" s="70"/>
      <c r="F56" s="70"/>
      <c r="G56" s="70"/>
      <c r="H56" s="86"/>
      <c r="I56" s="75"/>
      <c r="J56" s="19" t="s">
        <v>21</v>
      </c>
      <c r="K56" s="20"/>
      <c r="L56" s="20">
        <v>0</v>
      </c>
      <c r="M56" s="20">
        <v>0</v>
      </c>
    </row>
    <row r="57" spans="1:13" s="1" customFormat="1" ht="15.75" customHeight="1" x14ac:dyDescent="0.3">
      <c r="A57" s="41" t="s">
        <v>67</v>
      </c>
      <c r="B57" s="50" t="s">
        <v>68</v>
      </c>
      <c r="C57" s="41" t="s">
        <v>69</v>
      </c>
      <c r="D57" s="8" t="s">
        <v>26</v>
      </c>
      <c r="E57" s="41" t="s">
        <v>27</v>
      </c>
      <c r="F57" s="41" t="s">
        <v>28</v>
      </c>
      <c r="G57" s="41" t="s">
        <v>70</v>
      </c>
      <c r="H57" s="40">
        <f>I57+K57+L57+M57</f>
        <v>27223.67</v>
      </c>
      <c r="I57" s="40">
        <f>20766.53+637.82</f>
        <v>21404.35</v>
      </c>
      <c r="J57" s="18" t="s">
        <v>19</v>
      </c>
      <c r="K57" s="17">
        <f>K58</f>
        <v>5819.32</v>
      </c>
      <c r="L57" s="17">
        <f>L58</f>
        <v>0</v>
      </c>
      <c r="M57" s="17">
        <f>M58</f>
        <v>0</v>
      </c>
    </row>
    <row r="58" spans="1:13" s="1" customFormat="1" ht="61.5" customHeight="1" x14ac:dyDescent="0.3">
      <c r="A58" s="41"/>
      <c r="B58" s="50"/>
      <c r="C58" s="41"/>
      <c r="D58" s="8" t="s">
        <v>71</v>
      </c>
      <c r="E58" s="41"/>
      <c r="F58" s="41"/>
      <c r="G58" s="41"/>
      <c r="H58" s="40"/>
      <c r="I58" s="40"/>
      <c r="J58" s="16" t="s">
        <v>21</v>
      </c>
      <c r="K58" s="17">
        <v>5819.32</v>
      </c>
      <c r="L58" s="17">
        <v>0</v>
      </c>
      <c r="M58" s="17">
        <v>0</v>
      </c>
    </row>
    <row r="59" spans="1:13" s="1" customFormat="1" ht="15.75" customHeight="1" x14ac:dyDescent="0.3">
      <c r="A59" s="42" t="s">
        <v>72</v>
      </c>
      <c r="B59" s="44" t="s">
        <v>73</v>
      </c>
      <c r="C59" s="42" t="s">
        <v>74</v>
      </c>
      <c r="D59" s="13" t="s">
        <v>26</v>
      </c>
      <c r="E59" s="42" t="s">
        <v>27</v>
      </c>
      <c r="F59" s="42" t="s">
        <v>28</v>
      </c>
      <c r="G59" s="42" t="s">
        <v>58</v>
      </c>
      <c r="H59" s="53">
        <f>I59+K59+L59+M59</f>
        <v>15037.16</v>
      </c>
      <c r="I59" s="78">
        <v>0</v>
      </c>
      <c r="J59" s="44" t="s">
        <v>19</v>
      </c>
      <c r="K59" s="61">
        <f>K63</f>
        <v>15037.16</v>
      </c>
      <c r="L59" s="61">
        <f>L63</f>
        <v>0</v>
      </c>
      <c r="M59" s="61">
        <f>M63</f>
        <v>0</v>
      </c>
    </row>
    <row r="60" spans="1:13" s="1" customFormat="1" ht="18" customHeight="1" x14ac:dyDescent="0.3">
      <c r="A60" s="47"/>
      <c r="B60" s="52"/>
      <c r="C60" s="47"/>
      <c r="D60" s="41" t="s">
        <v>30</v>
      </c>
      <c r="E60" s="47"/>
      <c r="F60" s="47"/>
      <c r="G60" s="47"/>
      <c r="H60" s="54"/>
      <c r="I60" s="79"/>
      <c r="J60" s="52"/>
      <c r="K60" s="62"/>
      <c r="L60" s="62"/>
      <c r="M60" s="62"/>
    </row>
    <row r="61" spans="1:13" s="1" customFormat="1" ht="15.75" customHeight="1" x14ac:dyDescent="0.3">
      <c r="A61" s="47"/>
      <c r="B61" s="52"/>
      <c r="C61" s="47"/>
      <c r="D61" s="41"/>
      <c r="E61" s="47"/>
      <c r="F61" s="47"/>
      <c r="G61" s="47"/>
      <c r="H61" s="54"/>
      <c r="I61" s="79"/>
      <c r="J61" s="45"/>
      <c r="K61" s="63"/>
      <c r="L61" s="63"/>
      <c r="M61" s="63"/>
    </row>
    <row r="62" spans="1:13" s="1" customFormat="1" ht="15.75" customHeight="1" x14ac:dyDescent="0.3">
      <c r="A62" s="47"/>
      <c r="B62" s="52"/>
      <c r="C62" s="47"/>
      <c r="D62" s="41"/>
      <c r="E62" s="47"/>
      <c r="F62" s="47"/>
      <c r="G62" s="47"/>
      <c r="H62" s="54"/>
      <c r="I62" s="79"/>
      <c r="J62" s="18" t="s">
        <v>20</v>
      </c>
      <c r="K62" s="17">
        <v>0</v>
      </c>
      <c r="L62" s="17">
        <v>0</v>
      </c>
      <c r="M62" s="17">
        <v>0</v>
      </c>
    </row>
    <row r="63" spans="1:13" s="1" customFormat="1" ht="15.6" x14ac:dyDescent="0.3">
      <c r="A63" s="43"/>
      <c r="B63" s="45"/>
      <c r="C63" s="43"/>
      <c r="D63" s="41"/>
      <c r="E63" s="43"/>
      <c r="F63" s="43"/>
      <c r="G63" s="43"/>
      <c r="H63" s="55"/>
      <c r="I63" s="80"/>
      <c r="J63" s="16" t="s">
        <v>21</v>
      </c>
      <c r="K63" s="17">
        <v>15037.16</v>
      </c>
      <c r="L63" s="17">
        <v>0</v>
      </c>
      <c r="M63" s="17">
        <v>0</v>
      </c>
    </row>
    <row r="64" spans="1:13" s="1" customFormat="1" ht="15.75" customHeight="1" x14ac:dyDescent="0.3">
      <c r="A64" s="42" t="s">
        <v>75</v>
      </c>
      <c r="B64" s="44" t="s">
        <v>76</v>
      </c>
      <c r="C64" s="42" t="s">
        <v>77</v>
      </c>
      <c r="D64" s="13" t="s">
        <v>26</v>
      </c>
      <c r="E64" s="42" t="s">
        <v>27</v>
      </c>
      <c r="F64" s="41" t="s">
        <v>53</v>
      </c>
      <c r="G64" s="42" t="s">
        <v>58</v>
      </c>
      <c r="H64" s="40">
        <f>I64+K64+L64+M64</f>
        <v>3153.55</v>
      </c>
      <c r="I64" s="96">
        <v>0</v>
      </c>
      <c r="J64" s="18" t="s">
        <v>19</v>
      </c>
      <c r="K64" s="17">
        <f>K65</f>
        <v>3153.55</v>
      </c>
      <c r="L64" s="17">
        <f>L65</f>
        <v>0</v>
      </c>
      <c r="M64" s="17">
        <f>M65</f>
        <v>0</v>
      </c>
    </row>
    <row r="65" spans="1:13" s="1" customFormat="1" ht="32.25" customHeight="1" x14ac:dyDescent="0.3">
      <c r="A65" s="47"/>
      <c r="B65" s="52"/>
      <c r="C65" s="47"/>
      <c r="D65" s="41" t="s">
        <v>30</v>
      </c>
      <c r="E65" s="47"/>
      <c r="F65" s="41"/>
      <c r="G65" s="47"/>
      <c r="H65" s="40"/>
      <c r="I65" s="96"/>
      <c r="J65" s="16" t="s">
        <v>21</v>
      </c>
      <c r="K65" s="17">
        <v>3153.55</v>
      </c>
      <c r="L65" s="17">
        <v>0</v>
      </c>
      <c r="M65" s="17">
        <v>0</v>
      </c>
    </row>
    <row r="66" spans="1:13" s="1" customFormat="1" ht="15.75" customHeight="1" x14ac:dyDescent="0.3">
      <c r="A66" s="47"/>
      <c r="B66" s="52"/>
      <c r="C66" s="47"/>
      <c r="D66" s="41"/>
      <c r="E66" s="47"/>
      <c r="F66" s="41" t="s">
        <v>78</v>
      </c>
      <c r="G66" s="47"/>
      <c r="H66" s="40">
        <f>I66+K66+L66+M66</f>
        <v>11426.150000000001</v>
      </c>
      <c r="I66" s="40">
        <v>2458.79</v>
      </c>
      <c r="J66" s="18" t="s">
        <v>19</v>
      </c>
      <c r="K66" s="17">
        <f>K68</f>
        <v>8967.36</v>
      </c>
      <c r="L66" s="17">
        <f>L68</f>
        <v>0</v>
      </c>
      <c r="M66" s="17">
        <f>M68</f>
        <v>0</v>
      </c>
    </row>
    <row r="67" spans="1:13" s="1" customFormat="1" ht="15.75" customHeight="1" x14ac:dyDescent="0.3">
      <c r="A67" s="47"/>
      <c r="B67" s="52"/>
      <c r="C67" s="47"/>
      <c r="D67" s="41"/>
      <c r="E67" s="47"/>
      <c r="F67" s="41"/>
      <c r="G67" s="47"/>
      <c r="H67" s="40"/>
      <c r="I67" s="40"/>
      <c r="J67" s="18" t="s">
        <v>20</v>
      </c>
      <c r="K67" s="17">
        <v>0</v>
      </c>
      <c r="L67" s="17">
        <v>0</v>
      </c>
      <c r="M67" s="17">
        <v>0</v>
      </c>
    </row>
    <row r="68" spans="1:13" s="1" customFormat="1" ht="15.6" x14ac:dyDescent="0.3">
      <c r="A68" s="43"/>
      <c r="B68" s="45"/>
      <c r="C68" s="43"/>
      <c r="D68" s="41"/>
      <c r="E68" s="43"/>
      <c r="F68" s="41"/>
      <c r="G68" s="43"/>
      <c r="H68" s="40"/>
      <c r="I68" s="40"/>
      <c r="J68" s="16" t="s">
        <v>21</v>
      </c>
      <c r="K68" s="17">
        <f>8967.35+0.01</f>
        <v>8967.36</v>
      </c>
      <c r="L68" s="17">
        <v>0</v>
      </c>
      <c r="M68" s="17">
        <v>0</v>
      </c>
    </row>
    <row r="69" spans="1:13" s="1" customFormat="1" ht="22.5" customHeight="1" x14ac:dyDescent="0.3">
      <c r="A69" s="42" t="s">
        <v>79</v>
      </c>
      <c r="B69" s="44" t="s">
        <v>80</v>
      </c>
      <c r="C69" s="42" t="s">
        <v>81</v>
      </c>
      <c r="D69" s="13" t="s">
        <v>26</v>
      </c>
      <c r="E69" s="42" t="s">
        <v>27</v>
      </c>
      <c r="F69" s="42" t="s">
        <v>28</v>
      </c>
      <c r="G69" s="42" t="s">
        <v>34</v>
      </c>
      <c r="H69" s="53">
        <f>I69+K69+L69+M69</f>
        <v>31421.1</v>
      </c>
      <c r="I69" s="53">
        <f>5289+2751</f>
        <v>8040</v>
      </c>
      <c r="J69" s="44" t="s">
        <v>19</v>
      </c>
      <c r="K69" s="61">
        <f>K72</f>
        <v>0</v>
      </c>
      <c r="L69" s="61">
        <f>L72</f>
        <v>0</v>
      </c>
      <c r="M69" s="61">
        <f>M72</f>
        <v>23381.1</v>
      </c>
    </row>
    <row r="70" spans="1:13" s="1" customFormat="1" ht="15" customHeight="1" x14ac:dyDescent="0.3">
      <c r="A70" s="47"/>
      <c r="B70" s="52"/>
      <c r="C70" s="47"/>
      <c r="D70" s="41" t="s">
        <v>30</v>
      </c>
      <c r="E70" s="47"/>
      <c r="F70" s="47"/>
      <c r="G70" s="47"/>
      <c r="H70" s="54"/>
      <c r="I70" s="54"/>
      <c r="J70" s="45"/>
      <c r="K70" s="63"/>
      <c r="L70" s="63"/>
      <c r="M70" s="63"/>
    </row>
    <row r="71" spans="1:13" s="1" customFormat="1" ht="15.6" x14ac:dyDescent="0.3">
      <c r="A71" s="47"/>
      <c r="B71" s="52"/>
      <c r="C71" s="47"/>
      <c r="D71" s="41"/>
      <c r="E71" s="47"/>
      <c r="F71" s="47"/>
      <c r="G71" s="47"/>
      <c r="H71" s="54"/>
      <c r="I71" s="54"/>
      <c r="J71" s="18" t="s">
        <v>20</v>
      </c>
      <c r="K71" s="17">
        <v>0</v>
      </c>
      <c r="L71" s="17">
        <v>0</v>
      </c>
      <c r="M71" s="17">
        <v>0</v>
      </c>
    </row>
    <row r="72" spans="1:13" s="1" customFormat="1" ht="21.75" customHeight="1" x14ac:dyDescent="0.3">
      <c r="A72" s="43"/>
      <c r="B72" s="45"/>
      <c r="C72" s="43"/>
      <c r="D72" s="41"/>
      <c r="E72" s="43"/>
      <c r="F72" s="43"/>
      <c r="G72" s="43"/>
      <c r="H72" s="55"/>
      <c r="I72" s="55"/>
      <c r="J72" s="16" t="s">
        <v>21</v>
      </c>
      <c r="K72" s="17">
        <v>0</v>
      </c>
      <c r="L72" s="17">
        <v>0</v>
      </c>
      <c r="M72" s="17">
        <v>23381.1</v>
      </c>
    </row>
    <row r="73" spans="1:13" s="11" customFormat="1" ht="15.6" x14ac:dyDescent="0.3">
      <c r="A73" s="51" t="s">
        <v>82</v>
      </c>
      <c r="B73" s="51"/>
      <c r="C73" s="51"/>
      <c r="D73" s="51"/>
      <c r="E73" s="51"/>
      <c r="F73" s="51"/>
      <c r="G73" s="51"/>
      <c r="H73" s="51"/>
      <c r="I73" s="51"/>
      <c r="J73" s="9" t="s">
        <v>19</v>
      </c>
      <c r="K73" s="10">
        <f t="shared" ref="K73:L73" si="7">K74+K75</f>
        <v>310383.14</v>
      </c>
      <c r="L73" s="10">
        <f t="shared" si="7"/>
        <v>450605.58</v>
      </c>
      <c r="M73" s="10">
        <f>M74+M75</f>
        <v>62078.709999999992</v>
      </c>
    </row>
    <row r="74" spans="1:13" s="11" customFormat="1" ht="15.6" x14ac:dyDescent="0.3">
      <c r="A74" s="51"/>
      <c r="B74" s="51"/>
      <c r="C74" s="51"/>
      <c r="D74" s="51"/>
      <c r="E74" s="51"/>
      <c r="F74" s="51"/>
      <c r="G74" s="51"/>
      <c r="H74" s="51"/>
      <c r="I74" s="51"/>
      <c r="J74" s="9" t="s">
        <v>20</v>
      </c>
      <c r="K74" s="10">
        <f>K77+K80</f>
        <v>176851.55</v>
      </c>
      <c r="L74" s="10">
        <f t="shared" ref="L74:M74" si="8">L77+L80</f>
        <v>225075.76</v>
      </c>
      <c r="M74" s="10">
        <f t="shared" si="8"/>
        <v>31738.69</v>
      </c>
    </row>
    <row r="75" spans="1:13" s="11" customFormat="1" ht="15.6" x14ac:dyDescent="0.3">
      <c r="A75" s="51"/>
      <c r="B75" s="51"/>
      <c r="C75" s="51"/>
      <c r="D75" s="51"/>
      <c r="E75" s="51"/>
      <c r="F75" s="51"/>
      <c r="G75" s="51"/>
      <c r="H75" s="51"/>
      <c r="I75" s="51"/>
      <c r="J75" s="9" t="s">
        <v>21</v>
      </c>
      <c r="K75" s="10">
        <f>K78+K81+K83+K85+K87+K90</f>
        <v>133531.59</v>
      </c>
      <c r="L75" s="10">
        <f t="shared" ref="L75:M75" si="9">L78+L81+L83+L85+L87+L90</f>
        <v>225529.82</v>
      </c>
      <c r="M75" s="10">
        <f t="shared" si="9"/>
        <v>30340.019999999997</v>
      </c>
    </row>
    <row r="76" spans="1:13" s="1" customFormat="1" ht="15.75" customHeight="1" x14ac:dyDescent="0.3">
      <c r="A76" s="41" t="s">
        <v>83</v>
      </c>
      <c r="B76" s="44" t="s">
        <v>84</v>
      </c>
      <c r="C76" s="42" t="s">
        <v>85</v>
      </c>
      <c r="D76" s="13" t="s">
        <v>86</v>
      </c>
      <c r="E76" s="41" t="s">
        <v>27</v>
      </c>
      <c r="F76" s="41" t="s">
        <v>78</v>
      </c>
      <c r="G76" s="41" t="s">
        <v>87</v>
      </c>
      <c r="H76" s="40">
        <f>I76+K76+L76+M76</f>
        <v>246579.91</v>
      </c>
      <c r="I76" s="96">
        <v>0</v>
      </c>
      <c r="J76" s="16" t="s">
        <v>19</v>
      </c>
      <c r="K76" s="17">
        <f>K77+K78</f>
        <v>106669.31</v>
      </c>
      <c r="L76" s="17">
        <f t="shared" ref="L76:M76" si="10">L77+L78</f>
        <v>139910.6</v>
      </c>
      <c r="M76" s="17">
        <f t="shared" si="10"/>
        <v>0</v>
      </c>
    </row>
    <row r="77" spans="1:13" s="1" customFormat="1" ht="15.6" x14ac:dyDescent="0.3">
      <c r="A77" s="41"/>
      <c r="B77" s="52"/>
      <c r="C77" s="47"/>
      <c r="D77" s="42" t="s">
        <v>88</v>
      </c>
      <c r="E77" s="41"/>
      <c r="F77" s="41"/>
      <c r="G77" s="41"/>
      <c r="H77" s="40"/>
      <c r="I77" s="96"/>
      <c r="J77" s="16" t="s">
        <v>20</v>
      </c>
      <c r="K77" s="17">
        <v>64001.59</v>
      </c>
      <c r="L77" s="17">
        <v>83946.36</v>
      </c>
      <c r="M77" s="17">
        <v>0</v>
      </c>
    </row>
    <row r="78" spans="1:13" s="1" customFormat="1" ht="30.75" customHeight="1" x14ac:dyDescent="0.3">
      <c r="A78" s="41"/>
      <c r="B78" s="45"/>
      <c r="C78" s="43"/>
      <c r="D78" s="43"/>
      <c r="E78" s="41"/>
      <c r="F78" s="41"/>
      <c r="G78" s="41"/>
      <c r="H78" s="40"/>
      <c r="I78" s="96"/>
      <c r="J78" s="16" t="s">
        <v>21</v>
      </c>
      <c r="K78" s="17">
        <v>42667.72</v>
      </c>
      <c r="L78" s="17">
        <f>53506.24+2458</f>
        <v>55964.24</v>
      </c>
      <c r="M78" s="17">
        <v>0</v>
      </c>
    </row>
    <row r="79" spans="1:13" s="1" customFormat="1" ht="15.6" x14ac:dyDescent="0.3">
      <c r="A79" s="41" t="s">
        <v>89</v>
      </c>
      <c r="B79" s="50" t="s">
        <v>90</v>
      </c>
      <c r="C79" s="41" t="s">
        <v>91</v>
      </c>
      <c r="D79" s="8" t="s">
        <v>86</v>
      </c>
      <c r="E79" s="41" t="s">
        <v>27</v>
      </c>
      <c r="F79" s="41" t="s">
        <v>78</v>
      </c>
      <c r="G79" s="41" t="s">
        <v>92</v>
      </c>
      <c r="H79" s="40">
        <f>I79+K79+L79+M79</f>
        <v>480566.13</v>
      </c>
      <c r="I79" s="40">
        <v>4369.3900000000003</v>
      </c>
      <c r="J79" s="16" t="s">
        <v>19</v>
      </c>
      <c r="K79" s="17">
        <f>K80+K81</f>
        <v>188083.27000000002</v>
      </c>
      <c r="L79" s="17">
        <f>L80+L81</f>
        <v>235215.65999999997</v>
      </c>
      <c r="M79" s="17">
        <f>M80+M81</f>
        <v>52897.81</v>
      </c>
    </row>
    <row r="80" spans="1:13" s="1" customFormat="1" ht="15.6" x14ac:dyDescent="0.3">
      <c r="A80" s="41"/>
      <c r="B80" s="50"/>
      <c r="C80" s="41"/>
      <c r="D80" s="42" t="s">
        <v>88</v>
      </c>
      <c r="E80" s="41"/>
      <c r="F80" s="41"/>
      <c r="G80" s="41"/>
      <c r="H80" s="41"/>
      <c r="I80" s="40"/>
      <c r="J80" s="16" t="s">
        <v>20</v>
      </c>
      <c r="K80" s="17">
        <v>112849.96</v>
      </c>
      <c r="L80" s="17">
        <v>141129.4</v>
      </c>
      <c r="M80" s="17">
        <v>31738.69</v>
      </c>
    </row>
    <row r="81" spans="1:13" s="1" customFormat="1" ht="37.5" customHeight="1" x14ac:dyDescent="0.3">
      <c r="A81" s="41"/>
      <c r="B81" s="50"/>
      <c r="C81" s="41"/>
      <c r="D81" s="43"/>
      <c r="E81" s="41"/>
      <c r="F81" s="41"/>
      <c r="G81" s="41"/>
      <c r="H81" s="41"/>
      <c r="I81" s="40"/>
      <c r="J81" s="16" t="s">
        <v>21</v>
      </c>
      <c r="K81" s="17">
        <v>75233.31</v>
      </c>
      <c r="L81" s="17">
        <v>94086.26</v>
      </c>
      <c r="M81" s="17">
        <v>21159.119999999999</v>
      </c>
    </row>
    <row r="82" spans="1:13" s="1" customFormat="1" ht="15.6" hidden="1" x14ac:dyDescent="0.3">
      <c r="A82" s="42" t="s">
        <v>93</v>
      </c>
      <c r="B82" s="44" t="s">
        <v>94</v>
      </c>
      <c r="C82" s="42" t="s">
        <v>95</v>
      </c>
      <c r="D82" s="42" t="s">
        <v>86</v>
      </c>
      <c r="E82" s="42" t="s">
        <v>27</v>
      </c>
      <c r="F82" s="41" t="s">
        <v>96</v>
      </c>
      <c r="G82" s="42" t="s">
        <v>97</v>
      </c>
      <c r="H82" s="40">
        <f>I82+K82+L82+M82</f>
        <v>3833.66</v>
      </c>
      <c r="I82" s="48">
        <v>3833.66</v>
      </c>
      <c r="J82" s="16" t="s">
        <v>19</v>
      </c>
      <c r="K82" s="17">
        <f>K83</f>
        <v>0</v>
      </c>
      <c r="L82" s="17">
        <f t="shared" ref="L82:M82" si="11">L83</f>
        <v>0</v>
      </c>
      <c r="M82" s="17">
        <f t="shared" si="11"/>
        <v>0</v>
      </c>
    </row>
    <row r="83" spans="1:13" s="1" customFormat="1" ht="30" hidden="1" customHeight="1" x14ac:dyDescent="0.3">
      <c r="A83" s="47"/>
      <c r="B83" s="52"/>
      <c r="C83" s="47"/>
      <c r="D83" s="47"/>
      <c r="E83" s="47"/>
      <c r="F83" s="41"/>
      <c r="G83" s="47"/>
      <c r="H83" s="41"/>
      <c r="I83" s="48"/>
      <c r="J83" s="16" t="s">
        <v>21</v>
      </c>
      <c r="K83" s="17">
        <v>0</v>
      </c>
      <c r="L83" s="17">
        <v>0</v>
      </c>
      <c r="M83" s="17">
        <v>0</v>
      </c>
    </row>
    <row r="84" spans="1:13" s="1" customFormat="1" ht="15.6" customHeight="1" x14ac:dyDescent="0.3">
      <c r="A84" s="47"/>
      <c r="B84" s="52"/>
      <c r="C84" s="47"/>
      <c r="D84" s="43"/>
      <c r="E84" s="47"/>
      <c r="F84" s="41" t="s">
        <v>78</v>
      </c>
      <c r="G84" s="47"/>
      <c r="H84" s="40">
        <f>I84+K84+L84+M84</f>
        <v>52101.88</v>
      </c>
      <c r="I84" s="40">
        <v>0</v>
      </c>
      <c r="J84" s="16" t="s">
        <v>19</v>
      </c>
      <c r="K84" s="17">
        <f>K85</f>
        <v>15630.56</v>
      </c>
      <c r="L84" s="17">
        <f t="shared" ref="L84:M84" si="12">L85</f>
        <v>36471.32</v>
      </c>
      <c r="M84" s="17">
        <f t="shared" si="12"/>
        <v>0</v>
      </c>
    </row>
    <row r="85" spans="1:13" s="1" customFormat="1" ht="49.2" customHeight="1" x14ac:dyDescent="0.3">
      <c r="A85" s="43"/>
      <c r="B85" s="45"/>
      <c r="C85" s="43"/>
      <c r="D85" s="8" t="s">
        <v>88</v>
      </c>
      <c r="E85" s="43"/>
      <c r="F85" s="41"/>
      <c r="G85" s="43"/>
      <c r="H85" s="41"/>
      <c r="I85" s="40"/>
      <c r="J85" s="16" t="s">
        <v>21</v>
      </c>
      <c r="K85" s="17">
        <v>15630.56</v>
      </c>
      <c r="L85" s="17">
        <v>36471.32</v>
      </c>
      <c r="M85" s="17">
        <v>0</v>
      </c>
    </row>
    <row r="86" spans="1:13" s="1" customFormat="1" ht="15.75" customHeight="1" x14ac:dyDescent="0.3">
      <c r="A86" s="42" t="s">
        <v>98</v>
      </c>
      <c r="B86" s="44" t="s">
        <v>99</v>
      </c>
      <c r="C86" s="42" t="s">
        <v>100</v>
      </c>
      <c r="D86" s="13" t="s">
        <v>26</v>
      </c>
      <c r="E86" s="42" t="s">
        <v>27</v>
      </c>
      <c r="F86" s="41" t="s">
        <v>53</v>
      </c>
      <c r="G86" s="42" t="s">
        <v>101</v>
      </c>
      <c r="H86" s="40">
        <f>I86+K86+L86+M86</f>
        <v>13755.82</v>
      </c>
      <c r="I86" s="96">
        <v>600</v>
      </c>
      <c r="J86" s="18" t="s">
        <v>19</v>
      </c>
      <c r="K86" s="17">
        <f>K87</f>
        <v>0</v>
      </c>
      <c r="L86" s="17">
        <f>L87</f>
        <v>13155.82</v>
      </c>
      <c r="M86" s="17">
        <f>M87</f>
        <v>0</v>
      </c>
    </row>
    <row r="87" spans="1:13" s="1" customFormat="1" ht="32.25" customHeight="1" x14ac:dyDescent="0.3">
      <c r="A87" s="47"/>
      <c r="B87" s="52"/>
      <c r="C87" s="47"/>
      <c r="D87" s="41" t="s">
        <v>30</v>
      </c>
      <c r="E87" s="47"/>
      <c r="F87" s="41"/>
      <c r="G87" s="47"/>
      <c r="H87" s="40"/>
      <c r="I87" s="96"/>
      <c r="J87" s="16" t="s">
        <v>21</v>
      </c>
      <c r="K87" s="17">
        <v>0</v>
      </c>
      <c r="L87" s="17">
        <v>13155.82</v>
      </c>
      <c r="M87" s="17">
        <v>0</v>
      </c>
    </row>
    <row r="88" spans="1:13" s="1" customFormat="1" ht="15.75" customHeight="1" x14ac:dyDescent="0.3">
      <c r="A88" s="47"/>
      <c r="B88" s="52"/>
      <c r="C88" s="47"/>
      <c r="D88" s="41"/>
      <c r="E88" s="47"/>
      <c r="F88" s="41" t="s">
        <v>28</v>
      </c>
      <c r="G88" s="47"/>
      <c r="H88" s="40">
        <f>I88+K88+L88+M88</f>
        <v>35033.08</v>
      </c>
      <c r="I88" s="96">
        <v>0</v>
      </c>
      <c r="J88" s="18" t="s">
        <v>19</v>
      </c>
      <c r="K88" s="17">
        <f>K90</f>
        <v>0</v>
      </c>
      <c r="L88" s="17">
        <f>L90</f>
        <v>25852.18</v>
      </c>
      <c r="M88" s="17">
        <f>M90</f>
        <v>9180.9</v>
      </c>
    </row>
    <row r="89" spans="1:13" s="1" customFormat="1" ht="15.75" customHeight="1" x14ac:dyDescent="0.3">
      <c r="A89" s="47"/>
      <c r="B89" s="52"/>
      <c r="C89" s="47"/>
      <c r="D89" s="41"/>
      <c r="E89" s="47"/>
      <c r="F89" s="41"/>
      <c r="G89" s="47"/>
      <c r="H89" s="40"/>
      <c r="I89" s="96"/>
      <c r="J89" s="18" t="s">
        <v>20</v>
      </c>
      <c r="K89" s="17">
        <v>0</v>
      </c>
      <c r="L89" s="17">
        <v>0</v>
      </c>
      <c r="M89" s="17">
        <v>0</v>
      </c>
    </row>
    <row r="90" spans="1:13" s="1" customFormat="1" ht="15.6" x14ac:dyDescent="0.3">
      <c r="A90" s="43"/>
      <c r="B90" s="45"/>
      <c r="C90" s="43"/>
      <c r="D90" s="41"/>
      <c r="E90" s="43"/>
      <c r="F90" s="41"/>
      <c r="G90" s="43"/>
      <c r="H90" s="40"/>
      <c r="I90" s="96"/>
      <c r="J90" s="16" t="s">
        <v>21</v>
      </c>
      <c r="K90" s="17">
        <v>0</v>
      </c>
      <c r="L90" s="17">
        <v>25852.18</v>
      </c>
      <c r="M90" s="17">
        <v>9180.9</v>
      </c>
    </row>
    <row r="91" spans="1:13" s="11" customFormat="1" ht="13.5" customHeight="1" x14ac:dyDescent="0.3">
      <c r="A91" s="51" t="s">
        <v>102</v>
      </c>
      <c r="B91" s="51"/>
      <c r="C91" s="51"/>
      <c r="D91" s="51"/>
      <c r="E91" s="51"/>
      <c r="F91" s="51"/>
      <c r="G91" s="51"/>
      <c r="H91" s="51"/>
      <c r="I91" s="51"/>
      <c r="J91" s="9" t="s">
        <v>19</v>
      </c>
      <c r="K91" s="10">
        <f t="shared" ref="K91:M91" si="13">K92+K93</f>
        <v>5468.32</v>
      </c>
      <c r="L91" s="10">
        <f t="shared" si="13"/>
        <v>0</v>
      </c>
      <c r="M91" s="10">
        <f t="shared" si="13"/>
        <v>49217.78</v>
      </c>
    </row>
    <row r="92" spans="1:13" s="11" customFormat="1" ht="14.25" customHeight="1" x14ac:dyDescent="0.3">
      <c r="A92" s="51"/>
      <c r="B92" s="51"/>
      <c r="C92" s="51"/>
      <c r="D92" s="51"/>
      <c r="E92" s="51"/>
      <c r="F92" s="51"/>
      <c r="G92" s="51"/>
      <c r="H92" s="51"/>
      <c r="I92" s="51"/>
      <c r="J92" s="9" t="s">
        <v>20</v>
      </c>
      <c r="K92" s="10">
        <f>K97+K100+K105</f>
        <v>0</v>
      </c>
      <c r="L92" s="10">
        <f t="shared" ref="L92:M92" si="14">L97+L100+L105</f>
        <v>0</v>
      </c>
      <c r="M92" s="10">
        <f t="shared" si="14"/>
        <v>0</v>
      </c>
    </row>
    <row r="93" spans="1:13" s="11" customFormat="1" ht="15.6" x14ac:dyDescent="0.3">
      <c r="A93" s="51"/>
      <c r="B93" s="51"/>
      <c r="C93" s="51"/>
      <c r="D93" s="51"/>
      <c r="E93" s="51"/>
      <c r="F93" s="51"/>
      <c r="G93" s="51"/>
      <c r="H93" s="51"/>
      <c r="I93" s="51"/>
      <c r="J93" s="9" t="s">
        <v>21</v>
      </c>
      <c r="K93" s="10">
        <f>K98+K101+K103+K106+K108+K110</f>
        <v>5468.32</v>
      </c>
      <c r="L93" s="10">
        <f t="shared" ref="L93:M93" si="15">L98+L101+L103+L106+L108+L110</f>
        <v>0</v>
      </c>
      <c r="M93" s="10">
        <f t="shared" si="15"/>
        <v>49217.78</v>
      </c>
    </row>
    <row r="94" spans="1:13" s="1" customFormat="1" ht="31.5" hidden="1" customHeight="1" outlineLevel="1" x14ac:dyDescent="0.3">
      <c r="A94" s="42" t="s">
        <v>103</v>
      </c>
      <c r="B94" s="44" t="s">
        <v>104</v>
      </c>
      <c r="C94" s="42" t="s">
        <v>105</v>
      </c>
      <c r="D94" s="42" t="s">
        <v>86</v>
      </c>
      <c r="E94" s="42" t="s">
        <v>27</v>
      </c>
      <c r="F94" s="41" t="s">
        <v>53</v>
      </c>
      <c r="G94" s="94" t="s">
        <v>106</v>
      </c>
      <c r="H94" s="53">
        <f>I94+K94+L94+M94</f>
        <v>10016.57</v>
      </c>
      <c r="I94" s="56">
        <v>10016.57</v>
      </c>
      <c r="J94" s="21" t="s">
        <v>19</v>
      </c>
      <c r="K94" s="15">
        <f>K95</f>
        <v>0</v>
      </c>
      <c r="L94" s="15">
        <f t="shared" ref="L94:M94" si="16">L95</f>
        <v>0</v>
      </c>
      <c r="M94" s="15">
        <f t="shared" si="16"/>
        <v>0</v>
      </c>
    </row>
    <row r="95" spans="1:13" s="1" customFormat="1" ht="15.6" hidden="1" outlineLevel="1" x14ac:dyDescent="0.3">
      <c r="A95" s="47"/>
      <c r="B95" s="52"/>
      <c r="C95" s="47"/>
      <c r="D95" s="47"/>
      <c r="E95" s="47"/>
      <c r="F95" s="41"/>
      <c r="G95" s="95"/>
      <c r="H95" s="43"/>
      <c r="I95" s="57"/>
      <c r="J95" s="21" t="s">
        <v>21</v>
      </c>
      <c r="K95" s="15">
        <v>0</v>
      </c>
      <c r="L95" s="15">
        <v>0</v>
      </c>
      <c r="M95" s="15">
        <v>0</v>
      </c>
    </row>
    <row r="96" spans="1:13" s="1" customFormat="1" ht="18.75" customHeight="1" collapsed="1" x14ac:dyDescent="0.3">
      <c r="A96" s="47"/>
      <c r="B96" s="52"/>
      <c r="C96" s="47"/>
      <c r="D96" s="43"/>
      <c r="E96" s="47"/>
      <c r="F96" s="42" t="s">
        <v>28</v>
      </c>
      <c r="G96" s="42" t="s">
        <v>38</v>
      </c>
      <c r="H96" s="53">
        <f>I96+K96+L96+M96</f>
        <v>16913.12</v>
      </c>
      <c r="I96" s="53">
        <v>11444.8</v>
      </c>
      <c r="J96" s="14" t="s">
        <v>19</v>
      </c>
      <c r="K96" s="15">
        <f>K98</f>
        <v>5468.32</v>
      </c>
      <c r="L96" s="15">
        <f>L98</f>
        <v>0</v>
      </c>
      <c r="M96" s="15">
        <f>M98</f>
        <v>0</v>
      </c>
    </row>
    <row r="97" spans="1:13" s="1" customFormat="1" ht="15" customHeight="1" x14ac:dyDescent="0.3">
      <c r="A97" s="47"/>
      <c r="B97" s="52"/>
      <c r="C97" s="47"/>
      <c r="D97" s="42" t="s">
        <v>107</v>
      </c>
      <c r="E97" s="47"/>
      <c r="F97" s="47"/>
      <c r="G97" s="47"/>
      <c r="H97" s="54"/>
      <c r="I97" s="54"/>
      <c r="J97" s="16" t="s">
        <v>20</v>
      </c>
      <c r="K97" s="22">
        <v>0</v>
      </c>
      <c r="L97" s="22">
        <v>0</v>
      </c>
      <c r="M97" s="22">
        <v>0</v>
      </c>
    </row>
    <row r="98" spans="1:13" s="1" customFormat="1" ht="34.5" customHeight="1" x14ac:dyDescent="0.3">
      <c r="A98" s="43"/>
      <c r="B98" s="45"/>
      <c r="C98" s="43"/>
      <c r="D98" s="43"/>
      <c r="E98" s="43"/>
      <c r="F98" s="43"/>
      <c r="G98" s="43"/>
      <c r="H98" s="55"/>
      <c r="I98" s="55"/>
      <c r="J98" s="16" t="s">
        <v>21</v>
      </c>
      <c r="K98" s="17">
        <v>5468.32</v>
      </c>
      <c r="L98" s="17">
        <v>0</v>
      </c>
      <c r="M98" s="17">
        <v>0</v>
      </c>
    </row>
    <row r="99" spans="1:13" s="1" customFormat="1" ht="15.75" hidden="1" customHeight="1" x14ac:dyDescent="0.3">
      <c r="A99" s="41"/>
      <c r="B99" s="93" t="s">
        <v>108</v>
      </c>
      <c r="C99" s="41" t="s">
        <v>109</v>
      </c>
      <c r="D99" s="8" t="s">
        <v>26</v>
      </c>
      <c r="E99" s="41" t="s">
        <v>27</v>
      </c>
      <c r="F99" s="42" t="s">
        <v>28</v>
      </c>
      <c r="G99" s="42" t="s">
        <v>39</v>
      </c>
      <c r="H99" s="53">
        <f>I99+K99+L99+M99</f>
        <v>40764.990000000005</v>
      </c>
      <c r="I99" s="56">
        <f>9069.24+10457.7+21238.05</f>
        <v>40764.990000000005</v>
      </c>
      <c r="J99" s="14" t="s">
        <v>19</v>
      </c>
      <c r="K99" s="15">
        <f>K101</f>
        <v>0</v>
      </c>
      <c r="L99" s="15">
        <f>L101</f>
        <v>0</v>
      </c>
      <c r="M99" s="15">
        <f>M101</f>
        <v>0</v>
      </c>
    </row>
    <row r="100" spans="1:13" s="1" customFormat="1" ht="15.6" hidden="1" x14ac:dyDescent="0.3">
      <c r="A100" s="41"/>
      <c r="B100" s="93"/>
      <c r="C100" s="41"/>
      <c r="D100" s="41" t="s">
        <v>30</v>
      </c>
      <c r="E100" s="41"/>
      <c r="F100" s="47"/>
      <c r="G100" s="47"/>
      <c r="H100" s="54"/>
      <c r="I100" s="92"/>
      <c r="J100" s="18" t="s">
        <v>20</v>
      </c>
      <c r="K100" s="17">
        <v>0</v>
      </c>
      <c r="L100" s="17">
        <v>0</v>
      </c>
      <c r="M100" s="17">
        <v>0</v>
      </c>
    </row>
    <row r="101" spans="1:13" s="1" customFormat="1" ht="15.6" hidden="1" x14ac:dyDescent="0.3">
      <c r="A101" s="41"/>
      <c r="B101" s="93"/>
      <c r="C101" s="41"/>
      <c r="D101" s="41"/>
      <c r="E101" s="41"/>
      <c r="F101" s="43"/>
      <c r="G101" s="43"/>
      <c r="H101" s="55"/>
      <c r="I101" s="57"/>
      <c r="J101" s="16" t="s">
        <v>21</v>
      </c>
      <c r="K101" s="17">
        <v>0</v>
      </c>
      <c r="L101" s="17">
        <v>0</v>
      </c>
      <c r="M101" s="17">
        <v>0</v>
      </c>
    </row>
    <row r="102" spans="1:13" s="1" customFormat="1" ht="15.75" customHeight="1" x14ac:dyDescent="0.3">
      <c r="A102" s="41" t="s">
        <v>110</v>
      </c>
      <c r="B102" s="50" t="s">
        <v>111</v>
      </c>
      <c r="C102" s="41" t="s">
        <v>112</v>
      </c>
      <c r="D102" s="8" t="s">
        <v>26</v>
      </c>
      <c r="E102" s="41" t="s">
        <v>27</v>
      </c>
      <c r="F102" s="41" t="s">
        <v>53</v>
      </c>
      <c r="G102" s="42" t="s">
        <v>101</v>
      </c>
      <c r="H102" s="40">
        <f>I102+K102+L102+M102</f>
        <v>18077.759999999998</v>
      </c>
      <c r="I102" s="40">
        <v>0</v>
      </c>
      <c r="J102" s="18" t="s">
        <v>19</v>
      </c>
      <c r="K102" s="17">
        <f>K103</f>
        <v>0</v>
      </c>
      <c r="L102" s="17">
        <f t="shared" ref="L102:M102" si="17">L103</f>
        <v>0</v>
      </c>
      <c r="M102" s="17">
        <f t="shared" si="17"/>
        <v>18077.759999999998</v>
      </c>
    </row>
    <row r="103" spans="1:13" s="1" customFormat="1" ht="37.5" customHeight="1" x14ac:dyDescent="0.3">
      <c r="A103" s="41"/>
      <c r="B103" s="50"/>
      <c r="C103" s="41"/>
      <c r="D103" s="42" t="s">
        <v>30</v>
      </c>
      <c r="E103" s="41"/>
      <c r="F103" s="41"/>
      <c r="G103" s="47"/>
      <c r="H103" s="41"/>
      <c r="I103" s="40"/>
      <c r="J103" s="16" t="s">
        <v>21</v>
      </c>
      <c r="K103" s="17">
        <v>0</v>
      </c>
      <c r="L103" s="17">
        <v>0</v>
      </c>
      <c r="M103" s="17">
        <v>18077.759999999998</v>
      </c>
    </row>
    <row r="104" spans="1:13" s="1" customFormat="1" ht="15.75" customHeight="1" x14ac:dyDescent="0.3">
      <c r="A104" s="41"/>
      <c r="B104" s="50"/>
      <c r="C104" s="41"/>
      <c r="D104" s="47"/>
      <c r="E104" s="41"/>
      <c r="F104" s="41" t="s">
        <v>28</v>
      </c>
      <c r="G104" s="47"/>
      <c r="H104" s="40">
        <f>I104+K104+L104+M104</f>
        <v>20978.94</v>
      </c>
      <c r="I104" s="40">
        <v>0</v>
      </c>
      <c r="J104" s="18" t="s">
        <v>19</v>
      </c>
      <c r="K104" s="17">
        <f>K106</f>
        <v>0</v>
      </c>
      <c r="L104" s="17">
        <f>L106</f>
        <v>0</v>
      </c>
      <c r="M104" s="17">
        <f>M106</f>
        <v>20978.94</v>
      </c>
    </row>
    <row r="105" spans="1:13" s="1" customFormat="1" ht="15.6" x14ac:dyDescent="0.3">
      <c r="A105" s="41"/>
      <c r="B105" s="50"/>
      <c r="C105" s="41"/>
      <c r="D105" s="47"/>
      <c r="E105" s="41"/>
      <c r="F105" s="41"/>
      <c r="G105" s="47"/>
      <c r="H105" s="40"/>
      <c r="I105" s="40"/>
      <c r="J105" s="18" t="s">
        <v>20</v>
      </c>
      <c r="K105" s="17">
        <v>0</v>
      </c>
      <c r="L105" s="17">
        <v>0</v>
      </c>
      <c r="M105" s="17">
        <v>0</v>
      </c>
    </row>
    <row r="106" spans="1:13" s="1" customFormat="1" ht="15.6" x14ac:dyDescent="0.3">
      <c r="A106" s="41"/>
      <c r="B106" s="50"/>
      <c r="C106" s="41"/>
      <c r="D106" s="43"/>
      <c r="E106" s="41"/>
      <c r="F106" s="41"/>
      <c r="G106" s="43"/>
      <c r="H106" s="40"/>
      <c r="I106" s="40"/>
      <c r="J106" s="16" t="s">
        <v>21</v>
      </c>
      <c r="K106" s="17">
        <v>0</v>
      </c>
      <c r="L106" s="17">
        <v>0</v>
      </c>
      <c r="M106" s="17">
        <v>20978.94</v>
      </c>
    </row>
    <row r="107" spans="1:13" s="1" customFormat="1" ht="29.25" customHeight="1" x14ac:dyDescent="0.3">
      <c r="A107" s="41" t="s">
        <v>113</v>
      </c>
      <c r="B107" s="50" t="s">
        <v>114</v>
      </c>
      <c r="C107" s="41" t="s">
        <v>115</v>
      </c>
      <c r="D107" s="8" t="s">
        <v>26</v>
      </c>
      <c r="E107" s="41" t="s">
        <v>27</v>
      </c>
      <c r="F107" s="41" t="s">
        <v>53</v>
      </c>
      <c r="G107" s="42" t="s">
        <v>116</v>
      </c>
      <c r="H107" s="40">
        <f>I107+K107+L107+M107</f>
        <v>5803.5</v>
      </c>
      <c r="I107" s="40">
        <v>0</v>
      </c>
      <c r="J107" s="18" t="s">
        <v>19</v>
      </c>
      <c r="K107" s="17">
        <f>K108</f>
        <v>0</v>
      </c>
      <c r="L107" s="17">
        <f t="shared" ref="L107" si="18">L108</f>
        <v>0</v>
      </c>
      <c r="M107" s="17">
        <f>M108</f>
        <v>5803.5</v>
      </c>
    </row>
    <row r="108" spans="1:13" s="1" customFormat="1" ht="24" customHeight="1" x14ac:dyDescent="0.3">
      <c r="A108" s="41"/>
      <c r="B108" s="50"/>
      <c r="C108" s="41"/>
      <c r="D108" s="42" t="s">
        <v>30</v>
      </c>
      <c r="E108" s="41"/>
      <c r="F108" s="41"/>
      <c r="G108" s="47"/>
      <c r="H108" s="41"/>
      <c r="I108" s="40"/>
      <c r="J108" s="16" t="s">
        <v>21</v>
      </c>
      <c r="K108" s="17">
        <v>0</v>
      </c>
      <c r="L108" s="17">
        <v>0</v>
      </c>
      <c r="M108" s="17">
        <v>5803.5</v>
      </c>
    </row>
    <row r="109" spans="1:13" s="1" customFormat="1" ht="15.75" customHeight="1" x14ac:dyDescent="0.3">
      <c r="A109" s="41"/>
      <c r="B109" s="50"/>
      <c r="C109" s="41"/>
      <c r="D109" s="47"/>
      <c r="E109" s="41"/>
      <c r="F109" s="41" t="s">
        <v>28</v>
      </c>
      <c r="G109" s="47"/>
      <c r="H109" s="40">
        <f>I109+K109+L109+M109</f>
        <v>4357.58</v>
      </c>
      <c r="I109" s="40">
        <v>0</v>
      </c>
      <c r="J109" s="16" t="s">
        <v>19</v>
      </c>
      <c r="K109" s="22">
        <f>K110</f>
        <v>0</v>
      </c>
      <c r="L109" s="22">
        <f>L110</f>
        <v>0</v>
      </c>
      <c r="M109" s="22">
        <f>M110</f>
        <v>4357.58</v>
      </c>
    </row>
    <row r="110" spans="1:13" s="1" customFormat="1" ht="15.6" x14ac:dyDescent="0.3">
      <c r="A110" s="41"/>
      <c r="B110" s="50"/>
      <c r="C110" s="41"/>
      <c r="D110" s="43"/>
      <c r="E110" s="41"/>
      <c r="F110" s="41"/>
      <c r="G110" s="43"/>
      <c r="H110" s="41"/>
      <c r="I110" s="40"/>
      <c r="J110" s="16" t="s">
        <v>21</v>
      </c>
      <c r="K110" s="17">
        <v>0</v>
      </c>
      <c r="L110" s="22">
        <v>0</v>
      </c>
      <c r="M110" s="22">
        <v>4357.58</v>
      </c>
    </row>
    <row r="111" spans="1:13" s="11" customFormat="1" ht="15.6" x14ac:dyDescent="0.3">
      <c r="A111" s="51" t="s">
        <v>117</v>
      </c>
      <c r="B111" s="51"/>
      <c r="C111" s="51"/>
      <c r="D111" s="51"/>
      <c r="E111" s="51"/>
      <c r="F111" s="51"/>
      <c r="G111" s="51"/>
      <c r="H111" s="51"/>
      <c r="I111" s="51"/>
      <c r="J111" s="9" t="s">
        <v>19</v>
      </c>
      <c r="K111" s="10">
        <f>K112+K113</f>
        <v>1912935.08</v>
      </c>
      <c r="L111" s="10">
        <f t="shared" ref="L111" si="19">L112+L113</f>
        <v>2048488.85</v>
      </c>
      <c r="M111" s="10">
        <f>M112+M113</f>
        <v>5803217.1099999994</v>
      </c>
    </row>
    <row r="112" spans="1:13" s="11" customFormat="1" ht="15.6" x14ac:dyDescent="0.3">
      <c r="A112" s="51"/>
      <c r="B112" s="51"/>
      <c r="C112" s="51"/>
      <c r="D112" s="51"/>
      <c r="E112" s="51"/>
      <c r="F112" s="51"/>
      <c r="G112" s="51"/>
      <c r="H112" s="51"/>
      <c r="I112" s="51"/>
      <c r="J112" s="9" t="s">
        <v>20</v>
      </c>
      <c r="K112" s="10">
        <f>K115+K118+K134+K123+K126+K131+K146+K153+K156+K162+K172+K175+K191+K197+K200+K203+K206+K211+K216+K159+K139</f>
        <v>1506838.95</v>
      </c>
      <c r="L112" s="10">
        <f>L115+L118+L134+L123+L126+L131+L146+L153+L156+L162+L172+L175+L191+L197+L200+L203+L206+L211+L216+L159</f>
        <v>1792535.78</v>
      </c>
      <c r="M112" s="10">
        <f>M115+M118+M134+M123+M126+M131+M146+M153+M156+M162+M172+M175+M191+M197+M200+M203+M206+M211+M216+M159</f>
        <v>5265070.51</v>
      </c>
    </row>
    <row r="113" spans="1:13" s="11" customFormat="1" ht="15.6" x14ac:dyDescent="0.3">
      <c r="A113" s="51"/>
      <c r="B113" s="51"/>
      <c r="C113" s="51"/>
      <c r="D113" s="51"/>
      <c r="E113" s="51"/>
      <c r="F113" s="51"/>
      <c r="G113" s="51"/>
      <c r="H113" s="51"/>
      <c r="I113" s="51"/>
      <c r="J113" s="9" t="s">
        <v>21</v>
      </c>
      <c r="K113" s="10">
        <f>K116+K119+K135+K142+K124+K127+K132+K147+K151+K167+K170+K176+K178+K180+K182+K187+K192+K198+K204+K212+K214+K217+K220+K225+K227</f>
        <v>406096.13</v>
      </c>
      <c r="L113" s="10">
        <f>L116+L119+L135+L142+L124+L127+L132+L147+L151+L167+L170+L176+L178+L180+L182+L187+L192+L198+L204+L212+L214+L217+L220+L225+L227</f>
        <v>255953.07</v>
      </c>
      <c r="M113" s="10">
        <f>M116+M119+M135+M142+M124+M127+M132+M147+M151+M167+M170+M176+M178+M180+M182+M187+M192+M198+M204+M212+M214+M217+M220+M225+M227</f>
        <v>538146.60000000009</v>
      </c>
    </row>
    <row r="114" spans="1:13" s="1" customFormat="1" ht="24.6" customHeight="1" x14ac:dyDescent="0.3">
      <c r="A114" s="41" t="s">
        <v>118</v>
      </c>
      <c r="B114" s="50" t="s">
        <v>119</v>
      </c>
      <c r="C114" s="41" t="s">
        <v>120</v>
      </c>
      <c r="D114" s="8" t="s">
        <v>121</v>
      </c>
      <c r="E114" s="41" t="s">
        <v>122</v>
      </c>
      <c r="F114" s="41" t="s">
        <v>28</v>
      </c>
      <c r="G114" s="41" t="s">
        <v>123</v>
      </c>
      <c r="H114" s="40">
        <f>I114+K114+L114+M114</f>
        <v>205243.72000000003</v>
      </c>
      <c r="I114" s="40">
        <f>166.25+139937.17</f>
        <v>140103.42000000001</v>
      </c>
      <c r="J114" s="16" t="s">
        <v>19</v>
      </c>
      <c r="K114" s="17">
        <f>K115+K116</f>
        <v>65140.3</v>
      </c>
      <c r="L114" s="17">
        <f t="shared" ref="L114:M114" si="20">L115+L116</f>
        <v>0</v>
      </c>
      <c r="M114" s="17">
        <f t="shared" si="20"/>
        <v>0</v>
      </c>
    </row>
    <row r="115" spans="1:13" s="1" customFormat="1" ht="15.6" x14ac:dyDescent="0.3">
      <c r="A115" s="41"/>
      <c r="B115" s="50"/>
      <c r="C115" s="41"/>
      <c r="D115" s="41" t="s">
        <v>124</v>
      </c>
      <c r="E115" s="41"/>
      <c r="F115" s="41"/>
      <c r="G115" s="41"/>
      <c r="H115" s="41"/>
      <c r="I115" s="40"/>
      <c r="J115" s="16" t="s">
        <v>20</v>
      </c>
      <c r="K115" s="17">
        <v>64488.9</v>
      </c>
      <c r="L115" s="17">
        <v>0</v>
      </c>
      <c r="M115" s="17">
        <v>0</v>
      </c>
    </row>
    <row r="116" spans="1:13" s="1" customFormat="1" ht="48.6" customHeight="1" x14ac:dyDescent="0.3">
      <c r="A116" s="41"/>
      <c r="B116" s="50"/>
      <c r="C116" s="41"/>
      <c r="D116" s="41"/>
      <c r="E116" s="41"/>
      <c r="F116" s="41"/>
      <c r="G116" s="41"/>
      <c r="H116" s="41"/>
      <c r="I116" s="40"/>
      <c r="J116" s="16" t="s">
        <v>21</v>
      </c>
      <c r="K116" s="17">
        <v>651.4</v>
      </c>
      <c r="L116" s="17">
        <v>0</v>
      </c>
      <c r="M116" s="17">
        <v>0</v>
      </c>
    </row>
    <row r="117" spans="1:13" s="1" customFormat="1" ht="15.6" x14ac:dyDescent="0.3">
      <c r="A117" s="41" t="s">
        <v>125</v>
      </c>
      <c r="B117" s="50" t="s">
        <v>126</v>
      </c>
      <c r="C117" s="41" t="s">
        <v>127</v>
      </c>
      <c r="D117" s="8" t="s">
        <v>121</v>
      </c>
      <c r="E117" s="41" t="s">
        <v>122</v>
      </c>
      <c r="F117" s="41" t="s">
        <v>78</v>
      </c>
      <c r="G117" s="41" t="s">
        <v>123</v>
      </c>
      <c r="H117" s="40">
        <f>I117+K117+L117+M117</f>
        <v>75827.399999999994</v>
      </c>
      <c r="I117" s="40">
        <v>58255.59</v>
      </c>
      <c r="J117" s="16" t="s">
        <v>19</v>
      </c>
      <c r="K117" s="17">
        <f>K118+K119</f>
        <v>17571.809999999998</v>
      </c>
      <c r="L117" s="17">
        <f>L118+L119</f>
        <v>0</v>
      </c>
      <c r="M117" s="17">
        <f t="shared" ref="M117" si="21">M118+M119</f>
        <v>0</v>
      </c>
    </row>
    <row r="118" spans="1:13" s="1" customFormat="1" ht="15.6" x14ac:dyDescent="0.3">
      <c r="A118" s="41"/>
      <c r="B118" s="50"/>
      <c r="C118" s="41"/>
      <c r="D118" s="42" t="s">
        <v>124</v>
      </c>
      <c r="E118" s="41"/>
      <c r="F118" s="41"/>
      <c r="G118" s="41"/>
      <c r="H118" s="41"/>
      <c r="I118" s="40"/>
      <c r="J118" s="16" t="s">
        <v>20</v>
      </c>
      <c r="K118" s="17">
        <v>17396.099999999999</v>
      </c>
      <c r="L118" s="17">
        <v>0</v>
      </c>
      <c r="M118" s="17">
        <v>0</v>
      </c>
    </row>
    <row r="119" spans="1:13" s="1" customFormat="1" ht="51.6" customHeight="1" x14ac:dyDescent="0.3">
      <c r="A119" s="41"/>
      <c r="B119" s="50"/>
      <c r="C119" s="41"/>
      <c r="D119" s="43"/>
      <c r="E119" s="41"/>
      <c r="F119" s="41"/>
      <c r="G119" s="41"/>
      <c r="H119" s="41"/>
      <c r="I119" s="40"/>
      <c r="J119" s="16" t="s">
        <v>21</v>
      </c>
      <c r="K119" s="17">
        <v>175.71</v>
      </c>
      <c r="L119" s="17">
        <v>0</v>
      </c>
      <c r="M119" s="17">
        <v>0</v>
      </c>
    </row>
    <row r="120" spans="1:13" s="1" customFormat="1" ht="22.5" hidden="1" customHeight="1" x14ac:dyDescent="0.3">
      <c r="A120" s="42" t="s">
        <v>128</v>
      </c>
      <c r="B120" s="44" t="s">
        <v>129</v>
      </c>
      <c r="C120" s="41" t="s">
        <v>130</v>
      </c>
      <c r="D120" s="42" t="s">
        <v>121</v>
      </c>
      <c r="E120" s="42" t="s">
        <v>122</v>
      </c>
      <c r="F120" s="42" t="s">
        <v>131</v>
      </c>
      <c r="G120" s="42" t="s">
        <v>132</v>
      </c>
      <c r="H120" s="40">
        <f>I120+K120+L120+M120</f>
        <v>23448.39</v>
      </c>
      <c r="I120" s="56">
        <f>3475.93+19972.46</f>
        <v>23448.39</v>
      </c>
      <c r="J120" s="16" t="s">
        <v>19</v>
      </c>
      <c r="K120" s="15">
        <f>K121</f>
        <v>0</v>
      </c>
      <c r="L120" s="15">
        <f t="shared" ref="L120:M120" si="22">L121</f>
        <v>0</v>
      </c>
      <c r="M120" s="15">
        <f t="shared" si="22"/>
        <v>0</v>
      </c>
    </row>
    <row r="121" spans="1:13" s="1" customFormat="1" ht="22.5" hidden="1" customHeight="1" x14ac:dyDescent="0.3">
      <c r="A121" s="47"/>
      <c r="B121" s="45"/>
      <c r="C121" s="41"/>
      <c r="D121" s="47"/>
      <c r="E121" s="47"/>
      <c r="F121" s="43"/>
      <c r="G121" s="47"/>
      <c r="H121" s="41"/>
      <c r="I121" s="57"/>
      <c r="J121" s="16" t="s">
        <v>21</v>
      </c>
      <c r="K121" s="15">
        <v>0</v>
      </c>
      <c r="L121" s="15">
        <v>0</v>
      </c>
      <c r="M121" s="15">
        <v>0</v>
      </c>
    </row>
    <row r="122" spans="1:13" s="1" customFormat="1" ht="15" customHeight="1" x14ac:dyDescent="0.3">
      <c r="A122" s="47"/>
      <c r="B122" s="44" t="s">
        <v>133</v>
      </c>
      <c r="C122" s="41"/>
      <c r="D122" s="43"/>
      <c r="E122" s="47"/>
      <c r="F122" s="42" t="s">
        <v>28</v>
      </c>
      <c r="G122" s="47"/>
      <c r="H122" s="53">
        <f>I122+K122+L122+M122</f>
        <v>225970.31</v>
      </c>
      <c r="I122" s="53">
        <v>159748.46</v>
      </c>
      <c r="J122" s="14" t="s">
        <v>19</v>
      </c>
      <c r="K122" s="15">
        <f>K124+K123</f>
        <v>66221.850000000006</v>
      </c>
      <c r="L122" s="15">
        <f t="shared" ref="L122:M122" si="23">L124+L123</f>
        <v>0</v>
      </c>
      <c r="M122" s="15">
        <f t="shared" si="23"/>
        <v>0</v>
      </c>
    </row>
    <row r="123" spans="1:13" s="1" customFormat="1" ht="15" customHeight="1" x14ac:dyDescent="0.3">
      <c r="A123" s="47"/>
      <c r="B123" s="52"/>
      <c r="C123" s="41"/>
      <c r="D123" s="41" t="s">
        <v>124</v>
      </c>
      <c r="E123" s="47"/>
      <c r="F123" s="47"/>
      <c r="G123" s="47"/>
      <c r="H123" s="54"/>
      <c r="I123" s="54"/>
      <c r="J123" s="16" t="s">
        <v>20</v>
      </c>
      <c r="K123" s="17">
        <v>46355.3</v>
      </c>
      <c r="L123" s="17">
        <v>0</v>
      </c>
      <c r="M123" s="17">
        <v>0</v>
      </c>
    </row>
    <row r="124" spans="1:13" s="1" customFormat="1" ht="47.4" customHeight="1" x14ac:dyDescent="0.3">
      <c r="A124" s="43"/>
      <c r="B124" s="45"/>
      <c r="C124" s="41"/>
      <c r="D124" s="41"/>
      <c r="E124" s="43"/>
      <c r="F124" s="43"/>
      <c r="G124" s="43"/>
      <c r="H124" s="55"/>
      <c r="I124" s="55"/>
      <c r="J124" s="16" t="s">
        <v>21</v>
      </c>
      <c r="K124" s="17">
        <v>19866.55</v>
      </c>
      <c r="L124" s="17">
        <v>0</v>
      </c>
      <c r="M124" s="17">
        <v>0</v>
      </c>
    </row>
    <row r="125" spans="1:13" s="1" customFormat="1" ht="15" customHeight="1" x14ac:dyDescent="0.3">
      <c r="A125" s="41" t="s">
        <v>134</v>
      </c>
      <c r="B125" s="50" t="s">
        <v>135</v>
      </c>
      <c r="C125" s="41" t="s">
        <v>136</v>
      </c>
      <c r="D125" s="8" t="s">
        <v>121</v>
      </c>
      <c r="E125" s="41" t="s">
        <v>122</v>
      </c>
      <c r="F125" s="41" t="s">
        <v>28</v>
      </c>
      <c r="G125" s="41" t="s">
        <v>137</v>
      </c>
      <c r="H125" s="40">
        <f>I125+K125+L125+M125</f>
        <v>669804.68999999994</v>
      </c>
      <c r="I125" s="40">
        <v>236334.13</v>
      </c>
      <c r="J125" s="16" t="s">
        <v>19</v>
      </c>
      <c r="K125" s="17">
        <f>K127+K126</f>
        <v>0</v>
      </c>
      <c r="L125" s="17">
        <f>L127+L126</f>
        <v>0</v>
      </c>
      <c r="M125" s="17">
        <f>M127+M126</f>
        <v>433470.56</v>
      </c>
    </row>
    <row r="126" spans="1:13" s="1" customFormat="1" ht="15" customHeight="1" x14ac:dyDescent="0.3">
      <c r="A126" s="41"/>
      <c r="B126" s="50"/>
      <c r="C126" s="41"/>
      <c r="D126" s="41" t="s">
        <v>124</v>
      </c>
      <c r="E126" s="41"/>
      <c r="F126" s="41"/>
      <c r="G126" s="41"/>
      <c r="H126" s="40"/>
      <c r="I126" s="40"/>
      <c r="J126" s="16" t="s">
        <v>20</v>
      </c>
      <c r="K126" s="17">
        <v>0</v>
      </c>
      <c r="L126" s="17">
        <v>0</v>
      </c>
      <c r="M126" s="17">
        <v>221069.99</v>
      </c>
    </row>
    <row r="127" spans="1:13" s="1" customFormat="1" ht="49.2" customHeight="1" x14ac:dyDescent="0.3">
      <c r="A127" s="41"/>
      <c r="B127" s="50"/>
      <c r="C127" s="41"/>
      <c r="D127" s="41"/>
      <c r="E127" s="41"/>
      <c r="F127" s="41"/>
      <c r="G127" s="41"/>
      <c r="H127" s="41"/>
      <c r="I127" s="40"/>
      <c r="J127" s="16" t="s">
        <v>21</v>
      </c>
      <c r="K127" s="17">
        <v>0</v>
      </c>
      <c r="L127" s="17">
        <v>0</v>
      </c>
      <c r="M127" s="17">
        <v>212400.57</v>
      </c>
    </row>
    <row r="128" spans="1:13" s="1" customFormat="1" ht="18" customHeight="1" x14ac:dyDescent="0.3">
      <c r="A128" s="42" t="s">
        <v>138</v>
      </c>
      <c r="B128" s="44" t="s">
        <v>139</v>
      </c>
      <c r="C128" s="42" t="s">
        <v>140</v>
      </c>
      <c r="D128" s="8" t="s">
        <v>121</v>
      </c>
      <c r="E128" s="42" t="s">
        <v>122</v>
      </c>
      <c r="F128" s="42" t="s">
        <v>28</v>
      </c>
      <c r="G128" s="42" t="s">
        <v>141</v>
      </c>
      <c r="H128" s="53">
        <f>I128+K128+L128+M128</f>
        <v>873835.9</v>
      </c>
      <c r="I128" s="78">
        <v>541.24</v>
      </c>
      <c r="J128" s="81" t="s">
        <v>19</v>
      </c>
      <c r="K128" s="61">
        <f>K132+K131</f>
        <v>523295.76</v>
      </c>
      <c r="L128" s="61">
        <f>L132+L131</f>
        <v>349998.9</v>
      </c>
      <c r="M128" s="61">
        <f>M132+M131</f>
        <v>0</v>
      </c>
    </row>
    <row r="129" spans="1:13" s="1" customFormat="1" ht="17.399999999999999" customHeight="1" x14ac:dyDescent="0.3">
      <c r="A129" s="47"/>
      <c r="B129" s="52"/>
      <c r="C129" s="47"/>
      <c r="D129" s="42" t="s">
        <v>124</v>
      </c>
      <c r="E129" s="47"/>
      <c r="F129" s="47"/>
      <c r="G129" s="47"/>
      <c r="H129" s="54"/>
      <c r="I129" s="79"/>
      <c r="J129" s="82"/>
      <c r="K129" s="62"/>
      <c r="L129" s="62"/>
      <c r="M129" s="62"/>
    </row>
    <row r="130" spans="1:13" s="1" customFormat="1" ht="15" customHeight="1" x14ac:dyDescent="0.3">
      <c r="A130" s="47"/>
      <c r="B130" s="52"/>
      <c r="C130" s="47"/>
      <c r="D130" s="47"/>
      <c r="E130" s="47"/>
      <c r="F130" s="47"/>
      <c r="G130" s="47"/>
      <c r="H130" s="54"/>
      <c r="I130" s="79"/>
      <c r="J130" s="83"/>
      <c r="K130" s="63"/>
      <c r="L130" s="63"/>
      <c r="M130" s="63"/>
    </row>
    <row r="131" spans="1:13" s="1" customFormat="1" ht="16.2" customHeight="1" x14ac:dyDescent="0.3">
      <c r="A131" s="47"/>
      <c r="B131" s="52"/>
      <c r="C131" s="47"/>
      <c r="D131" s="47"/>
      <c r="E131" s="47"/>
      <c r="F131" s="47"/>
      <c r="G131" s="47"/>
      <c r="H131" s="54"/>
      <c r="I131" s="79"/>
      <c r="J131" s="22" t="s">
        <v>20</v>
      </c>
      <c r="K131" s="22">
        <v>470966.18</v>
      </c>
      <c r="L131" s="22">
        <v>314999.01</v>
      </c>
      <c r="M131" s="22">
        <v>0</v>
      </c>
    </row>
    <row r="132" spans="1:13" s="1" customFormat="1" ht="20.399999999999999" customHeight="1" x14ac:dyDescent="0.3">
      <c r="A132" s="43"/>
      <c r="B132" s="45"/>
      <c r="C132" s="43"/>
      <c r="D132" s="43"/>
      <c r="E132" s="43"/>
      <c r="F132" s="43"/>
      <c r="G132" s="43"/>
      <c r="H132" s="55"/>
      <c r="I132" s="80"/>
      <c r="J132" s="18" t="s">
        <v>21</v>
      </c>
      <c r="K132" s="17">
        <v>52329.58</v>
      </c>
      <c r="L132" s="17">
        <v>34999.89</v>
      </c>
      <c r="M132" s="17">
        <v>0</v>
      </c>
    </row>
    <row r="133" spans="1:13" s="1" customFormat="1" ht="15.75" customHeight="1" x14ac:dyDescent="0.3">
      <c r="A133" s="42" t="s">
        <v>142</v>
      </c>
      <c r="B133" s="44" t="s">
        <v>143</v>
      </c>
      <c r="C133" s="42" t="s">
        <v>144</v>
      </c>
      <c r="D133" s="8" t="s">
        <v>121</v>
      </c>
      <c r="E133" s="42" t="s">
        <v>122</v>
      </c>
      <c r="F133" s="42" t="s">
        <v>78</v>
      </c>
      <c r="G133" s="41" t="s">
        <v>145</v>
      </c>
      <c r="H133" s="40">
        <f>I133+K133+L133+M133</f>
        <v>19705.03</v>
      </c>
      <c r="I133" s="40">
        <f>44.5+45.53</f>
        <v>90.03</v>
      </c>
      <c r="J133" s="18" t="s">
        <v>19</v>
      </c>
      <c r="K133" s="17">
        <f>K134+K135</f>
        <v>0</v>
      </c>
      <c r="L133" s="17">
        <f>L134+L135</f>
        <v>11326.97</v>
      </c>
      <c r="M133" s="17">
        <f>M134+M135</f>
        <v>8288.0300000000007</v>
      </c>
    </row>
    <row r="134" spans="1:13" s="1" customFormat="1" ht="15.6" x14ac:dyDescent="0.3">
      <c r="A134" s="47"/>
      <c r="B134" s="52"/>
      <c r="C134" s="47"/>
      <c r="D134" s="42" t="s">
        <v>124</v>
      </c>
      <c r="E134" s="47"/>
      <c r="F134" s="47"/>
      <c r="G134" s="41"/>
      <c r="H134" s="40"/>
      <c r="I134" s="40"/>
      <c r="J134" s="18" t="s">
        <v>20</v>
      </c>
      <c r="K134" s="17">
        <v>0</v>
      </c>
      <c r="L134" s="17">
        <v>0</v>
      </c>
      <c r="M134" s="17">
        <v>0</v>
      </c>
    </row>
    <row r="135" spans="1:13" s="1" customFormat="1" ht="48" customHeight="1" x14ac:dyDescent="0.3">
      <c r="A135" s="47"/>
      <c r="B135" s="52"/>
      <c r="C135" s="47"/>
      <c r="D135" s="43"/>
      <c r="E135" s="47"/>
      <c r="F135" s="43"/>
      <c r="G135" s="41"/>
      <c r="H135" s="40"/>
      <c r="I135" s="40"/>
      <c r="J135" s="16" t="s">
        <v>21</v>
      </c>
      <c r="K135" s="17">
        <v>0</v>
      </c>
      <c r="L135" s="17">
        <v>11326.97</v>
      </c>
      <c r="M135" s="17">
        <v>8288.0300000000007</v>
      </c>
    </row>
    <row r="136" spans="1:13" s="1" customFormat="1" ht="24" hidden="1" customHeight="1" x14ac:dyDescent="0.3">
      <c r="A136" s="47"/>
      <c r="B136" s="52"/>
      <c r="C136" s="47"/>
      <c r="D136" s="42" t="s">
        <v>146</v>
      </c>
      <c r="E136" s="47"/>
      <c r="F136" s="42" t="s">
        <v>147</v>
      </c>
      <c r="G136" s="42">
        <v>2025</v>
      </c>
      <c r="H136" s="53">
        <f>I136+K136+L136+M136</f>
        <v>6873.37</v>
      </c>
      <c r="I136" s="56">
        <v>6873.37</v>
      </c>
      <c r="J136" s="16" t="s">
        <v>19</v>
      </c>
      <c r="K136" s="17">
        <f>K137</f>
        <v>0</v>
      </c>
      <c r="L136" s="17">
        <f t="shared" ref="L136:M136" si="24">L137</f>
        <v>0</v>
      </c>
      <c r="M136" s="17">
        <f t="shared" si="24"/>
        <v>0</v>
      </c>
    </row>
    <row r="137" spans="1:13" s="1" customFormat="1" ht="38.4" hidden="1" customHeight="1" x14ac:dyDescent="0.3">
      <c r="A137" s="43"/>
      <c r="B137" s="45"/>
      <c r="C137" s="43"/>
      <c r="D137" s="43"/>
      <c r="E137" s="43"/>
      <c r="F137" s="43"/>
      <c r="G137" s="43"/>
      <c r="H137" s="55"/>
      <c r="I137" s="57"/>
      <c r="J137" s="16" t="s">
        <v>21</v>
      </c>
      <c r="K137" s="17">
        <v>0</v>
      </c>
      <c r="L137" s="17">
        <v>0</v>
      </c>
      <c r="M137" s="17">
        <v>0</v>
      </c>
    </row>
    <row r="138" spans="1:13" s="2" customFormat="1" ht="15.75" hidden="1" customHeight="1" x14ac:dyDescent="0.3">
      <c r="A138" s="65"/>
      <c r="B138" s="71" t="s">
        <v>148</v>
      </c>
      <c r="C138" s="69" t="s">
        <v>149</v>
      </c>
      <c r="D138" s="23" t="s">
        <v>121</v>
      </c>
      <c r="E138" s="69" t="s">
        <v>122</v>
      </c>
      <c r="F138" s="65" t="s">
        <v>28</v>
      </c>
      <c r="G138" s="65" t="s">
        <v>39</v>
      </c>
      <c r="H138" s="64">
        <f>I138+K138+L138+M138</f>
        <v>86291.55</v>
      </c>
      <c r="I138" s="66">
        <f>0.55+86291</f>
        <v>86291.55</v>
      </c>
      <c r="J138" s="24" t="s">
        <v>19</v>
      </c>
      <c r="K138" s="20">
        <f>K139+K140</f>
        <v>0</v>
      </c>
      <c r="L138" s="20">
        <f>L139+L140</f>
        <v>0</v>
      </c>
      <c r="M138" s="20">
        <f>M139+M140</f>
        <v>0</v>
      </c>
    </row>
    <row r="139" spans="1:13" s="2" customFormat="1" ht="15.6" hidden="1" customHeight="1" x14ac:dyDescent="0.3">
      <c r="A139" s="65"/>
      <c r="B139" s="91"/>
      <c r="C139" s="73"/>
      <c r="D139" s="65" t="s">
        <v>150</v>
      </c>
      <c r="E139" s="73"/>
      <c r="F139" s="65"/>
      <c r="G139" s="65"/>
      <c r="H139" s="64"/>
      <c r="I139" s="66"/>
      <c r="J139" s="19" t="s">
        <v>20</v>
      </c>
      <c r="K139" s="20"/>
      <c r="L139" s="20">
        <v>0</v>
      </c>
      <c r="M139" s="20">
        <v>0</v>
      </c>
    </row>
    <row r="140" spans="1:13" s="2" customFormat="1" ht="15.6" hidden="1" customHeight="1" x14ac:dyDescent="0.3">
      <c r="A140" s="65"/>
      <c r="B140" s="72"/>
      <c r="C140" s="70"/>
      <c r="D140" s="65"/>
      <c r="E140" s="70"/>
      <c r="F140" s="65"/>
      <c r="G140" s="65"/>
      <c r="H140" s="64"/>
      <c r="I140" s="66"/>
      <c r="J140" s="19" t="s">
        <v>21</v>
      </c>
      <c r="K140" s="20"/>
      <c r="L140" s="20">
        <v>0</v>
      </c>
      <c r="M140" s="20">
        <v>0</v>
      </c>
    </row>
    <row r="141" spans="1:13" s="1" customFormat="1" ht="15" customHeight="1" x14ac:dyDescent="0.3">
      <c r="A141" s="42" t="s">
        <v>151</v>
      </c>
      <c r="B141" s="44" t="s">
        <v>152</v>
      </c>
      <c r="C141" s="42" t="s">
        <v>153</v>
      </c>
      <c r="D141" s="8" t="s">
        <v>121</v>
      </c>
      <c r="E141" s="42" t="s">
        <v>122</v>
      </c>
      <c r="F141" s="42" t="s">
        <v>131</v>
      </c>
      <c r="G141" s="42" t="s">
        <v>154</v>
      </c>
      <c r="H141" s="53">
        <f>I141+K141+L141+M141</f>
        <v>7862.44</v>
      </c>
      <c r="I141" s="53">
        <v>0</v>
      </c>
      <c r="J141" s="16" t="s">
        <v>19</v>
      </c>
      <c r="K141" s="17">
        <f t="shared" ref="K141:M141" si="25">K142</f>
        <v>0</v>
      </c>
      <c r="L141" s="17">
        <f t="shared" si="25"/>
        <v>0</v>
      </c>
      <c r="M141" s="17">
        <f t="shared" si="25"/>
        <v>7862.44</v>
      </c>
    </row>
    <row r="142" spans="1:13" s="1" customFormat="1" ht="25.8" customHeight="1" x14ac:dyDescent="0.3">
      <c r="A142" s="47"/>
      <c r="B142" s="52"/>
      <c r="C142" s="47"/>
      <c r="D142" s="41" t="s">
        <v>124</v>
      </c>
      <c r="E142" s="47"/>
      <c r="F142" s="47"/>
      <c r="G142" s="47"/>
      <c r="H142" s="54"/>
      <c r="I142" s="54"/>
      <c r="J142" s="42" t="s">
        <v>21</v>
      </c>
      <c r="K142" s="61">
        <v>0</v>
      </c>
      <c r="L142" s="61">
        <v>0</v>
      </c>
      <c r="M142" s="61">
        <v>7862.44</v>
      </c>
    </row>
    <row r="143" spans="1:13" s="1" customFormat="1" ht="15" customHeight="1" x14ac:dyDescent="0.3">
      <c r="A143" s="47"/>
      <c r="B143" s="52"/>
      <c r="C143" s="47"/>
      <c r="D143" s="41"/>
      <c r="E143" s="47"/>
      <c r="F143" s="47"/>
      <c r="G143" s="47"/>
      <c r="H143" s="54"/>
      <c r="I143" s="54"/>
      <c r="J143" s="47"/>
      <c r="K143" s="62"/>
      <c r="L143" s="62"/>
      <c r="M143" s="62"/>
    </row>
    <row r="144" spans="1:13" s="1" customFormat="1" ht="17.399999999999999" customHeight="1" x14ac:dyDescent="0.3">
      <c r="A144" s="43"/>
      <c r="B144" s="45"/>
      <c r="C144" s="43"/>
      <c r="D144" s="41"/>
      <c r="E144" s="43"/>
      <c r="F144" s="43"/>
      <c r="G144" s="43"/>
      <c r="H144" s="55"/>
      <c r="I144" s="55"/>
      <c r="J144" s="43"/>
      <c r="K144" s="63"/>
      <c r="L144" s="63"/>
      <c r="M144" s="63"/>
    </row>
    <row r="145" spans="1:13" s="1" customFormat="1" ht="15" customHeight="1" x14ac:dyDescent="0.3">
      <c r="A145" s="42" t="s">
        <v>155</v>
      </c>
      <c r="B145" s="44" t="s">
        <v>156</v>
      </c>
      <c r="C145" s="42" t="s">
        <v>157</v>
      </c>
      <c r="D145" s="8" t="s">
        <v>121</v>
      </c>
      <c r="E145" s="42" t="s">
        <v>122</v>
      </c>
      <c r="F145" s="42" t="s">
        <v>131</v>
      </c>
      <c r="G145" s="42" t="s">
        <v>158</v>
      </c>
      <c r="H145" s="53">
        <f>I145+K145+L145+M145</f>
        <v>509.71</v>
      </c>
      <c r="I145" s="53">
        <v>0</v>
      </c>
      <c r="J145" s="25" t="s">
        <v>19</v>
      </c>
      <c r="K145" s="17">
        <f>K147</f>
        <v>0</v>
      </c>
      <c r="L145" s="17">
        <f>L147</f>
        <v>0</v>
      </c>
      <c r="M145" s="17">
        <f>M147</f>
        <v>509.71</v>
      </c>
    </row>
    <row r="146" spans="1:13" s="1" customFormat="1" ht="15" customHeight="1" x14ac:dyDescent="0.3">
      <c r="A146" s="47"/>
      <c r="B146" s="52"/>
      <c r="C146" s="47"/>
      <c r="D146" s="42" t="s">
        <v>124</v>
      </c>
      <c r="E146" s="47"/>
      <c r="F146" s="47"/>
      <c r="G146" s="47"/>
      <c r="H146" s="54"/>
      <c r="I146" s="54"/>
      <c r="J146" s="25" t="s">
        <v>20</v>
      </c>
      <c r="K146" s="17">
        <v>0</v>
      </c>
      <c r="L146" s="17">
        <v>0</v>
      </c>
      <c r="M146" s="17">
        <v>0</v>
      </c>
    </row>
    <row r="147" spans="1:13" s="1" customFormat="1" ht="21.75" customHeight="1" x14ac:dyDescent="0.3">
      <c r="A147" s="47"/>
      <c r="B147" s="52"/>
      <c r="C147" s="47"/>
      <c r="D147" s="47"/>
      <c r="E147" s="47"/>
      <c r="F147" s="47"/>
      <c r="G147" s="47"/>
      <c r="H147" s="54"/>
      <c r="I147" s="54"/>
      <c r="J147" s="44" t="s">
        <v>21</v>
      </c>
      <c r="K147" s="61">
        <v>0</v>
      </c>
      <c r="L147" s="61">
        <v>0</v>
      </c>
      <c r="M147" s="61">
        <v>509.71</v>
      </c>
    </row>
    <row r="148" spans="1:13" s="1" customFormat="1" ht="27.6" customHeight="1" x14ac:dyDescent="0.3">
      <c r="A148" s="47"/>
      <c r="B148" s="52"/>
      <c r="C148" s="47"/>
      <c r="D148" s="47"/>
      <c r="E148" s="47"/>
      <c r="F148" s="47"/>
      <c r="G148" s="47"/>
      <c r="H148" s="54"/>
      <c r="I148" s="54"/>
      <c r="J148" s="52"/>
      <c r="K148" s="62"/>
      <c r="L148" s="62"/>
      <c r="M148" s="62"/>
    </row>
    <row r="149" spans="1:13" s="1" customFormat="1" ht="15.75" customHeight="1" x14ac:dyDescent="0.3">
      <c r="A149" s="42" t="s">
        <v>159</v>
      </c>
      <c r="B149" s="50" t="s">
        <v>160</v>
      </c>
      <c r="C149" s="41" t="s">
        <v>161</v>
      </c>
      <c r="D149" s="8" t="s">
        <v>121</v>
      </c>
      <c r="E149" s="41" t="s">
        <v>122</v>
      </c>
      <c r="F149" s="41" t="s">
        <v>28</v>
      </c>
      <c r="G149" s="41" t="s">
        <v>87</v>
      </c>
      <c r="H149" s="40">
        <f>I149+K149+L149+M149</f>
        <v>114382.04</v>
      </c>
      <c r="I149" s="40">
        <v>77050.429999999993</v>
      </c>
      <c r="J149" s="16" t="s">
        <v>19</v>
      </c>
      <c r="K149" s="17">
        <f>K150+K151</f>
        <v>37331.61</v>
      </c>
      <c r="L149" s="17">
        <f t="shared" ref="L149:M149" si="26">L150+L151</f>
        <v>0</v>
      </c>
      <c r="M149" s="17">
        <f t="shared" si="26"/>
        <v>0</v>
      </c>
    </row>
    <row r="150" spans="1:13" s="1" customFormat="1" ht="15.6" x14ac:dyDescent="0.3">
      <c r="A150" s="47"/>
      <c r="B150" s="50"/>
      <c r="C150" s="47"/>
      <c r="D150" s="42" t="s">
        <v>124</v>
      </c>
      <c r="E150" s="41"/>
      <c r="F150" s="41"/>
      <c r="G150" s="41"/>
      <c r="H150" s="41"/>
      <c r="I150" s="40"/>
      <c r="J150" s="16" t="s">
        <v>20</v>
      </c>
      <c r="K150" s="17">
        <v>0</v>
      </c>
      <c r="L150" s="17">
        <v>0</v>
      </c>
      <c r="M150" s="17">
        <v>0</v>
      </c>
    </row>
    <row r="151" spans="1:13" s="1" customFormat="1" ht="52.2" customHeight="1" x14ac:dyDescent="0.3">
      <c r="A151" s="47"/>
      <c r="B151" s="50"/>
      <c r="C151" s="43"/>
      <c r="D151" s="43"/>
      <c r="E151" s="41"/>
      <c r="F151" s="41"/>
      <c r="G151" s="41"/>
      <c r="H151" s="41"/>
      <c r="I151" s="40"/>
      <c r="J151" s="16" t="s">
        <v>21</v>
      </c>
      <c r="K151" s="17">
        <v>37331.61</v>
      </c>
      <c r="L151" s="17">
        <v>0</v>
      </c>
      <c r="M151" s="17">
        <v>0</v>
      </c>
    </row>
    <row r="152" spans="1:13" s="1" customFormat="1" ht="15.75" hidden="1" customHeight="1" x14ac:dyDescent="0.3">
      <c r="A152" s="42"/>
      <c r="B152" s="50" t="s">
        <v>162</v>
      </c>
      <c r="C152" s="41" t="s">
        <v>163</v>
      </c>
      <c r="D152" s="41" t="s">
        <v>121</v>
      </c>
      <c r="E152" s="41" t="s">
        <v>122</v>
      </c>
      <c r="F152" s="41" t="s">
        <v>28</v>
      </c>
      <c r="G152" s="41" t="s">
        <v>58</v>
      </c>
      <c r="H152" s="40">
        <f>I152+K152+L152+M152</f>
        <v>57443.360000000001</v>
      </c>
      <c r="I152" s="48">
        <v>57443.360000000001</v>
      </c>
      <c r="J152" s="16" t="s">
        <v>19</v>
      </c>
      <c r="K152" s="17">
        <f t="shared" ref="K152:M152" si="27">K153+K154</f>
        <v>0</v>
      </c>
      <c r="L152" s="17">
        <f t="shared" si="27"/>
        <v>0</v>
      </c>
      <c r="M152" s="17">
        <f t="shared" si="27"/>
        <v>0</v>
      </c>
    </row>
    <row r="153" spans="1:13" s="1" customFormat="1" ht="15.6" hidden="1" customHeight="1" x14ac:dyDescent="0.3">
      <c r="A153" s="47"/>
      <c r="B153" s="50"/>
      <c r="C153" s="41"/>
      <c r="D153" s="41"/>
      <c r="E153" s="41"/>
      <c r="F153" s="41"/>
      <c r="G153" s="41"/>
      <c r="H153" s="41"/>
      <c r="I153" s="48"/>
      <c r="J153" s="16" t="s">
        <v>20</v>
      </c>
      <c r="K153" s="17">
        <v>0</v>
      </c>
      <c r="L153" s="17">
        <v>0</v>
      </c>
      <c r="M153" s="17">
        <v>0</v>
      </c>
    </row>
    <row r="154" spans="1:13" s="1" customFormat="1" ht="63.6" hidden="1" customHeight="1" x14ac:dyDescent="0.3">
      <c r="A154" s="43"/>
      <c r="B154" s="50"/>
      <c r="C154" s="41"/>
      <c r="D154" s="8" t="s">
        <v>124</v>
      </c>
      <c r="E154" s="41"/>
      <c r="F154" s="41"/>
      <c r="G154" s="41"/>
      <c r="H154" s="41"/>
      <c r="I154" s="48"/>
      <c r="J154" s="16" t="s">
        <v>21</v>
      </c>
      <c r="K154" s="17">
        <v>0</v>
      </c>
      <c r="L154" s="17">
        <v>0</v>
      </c>
      <c r="M154" s="17">
        <v>0</v>
      </c>
    </row>
    <row r="155" spans="1:13" s="2" customFormat="1" ht="15.75" hidden="1" customHeight="1" x14ac:dyDescent="0.3">
      <c r="A155" s="73"/>
      <c r="B155" s="91" t="s">
        <v>164</v>
      </c>
      <c r="C155" s="73" t="s">
        <v>165</v>
      </c>
      <c r="D155" s="26" t="s">
        <v>121</v>
      </c>
      <c r="E155" s="73" t="s">
        <v>122</v>
      </c>
      <c r="F155" s="70" t="s">
        <v>28</v>
      </c>
      <c r="G155" s="70" t="s">
        <v>63</v>
      </c>
      <c r="H155" s="86">
        <f>I155+K155+L155+M155</f>
        <v>121797.92000000001</v>
      </c>
      <c r="I155" s="75">
        <f>66157.85+55640.07</f>
        <v>121797.92000000001</v>
      </c>
      <c r="J155" s="27" t="s">
        <v>19</v>
      </c>
      <c r="K155" s="28">
        <f>K156+K157</f>
        <v>0</v>
      </c>
      <c r="L155" s="28">
        <f>L156+L157</f>
        <v>0</v>
      </c>
      <c r="M155" s="28">
        <f>M156+M157</f>
        <v>0</v>
      </c>
    </row>
    <row r="156" spans="1:13" s="2" customFormat="1" ht="15.6" hidden="1" customHeight="1" x14ac:dyDescent="0.3">
      <c r="A156" s="73"/>
      <c r="B156" s="91"/>
      <c r="C156" s="73"/>
      <c r="D156" s="69" t="s">
        <v>150</v>
      </c>
      <c r="E156" s="73"/>
      <c r="F156" s="65"/>
      <c r="G156" s="65"/>
      <c r="H156" s="64"/>
      <c r="I156" s="66"/>
      <c r="J156" s="19" t="s">
        <v>20</v>
      </c>
      <c r="K156" s="20"/>
      <c r="L156" s="20">
        <v>0</v>
      </c>
      <c r="M156" s="20">
        <v>0</v>
      </c>
    </row>
    <row r="157" spans="1:13" s="2" customFormat="1" ht="15.6" hidden="1" customHeight="1" x14ac:dyDescent="0.3">
      <c r="A157" s="70"/>
      <c r="B157" s="72"/>
      <c r="C157" s="70"/>
      <c r="D157" s="70"/>
      <c r="E157" s="70"/>
      <c r="F157" s="65"/>
      <c r="G157" s="65"/>
      <c r="H157" s="64"/>
      <c r="I157" s="66"/>
      <c r="J157" s="19" t="s">
        <v>21</v>
      </c>
      <c r="K157" s="20"/>
      <c r="L157" s="20">
        <v>0</v>
      </c>
      <c r="M157" s="20">
        <v>0</v>
      </c>
    </row>
    <row r="158" spans="1:13" s="2" customFormat="1" ht="21" hidden="1" customHeight="1" x14ac:dyDescent="0.3">
      <c r="A158" s="69"/>
      <c r="B158" s="71" t="s">
        <v>166</v>
      </c>
      <c r="C158" s="69" t="s">
        <v>167</v>
      </c>
      <c r="D158" s="69" t="s">
        <v>121</v>
      </c>
      <c r="E158" s="69" t="s">
        <v>122</v>
      </c>
      <c r="F158" s="69" t="s">
        <v>131</v>
      </c>
      <c r="G158" s="69" t="s">
        <v>87</v>
      </c>
      <c r="H158" s="84">
        <f>I158+K158+L158+M158</f>
        <v>8246.5499999999993</v>
      </c>
      <c r="I158" s="74">
        <f>37.8+8208.75</f>
        <v>8246.5499999999993</v>
      </c>
      <c r="J158" s="19" t="s">
        <v>19</v>
      </c>
      <c r="K158" s="20">
        <f>K160+K159</f>
        <v>0</v>
      </c>
      <c r="L158" s="20">
        <f t="shared" ref="L158:M158" si="28">L160</f>
        <v>0</v>
      </c>
      <c r="M158" s="20">
        <f t="shared" si="28"/>
        <v>0</v>
      </c>
    </row>
    <row r="159" spans="1:13" s="2" customFormat="1" ht="18.600000000000001" hidden="1" customHeight="1" x14ac:dyDescent="0.3">
      <c r="A159" s="73"/>
      <c r="B159" s="91"/>
      <c r="C159" s="73"/>
      <c r="D159" s="73"/>
      <c r="E159" s="73"/>
      <c r="F159" s="73"/>
      <c r="G159" s="73"/>
      <c r="H159" s="85"/>
      <c r="I159" s="87"/>
      <c r="J159" s="19" t="s">
        <v>20</v>
      </c>
      <c r="K159" s="20"/>
      <c r="L159" s="20">
        <v>0</v>
      </c>
      <c r="M159" s="20">
        <v>0</v>
      </c>
    </row>
    <row r="160" spans="1:13" s="2" customFormat="1" ht="15.6" hidden="1" customHeight="1" x14ac:dyDescent="0.3">
      <c r="A160" s="73"/>
      <c r="B160" s="91"/>
      <c r="C160" s="73"/>
      <c r="D160" s="73"/>
      <c r="E160" s="73"/>
      <c r="F160" s="70"/>
      <c r="G160" s="73"/>
      <c r="H160" s="86"/>
      <c r="I160" s="75"/>
      <c r="J160" s="19" t="s">
        <v>21</v>
      </c>
      <c r="K160" s="20"/>
      <c r="L160" s="20">
        <v>0</v>
      </c>
      <c r="M160" s="20">
        <v>0</v>
      </c>
    </row>
    <row r="161" spans="1:13" s="2" customFormat="1" ht="15.75" hidden="1" customHeight="1" x14ac:dyDescent="0.3">
      <c r="A161" s="73"/>
      <c r="B161" s="91"/>
      <c r="C161" s="73"/>
      <c r="D161" s="70"/>
      <c r="E161" s="73"/>
      <c r="F161" s="69" t="s">
        <v>28</v>
      </c>
      <c r="G161" s="73"/>
      <c r="H161" s="84">
        <f>I161+K161+L161+M161</f>
        <v>0</v>
      </c>
      <c r="I161" s="88">
        <v>0</v>
      </c>
      <c r="J161" s="29" t="s">
        <v>19</v>
      </c>
      <c r="K161" s="29">
        <f>K163</f>
        <v>0</v>
      </c>
      <c r="L161" s="29">
        <f>L163</f>
        <v>0</v>
      </c>
      <c r="M161" s="29">
        <f>M163</f>
        <v>0</v>
      </c>
    </row>
    <row r="162" spans="1:13" s="2" customFormat="1" ht="17.25" hidden="1" customHeight="1" x14ac:dyDescent="0.3">
      <c r="A162" s="73"/>
      <c r="B162" s="91"/>
      <c r="C162" s="73"/>
      <c r="D162" s="73" t="s">
        <v>150</v>
      </c>
      <c r="E162" s="73"/>
      <c r="F162" s="73"/>
      <c r="G162" s="73"/>
      <c r="H162" s="85"/>
      <c r="I162" s="89"/>
      <c r="J162" s="29" t="s">
        <v>20</v>
      </c>
      <c r="K162" s="29">
        <v>0</v>
      </c>
      <c r="L162" s="29">
        <v>0</v>
      </c>
      <c r="M162" s="29">
        <v>0</v>
      </c>
    </row>
    <row r="163" spans="1:13" s="2" customFormat="1" ht="16.5" hidden="1" customHeight="1" x14ac:dyDescent="0.3">
      <c r="A163" s="70"/>
      <c r="B163" s="72"/>
      <c r="C163" s="70"/>
      <c r="D163" s="70"/>
      <c r="E163" s="70"/>
      <c r="F163" s="70"/>
      <c r="G163" s="70"/>
      <c r="H163" s="86"/>
      <c r="I163" s="90"/>
      <c r="J163" s="24" t="s">
        <v>21</v>
      </c>
      <c r="K163" s="20">
        <v>0</v>
      </c>
      <c r="L163" s="20">
        <v>0</v>
      </c>
      <c r="M163" s="20">
        <v>0</v>
      </c>
    </row>
    <row r="164" spans="1:13" s="2" customFormat="1" ht="15.75" hidden="1" customHeight="1" x14ac:dyDescent="0.3">
      <c r="A164" s="69"/>
      <c r="B164" s="71" t="s">
        <v>168</v>
      </c>
      <c r="C164" s="69" t="s">
        <v>169</v>
      </c>
      <c r="D164" s="30" t="s">
        <v>121</v>
      </c>
      <c r="E164" s="69" t="s">
        <v>122</v>
      </c>
      <c r="F164" s="65" t="s">
        <v>28</v>
      </c>
      <c r="G164" s="65" t="s">
        <v>63</v>
      </c>
      <c r="H164" s="64">
        <f>I164+K164+L164+M164</f>
        <v>169397.72</v>
      </c>
      <c r="I164" s="66">
        <f>169375.32+22.4</f>
        <v>169397.72</v>
      </c>
      <c r="J164" s="24" t="s">
        <v>19</v>
      </c>
      <c r="K164" s="20">
        <f>K165</f>
        <v>0</v>
      </c>
      <c r="L164" s="20">
        <f>L165</f>
        <v>0</v>
      </c>
      <c r="M164" s="20">
        <f>M165</f>
        <v>0</v>
      </c>
    </row>
    <row r="165" spans="1:13" s="2" customFormat="1" ht="30.75" hidden="1" customHeight="1" x14ac:dyDescent="0.3">
      <c r="A165" s="70"/>
      <c r="B165" s="72"/>
      <c r="C165" s="70"/>
      <c r="D165" s="30" t="s">
        <v>150</v>
      </c>
      <c r="E165" s="70"/>
      <c r="F165" s="65"/>
      <c r="G165" s="65"/>
      <c r="H165" s="64"/>
      <c r="I165" s="66"/>
      <c r="J165" s="19" t="s">
        <v>21</v>
      </c>
      <c r="K165" s="20">
        <v>0</v>
      </c>
      <c r="L165" s="20">
        <v>0</v>
      </c>
      <c r="M165" s="20">
        <v>0</v>
      </c>
    </row>
    <row r="166" spans="1:13" s="1" customFormat="1" ht="15.75" customHeight="1" x14ac:dyDescent="0.3">
      <c r="A166" s="42" t="s">
        <v>170</v>
      </c>
      <c r="B166" s="44" t="s">
        <v>171</v>
      </c>
      <c r="C166" s="42" t="s">
        <v>172</v>
      </c>
      <c r="D166" s="8" t="s">
        <v>121</v>
      </c>
      <c r="E166" s="42" t="s">
        <v>122</v>
      </c>
      <c r="F166" s="41" t="s">
        <v>131</v>
      </c>
      <c r="G166" s="42" t="s">
        <v>173</v>
      </c>
      <c r="H166" s="40">
        <f>I166+K166+L166+M166</f>
        <v>19859.400000000001</v>
      </c>
      <c r="I166" s="40">
        <v>0</v>
      </c>
      <c r="J166" s="16" t="s">
        <v>19</v>
      </c>
      <c r="K166" s="17">
        <f t="shared" ref="K166:M166" si="29">K167</f>
        <v>0</v>
      </c>
      <c r="L166" s="17">
        <f t="shared" si="29"/>
        <v>0</v>
      </c>
      <c r="M166" s="17">
        <f t="shared" si="29"/>
        <v>19859.400000000001</v>
      </c>
    </row>
    <row r="167" spans="1:13" s="1" customFormat="1" ht="31.2" customHeight="1" x14ac:dyDescent="0.3">
      <c r="A167" s="47"/>
      <c r="B167" s="52"/>
      <c r="C167" s="47"/>
      <c r="D167" s="42" t="s">
        <v>124</v>
      </c>
      <c r="E167" s="47"/>
      <c r="F167" s="41"/>
      <c r="G167" s="47"/>
      <c r="H167" s="41"/>
      <c r="I167" s="40"/>
      <c r="J167" s="16" t="s">
        <v>21</v>
      </c>
      <c r="K167" s="17">
        <v>0</v>
      </c>
      <c r="L167" s="17">
        <v>0</v>
      </c>
      <c r="M167" s="17">
        <v>19859.400000000001</v>
      </c>
    </row>
    <row r="168" spans="1:13" s="1" customFormat="1" ht="15.75" customHeight="1" x14ac:dyDescent="0.3">
      <c r="A168" s="47"/>
      <c r="B168" s="52"/>
      <c r="C168" s="47"/>
      <c r="D168" s="47"/>
      <c r="E168" s="47"/>
      <c r="F168" s="41" t="s">
        <v>28</v>
      </c>
      <c r="G168" s="47"/>
      <c r="H168" s="40">
        <f>I168+K168+L168+M168</f>
        <v>3468.33</v>
      </c>
      <c r="I168" s="40">
        <v>0</v>
      </c>
      <c r="J168" s="16" t="s">
        <v>19</v>
      </c>
      <c r="K168" s="17">
        <f>K170</f>
        <v>0</v>
      </c>
      <c r="L168" s="17">
        <f>L170</f>
        <v>0</v>
      </c>
      <c r="M168" s="17">
        <f>M170</f>
        <v>3468.33</v>
      </c>
    </row>
    <row r="169" spans="1:13" s="1" customFormat="1" ht="15.75" customHeight="1" x14ac:dyDescent="0.3">
      <c r="A169" s="47"/>
      <c r="B169" s="52"/>
      <c r="C169" s="47"/>
      <c r="D169" s="47"/>
      <c r="E169" s="47"/>
      <c r="F169" s="41"/>
      <c r="G169" s="47"/>
      <c r="H169" s="40"/>
      <c r="I169" s="40"/>
      <c r="J169" s="16" t="s">
        <v>20</v>
      </c>
      <c r="K169" s="17">
        <v>0</v>
      </c>
      <c r="L169" s="17">
        <v>0</v>
      </c>
      <c r="M169" s="17">
        <v>0</v>
      </c>
    </row>
    <row r="170" spans="1:13" s="1" customFormat="1" ht="16.2" customHeight="1" x14ac:dyDescent="0.3">
      <c r="A170" s="43"/>
      <c r="B170" s="45"/>
      <c r="C170" s="43"/>
      <c r="D170" s="43"/>
      <c r="E170" s="43"/>
      <c r="F170" s="41"/>
      <c r="G170" s="43"/>
      <c r="H170" s="41"/>
      <c r="I170" s="40"/>
      <c r="J170" s="16" t="s">
        <v>21</v>
      </c>
      <c r="K170" s="17">
        <v>0</v>
      </c>
      <c r="L170" s="17">
        <v>0</v>
      </c>
      <c r="M170" s="17">
        <v>3468.33</v>
      </c>
    </row>
    <row r="171" spans="1:13" s="2" customFormat="1" ht="19.8" hidden="1" customHeight="1" x14ac:dyDescent="0.3">
      <c r="A171" s="42" t="s">
        <v>174</v>
      </c>
      <c r="B171" s="44" t="s">
        <v>175</v>
      </c>
      <c r="C171" s="42" t="s">
        <v>176</v>
      </c>
      <c r="D171" s="42" t="s">
        <v>146</v>
      </c>
      <c r="E171" s="42" t="s">
        <v>122</v>
      </c>
      <c r="F171" s="42" t="s">
        <v>147</v>
      </c>
      <c r="G171" s="42" t="s">
        <v>177</v>
      </c>
      <c r="H171" s="53">
        <f>I171+K173+L173+M173+K171</f>
        <v>16773731.210000001</v>
      </c>
      <c r="I171" s="53">
        <f>8152543.01+1191274.9</f>
        <v>9343817.9100000001</v>
      </c>
      <c r="J171" s="16" t="s">
        <v>19</v>
      </c>
      <c r="K171" s="17">
        <f>K172</f>
        <v>0</v>
      </c>
      <c r="L171" s="17">
        <f t="shared" ref="L171:M171" si="30">L172</f>
        <v>0</v>
      </c>
      <c r="M171" s="17">
        <f t="shared" si="30"/>
        <v>0</v>
      </c>
    </row>
    <row r="172" spans="1:13" s="2" customFormat="1" ht="17.399999999999999" hidden="1" customHeight="1" x14ac:dyDescent="0.3">
      <c r="A172" s="47"/>
      <c r="B172" s="52"/>
      <c r="C172" s="47"/>
      <c r="D172" s="43"/>
      <c r="E172" s="47"/>
      <c r="F172" s="43"/>
      <c r="G172" s="47"/>
      <c r="H172" s="54"/>
      <c r="I172" s="54"/>
      <c r="J172" s="16" t="s">
        <v>20</v>
      </c>
      <c r="K172" s="17">
        <v>0</v>
      </c>
      <c r="L172" s="17">
        <v>0</v>
      </c>
      <c r="M172" s="17">
        <v>0</v>
      </c>
    </row>
    <row r="173" spans="1:13" s="1" customFormat="1" ht="18" customHeight="1" x14ac:dyDescent="0.3">
      <c r="A173" s="47"/>
      <c r="B173" s="52"/>
      <c r="C173" s="47"/>
      <c r="D173" s="8" t="s">
        <v>121</v>
      </c>
      <c r="E173" s="47"/>
      <c r="F173" s="42" t="s">
        <v>78</v>
      </c>
      <c r="G173" s="47"/>
      <c r="H173" s="54"/>
      <c r="I173" s="54"/>
      <c r="J173" s="50" t="s">
        <v>19</v>
      </c>
      <c r="K173" s="77">
        <f>K175+K176</f>
        <v>907723.33</v>
      </c>
      <c r="L173" s="77">
        <f t="shared" ref="L173:M173" si="31">L175+L176</f>
        <v>1477684.54</v>
      </c>
      <c r="M173" s="77">
        <f t="shared" si="31"/>
        <v>5044505.43</v>
      </c>
    </row>
    <row r="174" spans="1:13" s="1" customFormat="1" ht="18" customHeight="1" x14ac:dyDescent="0.3">
      <c r="A174" s="47"/>
      <c r="B174" s="52"/>
      <c r="C174" s="47"/>
      <c r="D174" s="42" t="s">
        <v>124</v>
      </c>
      <c r="E174" s="47"/>
      <c r="F174" s="47"/>
      <c r="G174" s="47"/>
      <c r="H174" s="54"/>
      <c r="I174" s="54"/>
      <c r="J174" s="50"/>
      <c r="K174" s="77"/>
      <c r="L174" s="77"/>
      <c r="M174" s="77"/>
    </row>
    <row r="175" spans="1:13" s="1" customFormat="1" ht="15.6" customHeight="1" x14ac:dyDescent="0.3">
      <c r="A175" s="47"/>
      <c r="B175" s="52"/>
      <c r="C175" s="47"/>
      <c r="D175" s="47"/>
      <c r="E175" s="47"/>
      <c r="F175" s="47"/>
      <c r="G175" s="47"/>
      <c r="H175" s="54"/>
      <c r="I175" s="54"/>
      <c r="J175" s="16" t="s">
        <v>20</v>
      </c>
      <c r="K175" s="17">
        <v>907632.47</v>
      </c>
      <c r="L175" s="17">
        <v>1477536.77</v>
      </c>
      <c r="M175" s="17">
        <v>5044000.5199999996</v>
      </c>
    </row>
    <row r="176" spans="1:13" s="1" customFormat="1" ht="36" customHeight="1" x14ac:dyDescent="0.3">
      <c r="A176" s="43"/>
      <c r="B176" s="45"/>
      <c r="C176" s="43"/>
      <c r="D176" s="43"/>
      <c r="E176" s="43"/>
      <c r="F176" s="43"/>
      <c r="G176" s="43"/>
      <c r="H176" s="55"/>
      <c r="I176" s="55"/>
      <c r="J176" s="16" t="s">
        <v>21</v>
      </c>
      <c r="K176" s="17">
        <v>90.86</v>
      </c>
      <c r="L176" s="17">
        <v>147.77000000000001</v>
      </c>
      <c r="M176" s="17">
        <v>504.91</v>
      </c>
    </row>
    <row r="177" spans="1:13" s="1" customFormat="1" ht="15.75" customHeight="1" x14ac:dyDescent="0.3">
      <c r="A177" s="42" t="s">
        <v>178</v>
      </c>
      <c r="B177" s="44" t="s">
        <v>179</v>
      </c>
      <c r="C177" s="42" t="s">
        <v>180</v>
      </c>
      <c r="D177" s="8" t="s">
        <v>121</v>
      </c>
      <c r="E177" s="42" t="s">
        <v>122</v>
      </c>
      <c r="F177" s="41" t="s">
        <v>131</v>
      </c>
      <c r="G177" s="42" t="s">
        <v>181</v>
      </c>
      <c r="H177" s="40">
        <f>I177+K177+L177+M177</f>
        <v>24834.77</v>
      </c>
      <c r="I177" s="40">
        <v>0</v>
      </c>
      <c r="J177" s="16" t="s">
        <v>19</v>
      </c>
      <c r="K177" s="17">
        <f t="shared" ref="K177:M179" si="32">K178</f>
        <v>0</v>
      </c>
      <c r="L177" s="17">
        <f t="shared" si="32"/>
        <v>0</v>
      </c>
      <c r="M177" s="17">
        <f t="shared" si="32"/>
        <v>24834.77</v>
      </c>
    </row>
    <row r="178" spans="1:13" s="1" customFormat="1" ht="32.25" customHeight="1" x14ac:dyDescent="0.3">
      <c r="A178" s="47"/>
      <c r="B178" s="52"/>
      <c r="C178" s="47"/>
      <c r="D178" s="42" t="s">
        <v>124</v>
      </c>
      <c r="E178" s="47"/>
      <c r="F178" s="41"/>
      <c r="G178" s="47"/>
      <c r="H178" s="41"/>
      <c r="I178" s="40"/>
      <c r="J178" s="16" t="s">
        <v>21</v>
      </c>
      <c r="K178" s="17">
        <v>0</v>
      </c>
      <c r="L178" s="17">
        <v>0</v>
      </c>
      <c r="M178" s="17">
        <v>24834.77</v>
      </c>
    </row>
    <row r="179" spans="1:13" s="1" customFormat="1" ht="15.75" customHeight="1" x14ac:dyDescent="0.3">
      <c r="A179" s="47"/>
      <c r="B179" s="52"/>
      <c r="C179" s="47"/>
      <c r="D179" s="47"/>
      <c r="E179" s="47"/>
      <c r="F179" s="41" t="s">
        <v>28</v>
      </c>
      <c r="G179" s="47"/>
      <c r="H179" s="40">
        <f>I179+K179+L179+M179</f>
        <v>1332.3</v>
      </c>
      <c r="I179" s="40">
        <v>0</v>
      </c>
      <c r="J179" s="16" t="s">
        <v>19</v>
      </c>
      <c r="K179" s="17">
        <f t="shared" si="32"/>
        <v>0</v>
      </c>
      <c r="L179" s="17">
        <f t="shared" si="32"/>
        <v>0</v>
      </c>
      <c r="M179" s="17">
        <f t="shared" si="32"/>
        <v>1332.3</v>
      </c>
    </row>
    <row r="180" spans="1:13" s="1" customFormat="1" ht="23.4" customHeight="1" x14ac:dyDescent="0.3">
      <c r="A180" s="43"/>
      <c r="B180" s="45"/>
      <c r="C180" s="43"/>
      <c r="D180" s="43"/>
      <c r="E180" s="43"/>
      <c r="F180" s="41"/>
      <c r="G180" s="43"/>
      <c r="H180" s="41"/>
      <c r="I180" s="40"/>
      <c r="J180" s="16" t="s">
        <v>21</v>
      </c>
      <c r="K180" s="17">
        <v>0</v>
      </c>
      <c r="L180" s="17">
        <v>0</v>
      </c>
      <c r="M180" s="17">
        <v>1332.3</v>
      </c>
    </row>
    <row r="181" spans="1:13" s="1" customFormat="1" ht="14.25" customHeight="1" x14ac:dyDescent="0.3">
      <c r="A181" s="41" t="s">
        <v>182</v>
      </c>
      <c r="B181" s="50" t="s">
        <v>183</v>
      </c>
      <c r="C181" s="41" t="s">
        <v>184</v>
      </c>
      <c r="D181" s="8" t="s">
        <v>121</v>
      </c>
      <c r="E181" s="41" t="s">
        <v>122</v>
      </c>
      <c r="F181" s="41" t="s">
        <v>28</v>
      </c>
      <c r="G181" s="41" t="s">
        <v>185</v>
      </c>
      <c r="H181" s="40">
        <f>K181+L181+M181+I181</f>
        <v>286452.41000000003</v>
      </c>
      <c r="I181" s="40">
        <v>56452.22</v>
      </c>
      <c r="J181" s="16" t="s">
        <v>19</v>
      </c>
      <c r="K181" s="17">
        <f>K182</f>
        <v>49000.19</v>
      </c>
      <c r="L181" s="17">
        <f>L182</f>
        <v>181000</v>
      </c>
      <c r="M181" s="17">
        <f>M182</f>
        <v>0</v>
      </c>
    </row>
    <row r="182" spans="1:13" s="1" customFormat="1" ht="67.8" customHeight="1" x14ac:dyDescent="0.3">
      <c r="A182" s="41"/>
      <c r="B182" s="50"/>
      <c r="C182" s="41"/>
      <c r="D182" s="8" t="s">
        <v>124</v>
      </c>
      <c r="E182" s="41"/>
      <c r="F182" s="41"/>
      <c r="G182" s="41"/>
      <c r="H182" s="41"/>
      <c r="I182" s="40"/>
      <c r="J182" s="16" t="s">
        <v>21</v>
      </c>
      <c r="K182" s="17">
        <v>49000.19</v>
      </c>
      <c r="L182" s="17">
        <v>181000</v>
      </c>
      <c r="M182" s="17">
        <v>0</v>
      </c>
    </row>
    <row r="183" spans="1:13" s="1" customFormat="1" ht="24.75" hidden="1" customHeight="1" x14ac:dyDescent="0.3">
      <c r="A183" s="42" t="s">
        <v>186</v>
      </c>
      <c r="B183" s="44" t="s">
        <v>187</v>
      </c>
      <c r="C183" s="42" t="s">
        <v>188</v>
      </c>
      <c r="D183" s="41" t="s">
        <v>121</v>
      </c>
      <c r="E183" s="42" t="s">
        <v>122</v>
      </c>
      <c r="F183" s="42" t="s">
        <v>131</v>
      </c>
      <c r="G183" s="42" t="s">
        <v>185</v>
      </c>
      <c r="H183" s="53">
        <f>I183+K183+L183+M183</f>
        <v>18943.07</v>
      </c>
      <c r="I183" s="56">
        <v>18943.07</v>
      </c>
      <c r="J183" s="16" t="s">
        <v>19</v>
      </c>
      <c r="K183" s="17">
        <f>K184</f>
        <v>0</v>
      </c>
      <c r="L183" s="17">
        <f t="shared" ref="L183:M183" si="33">L184</f>
        <v>0</v>
      </c>
      <c r="M183" s="17">
        <f t="shared" si="33"/>
        <v>0</v>
      </c>
    </row>
    <row r="184" spans="1:13" s="1" customFormat="1" ht="26.25" hidden="1" customHeight="1" x14ac:dyDescent="0.3">
      <c r="A184" s="47"/>
      <c r="B184" s="52"/>
      <c r="C184" s="47"/>
      <c r="D184" s="41"/>
      <c r="E184" s="47"/>
      <c r="F184" s="43"/>
      <c r="G184" s="47"/>
      <c r="H184" s="55"/>
      <c r="I184" s="57"/>
      <c r="J184" s="16" t="s">
        <v>21</v>
      </c>
      <c r="K184" s="17">
        <v>0</v>
      </c>
      <c r="L184" s="17">
        <v>0</v>
      </c>
      <c r="M184" s="17">
        <v>0</v>
      </c>
    </row>
    <row r="185" spans="1:13" s="1" customFormat="1" ht="17.25" customHeight="1" x14ac:dyDescent="0.3">
      <c r="A185" s="47"/>
      <c r="B185" s="52"/>
      <c r="C185" s="47"/>
      <c r="D185" s="41"/>
      <c r="E185" s="47"/>
      <c r="F185" s="42" t="s">
        <v>78</v>
      </c>
      <c r="G185" s="47"/>
      <c r="H185" s="40">
        <f>I185+K185+L185+M185</f>
        <v>3872.68</v>
      </c>
      <c r="I185" s="78">
        <v>195.95</v>
      </c>
      <c r="J185" s="25" t="s">
        <v>19</v>
      </c>
      <c r="K185" s="17">
        <f t="shared" ref="K185" si="34">K187</f>
        <v>26.13</v>
      </c>
      <c r="L185" s="17">
        <f>L187</f>
        <v>1782.52</v>
      </c>
      <c r="M185" s="17">
        <f>M187</f>
        <v>1868.08</v>
      </c>
    </row>
    <row r="186" spans="1:13" s="1" customFormat="1" ht="17.25" customHeight="1" x14ac:dyDescent="0.3">
      <c r="A186" s="47"/>
      <c r="B186" s="52"/>
      <c r="C186" s="47"/>
      <c r="D186" s="41" t="s">
        <v>124</v>
      </c>
      <c r="E186" s="47"/>
      <c r="F186" s="47"/>
      <c r="G186" s="47"/>
      <c r="H186" s="40"/>
      <c r="I186" s="79"/>
      <c r="J186" s="25" t="s">
        <v>20</v>
      </c>
      <c r="K186" s="17">
        <v>0</v>
      </c>
      <c r="L186" s="17">
        <v>0</v>
      </c>
      <c r="M186" s="17">
        <v>0</v>
      </c>
    </row>
    <row r="187" spans="1:13" s="1" customFormat="1" ht="45.6" customHeight="1" x14ac:dyDescent="0.3">
      <c r="A187" s="43"/>
      <c r="B187" s="45"/>
      <c r="C187" s="43"/>
      <c r="D187" s="41"/>
      <c r="E187" s="43"/>
      <c r="F187" s="43"/>
      <c r="G187" s="43"/>
      <c r="H187" s="41"/>
      <c r="I187" s="80"/>
      <c r="J187" s="18" t="s">
        <v>21</v>
      </c>
      <c r="K187" s="17">
        <v>26.13</v>
      </c>
      <c r="L187" s="17">
        <v>1782.52</v>
      </c>
      <c r="M187" s="17">
        <v>1868.08</v>
      </c>
    </row>
    <row r="188" spans="1:13" s="1" customFormat="1" ht="16.5" hidden="1" customHeight="1" x14ac:dyDescent="0.3">
      <c r="A188" s="42" t="s">
        <v>189</v>
      </c>
      <c r="B188" s="44" t="s">
        <v>190</v>
      </c>
      <c r="C188" s="42" t="s">
        <v>191</v>
      </c>
      <c r="D188" s="42" t="s">
        <v>121</v>
      </c>
      <c r="E188" s="42" t="s">
        <v>122</v>
      </c>
      <c r="F188" s="42" t="s">
        <v>131</v>
      </c>
      <c r="G188" s="42" t="s">
        <v>132</v>
      </c>
      <c r="H188" s="40">
        <f>I188+K188+L188+M188</f>
        <v>18117.71</v>
      </c>
      <c r="I188" s="56">
        <v>18117.71</v>
      </c>
      <c r="J188" s="16" t="s">
        <v>19</v>
      </c>
      <c r="K188" s="17">
        <f>K189</f>
        <v>0</v>
      </c>
      <c r="L188" s="17">
        <f t="shared" ref="L188:M188" si="35">L189</f>
        <v>0</v>
      </c>
      <c r="M188" s="17">
        <f t="shared" si="35"/>
        <v>0</v>
      </c>
    </row>
    <row r="189" spans="1:13" s="1" customFormat="1" ht="30" hidden="1" customHeight="1" x14ac:dyDescent="0.3">
      <c r="A189" s="47"/>
      <c r="B189" s="52"/>
      <c r="C189" s="47"/>
      <c r="D189" s="47"/>
      <c r="E189" s="47"/>
      <c r="F189" s="43"/>
      <c r="G189" s="47"/>
      <c r="H189" s="40"/>
      <c r="I189" s="57"/>
      <c r="J189" s="16" t="s">
        <v>21</v>
      </c>
      <c r="K189" s="17">
        <v>0</v>
      </c>
      <c r="L189" s="17">
        <v>0</v>
      </c>
      <c r="M189" s="17">
        <v>0</v>
      </c>
    </row>
    <row r="190" spans="1:13" s="1" customFormat="1" ht="21.75" customHeight="1" x14ac:dyDescent="0.3">
      <c r="A190" s="47"/>
      <c r="B190" s="52"/>
      <c r="C190" s="47"/>
      <c r="D190" s="43"/>
      <c r="E190" s="47"/>
      <c r="F190" s="42" t="s">
        <v>78</v>
      </c>
      <c r="G190" s="47"/>
      <c r="H190" s="53">
        <f>I190+K190+M190+L190</f>
        <v>4258.7800000000007</v>
      </c>
      <c r="I190" s="78">
        <v>241.65</v>
      </c>
      <c r="J190" s="25" t="s">
        <v>19</v>
      </c>
      <c r="K190" s="17">
        <f>K191+K192</f>
        <v>26.13</v>
      </c>
      <c r="L190" s="17">
        <f t="shared" ref="L190:M190" si="36">L191+L192</f>
        <v>1948.73</v>
      </c>
      <c r="M190" s="17">
        <f t="shared" si="36"/>
        <v>2042.27</v>
      </c>
    </row>
    <row r="191" spans="1:13" s="1" customFormat="1" ht="17.25" customHeight="1" x14ac:dyDescent="0.3">
      <c r="A191" s="47"/>
      <c r="B191" s="52"/>
      <c r="C191" s="47"/>
      <c r="D191" s="47" t="s">
        <v>124</v>
      </c>
      <c r="E191" s="47"/>
      <c r="F191" s="47"/>
      <c r="G191" s="47"/>
      <c r="H191" s="54"/>
      <c r="I191" s="79"/>
      <c r="J191" s="25" t="s">
        <v>20</v>
      </c>
      <c r="K191" s="17">
        <v>0</v>
      </c>
      <c r="L191" s="17">
        <v>0</v>
      </c>
      <c r="M191" s="17">
        <v>0</v>
      </c>
    </row>
    <row r="192" spans="1:13" s="1" customFormat="1" ht="48" customHeight="1" x14ac:dyDescent="0.3">
      <c r="A192" s="43"/>
      <c r="B192" s="45"/>
      <c r="C192" s="43"/>
      <c r="D192" s="43"/>
      <c r="E192" s="43"/>
      <c r="F192" s="43"/>
      <c r="G192" s="43"/>
      <c r="H192" s="55"/>
      <c r="I192" s="80"/>
      <c r="J192" s="18" t="s">
        <v>21</v>
      </c>
      <c r="K192" s="17">
        <v>26.13</v>
      </c>
      <c r="L192" s="17">
        <v>1948.73</v>
      </c>
      <c r="M192" s="17">
        <v>2042.27</v>
      </c>
    </row>
    <row r="193" spans="1:13" s="2" customFormat="1" ht="31.5" hidden="1" customHeight="1" x14ac:dyDescent="0.3">
      <c r="A193" s="65"/>
      <c r="B193" s="67" t="s">
        <v>192</v>
      </c>
      <c r="C193" s="65" t="s">
        <v>188</v>
      </c>
      <c r="D193" s="30" t="s">
        <v>121</v>
      </c>
      <c r="E193" s="65" t="s">
        <v>122</v>
      </c>
      <c r="F193" s="69" t="s">
        <v>78</v>
      </c>
      <c r="G193" s="69" t="s">
        <v>193</v>
      </c>
      <c r="H193" s="84">
        <f>I193+K193+L193+M193</f>
        <v>409266.27</v>
      </c>
      <c r="I193" s="74">
        <f>409200.27+66</f>
        <v>409266.27</v>
      </c>
      <c r="J193" s="19" t="s">
        <v>19</v>
      </c>
      <c r="K193" s="20">
        <f>K194+K195</f>
        <v>0</v>
      </c>
      <c r="L193" s="20">
        <f t="shared" ref="L193:M193" si="37">L194+L195</f>
        <v>0</v>
      </c>
      <c r="M193" s="20">
        <f t="shared" si="37"/>
        <v>0</v>
      </c>
    </row>
    <row r="194" spans="1:13" s="2" customFormat="1" ht="16.5" hidden="1" customHeight="1" x14ac:dyDescent="0.3">
      <c r="A194" s="65"/>
      <c r="B194" s="67"/>
      <c r="C194" s="65"/>
      <c r="D194" s="65" t="s">
        <v>150</v>
      </c>
      <c r="E194" s="65"/>
      <c r="F194" s="73"/>
      <c r="G194" s="73"/>
      <c r="H194" s="85"/>
      <c r="I194" s="87"/>
      <c r="J194" s="24" t="s">
        <v>20</v>
      </c>
      <c r="K194" s="20">
        <v>0</v>
      </c>
      <c r="L194" s="20">
        <v>0</v>
      </c>
      <c r="M194" s="20">
        <v>0</v>
      </c>
    </row>
    <row r="195" spans="1:13" s="2" customFormat="1" ht="15.6" hidden="1" customHeight="1" x14ac:dyDescent="0.3">
      <c r="A195" s="65"/>
      <c r="B195" s="67"/>
      <c r="C195" s="65"/>
      <c r="D195" s="65"/>
      <c r="E195" s="65"/>
      <c r="F195" s="70"/>
      <c r="G195" s="70"/>
      <c r="H195" s="86"/>
      <c r="I195" s="75"/>
      <c r="J195" s="19" t="s">
        <v>21</v>
      </c>
      <c r="K195" s="20">
        <v>0</v>
      </c>
      <c r="L195" s="20">
        <v>0</v>
      </c>
      <c r="M195" s="20">
        <v>0</v>
      </c>
    </row>
    <row r="196" spans="1:13" s="1" customFormat="1" ht="15" customHeight="1" x14ac:dyDescent="0.3">
      <c r="A196" s="42" t="s">
        <v>194</v>
      </c>
      <c r="B196" s="44" t="s">
        <v>195</v>
      </c>
      <c r="C196" s="42" t="s">
        <v>196</v>
      </c>
      <c r="D196" s="8" t="s">
        <v>121</v>
      </c>
      <c r="E196" s="42" t="s">
        <v>122</v>
      </c>
      <c r="F196" s="41" t="s">
        <v>131</v>
      </c>
      <c r="G196" s="42" t="s">
        <v>54</v>
      </c>
      <c r="H196" s="40">
        <f>I196+K196+L196+M196</f>
        <v>432.27</v>
      </c>
      <c r="I196" s="40">
        <v>0</v>
      </c>
      <c r="J196" s="25" t="s">
        <v>19</v>
      </c>
      <c r="K196" s="17">
        <f>K198</f>
        <v>0</v>
      </c>
      <c r="L196" s="17">
        <f>L198</f>
        <v>0</v>
      </c>
      <c r="M196" s="17">
        <f>M198</f>
        <v>432.27</v>
      </c>
    </row>
    <row r="197" spans="1:13" s="1" customFormat="1" ht="15" customHeight="1" x14ac:dyDescent="0.3">
      <c r="A197" s="47"/>
      <c r="B197" s="52"/>
      <c r="C197" s="47"/>
      <c r="D197" s="42" t="s">
        <v>124</v>
      </c>
      <c r="E197" s="47"/>
      <c r="F197" s="41"/>
      <c r="G197" s="47"/>
      <c r="H197" s="40"/>
      <c r="I197" s="40"/>
      <c r="J197" s="25" t="s">
        <v>20</v>
      </c>
      <c r="K197" s="17">
        <v>0</v>
      </c>
      <c r="L197" s="17">
        <v>0</v>
      </c>
      <c r="M197" s="17">
        <v>0</v>
      </c>
    </row>
    <row r="198" spans="1:13" s="1" customFormat="1" ht="55.8" customHeight="1" x14ac:dyDescent="0.3">
      <c r="A198" s="47"/>
      <c r="B198" s="52"/>
      <c r="C198" s="47"/>
      <c r="D198" s="47"/>
      <c r="E198" s="47"/>
      <c r="F198" s="41"/>
      <c r="G198" s="47"/>
      <c r="H198" s="41"/>
      <c r="I198" s="40"/>
      <c r="J198" s="18" t="s">
        <v>21</v>
      </c>
      <c r="K198" s="17">
        <v>0</v>
      </c>
      <c r="L198" s="17">
        <v>0</v>
      </c>
      <c r="M198" s="17">
        <v>432.27</v>
      </c>
    </row>
    <row r="199" spans="1:13" s="1" customFormat="1" ht="15" hidden="1" customHeight="1" x14ac:dyDescent="0.3">
      <c r="A199" s="47"/>
      <c r="B199" s="52"/>
      <c r="C199" s="47"/>
      <c r="D199" s="47"/>
      <c r="E199" s="47"/>
      <c r="F199" s="41" t="s">
        <v>28</v>
      </c>
      <c r="G199" s="47"/>
      <c r="H199" s="40">
        <f>I199+K199+L199+M199</f>
        <v>0</v>
      </c>
      <c r="I199" s="48">
        <v>0</v>
      </c>
      <c r="J199" s="25" t="s">
        <v>19</v>
      </c>
      <c r="K199" s="17">
        <f>K201</f>
        <v>0</v>
      </c>
      <c r="L199" s="17">
        <f>L201</f>
        <v>0</v>
      </c>
      <c r="M199" s="17">
        <f>M201</f>
        <v>0</v>
      </c>
    </row>
    <row r="200" spans="1:13" s="1" customFormat="1" ht="15" hidden="1" customHeight="1" x14ac:dyDescent="0.3">
      <c r="A200" s="47"/>
      <c r="B200" s="52"/>
      <c r="C200" s="47"/>
      <c r="D200" s="47"/>
      <c r="E200" s="47"/>
      <c r="F200" s="41"/>
      <c r="G200" s="47"/>
      <c r="H200" s="40"/>
      <c r="I200" s="48"/>
      <c r="J200" s="25" t="s">
        <v>20</v>
      </c>
      <c r="K200" s="17">
        <v>0</v>
      </c>
      <c r="L200" s="17">
        <v>0</v>
      </c>
      <c r="M200" s="17">
        <v>0</v>
      </c>
    </row>
    <row r="201" spans="1:13" s="1" customFormat="1" ht="16.5" hidden="1" customHeight="1" x14ac:dyDescent="0.3">
      <c r="A201" s="43"/>
      <c r="B201" s="45"/>
      <c r="C201" s="43"/>
      <c r="D201" s="43"/>
      <c r="E201" s="43"/>
      <c r="F201" s="41"/>
      <c r="G201" s="43"/>
      <c r="H201" s="41"/>
      <c r="I201" s="48"/>
      <c r="J201" s="18" t="s">
        <v>21</v>
      </c>
      <c r="K201" s="17">
        <v>0</v>
      </c>
      <c r="L201" s="17">
        <v>0</v>
      </c>
      <c r="M201" s="17">
        <v>0</v>
      </c>
    </row>
    <row r="202" spans="1:13" s="1" customFormat="1" ht="15" customHeight="1" x14ac:dyDescent="0.3">
      <c r="A202" s="42" t="s">
        <v>197</v>
      </c>
      <c r="B202" s="44" t="s">
        <v>198</v>
      </c>
      <c r="C202" s="42" t="s">
        <v>199</v>
      </c>
      <c r="D202" s="8" t="s">
        <v>121</v>
      </c>
      <c r="E202" s="42" t="s">
        <v>122</v>
      </c>
      <c r="F202" s="41" t="s">
        <v>131</v>
      </c>
      <c r="G202" s="42" t="s">
        <v>54</v>
      </c>
      <c r="H202" s="40">
        <f>I202+K202+L202+M202</f>
        <v>643.52</v>
      </c>
      <c r="I202" s="40">
        <v>0</v>
      </c>
      <c r="J202" s="25" t="s">
        <v>19</v>
      </c>
      <c r="K202" s="17">
        <f>K204</f>
        <v>0</v>
      </c>
      <c r="L202" s="17">
        <f>L204</f>
        <v>0</v>
      </c>
      <c r="M202" s="17">
        <f>M204</f>
        <v>643.52</v>
      </c>
    </row>
    <row r="203" spans="1:13" s="1" customFormat="1" ht="15" customHeight="1" x14ac:dyDescent="0.3">
      <c r="A203" s="47"/>
      <c r="B203" s="52"/>
      <c r="C203" s="47"/>
      <c r="D203" s="42" t="s">
        <v>124</v>
      </c>
      <c r="E203" s="47"/>
      <c r="F203" s="41"/>
      <c r="G203" s="47"/>
      <c r="H203" s="40"/>
      <c r="I203" s="40"/>
      <c r="J203" s="25" t="s">
        <v>20</v>
      </c>
      <c r="K203" s="17">
        <v>0</v>
      </c>
      <c r="L203" s="17">
        <v>0</v>
      </c>
      <c r="M203" s="17">
        <v>0</v>
      </c>
    </row>
    <row r="204" spans="1:13" s="1" customFormat="1" ht="50.4" customHeight="1" x14ac:dyDescent="0.3">
      <c r="A204" s="47"/>
      <c r="B204" s="52"/>
      <c r="C204" s="47"/>
      <c r="D204" s="47"/>
      <c r="E204" s="47"/>
      <c r="F204" s="41"/>
      <c r="G204" s="47"/>
      <c r="H204" s="41"/>
      <c r="I204" s="40"/>
      <c r="J204" s="18" t="s">
        <v>21</v>
      </c>
      <c r="K204" s="17">
        <v>0</v>
      </c>
      <c r="L204" s="17">
        <v>0</v>
      </c>
      <c r="M204" s="17">
        <v>643.52</v>
      </c>
    </row>
    <row r="205" spans="1:13" s="1" customFormat="1" ht="15" hidden="1" customHeight="1" x14ac:dyDescent="0.3">
      <c r="A205" s="47"/>
      <c r="B205" s="52"/>
      <c r="C205" s="47"/>
      <c r="D205" s="47"/>
      <c r="E205" s="47"/>
      <c r="F205" s="41" t="s">
        <v>78</v>
      </c>
      <c r="G205" s="47"/>
      <c r="H205" s="40">
        <f>I205+K205+L205+M205</f>
        <v>0</v>
      </c>
      <c r="I205" s="48">
        <v>0</v>
      </c>
      <c r="J205" s="25" t="s">
        <v>19</v>
      </c>
      <c r="K205" s="17">
        <f>K207</f>
        <v>0</v>
      </c>
      <c r="L205" s="17">
        <f>L207</f>
        <v>0</v>
      </c>
      <c r="M205" s="17">
        <f>M207</f>
        <v>0</v>
      </c>
    </row>
    <row r="206" spans="1:13" s="1" customFormat="1" ht="15" hidden="1" customHeight="1" x14ac:dyDescent="0.3">
      <c r="A206" s="47"/>
      <c r="B206" s="52"/>
      <c r="C206" s="47"/>
      <c r="D206" s="47"/>
      <c r="E206" s="47"/>
      <c r="F206" s="41"/>
      <c r="G206" s="47"/>
      <c r="H206" s="40"/>
      <c r="I206" s="48"/>
      <c r="J206" s="25" t="s">
        <v>20</v>
      </c>
      <c r="K206" s="17">
        <v>0</v>
      </c>
      <c r="L206" s="17">
        <v>0</v>
      </c>
      <c r="M206" s="17">
        <v>0</v>
      </c>
    </row>
    <row r="207" spans="1:13" s="1" customFormat="1" ht="17.25" hidden="1" customHeight="1" x14ac:dyDescent="0.3">
      <c r="A207" s="43"/>
      <c r="B207" s="45"/>
      <c r="C207" s="43"/>
      <c r="D207" s="43"/>
      <c r="E207" s="43"/>
      <c r="F207" s="41"/>
      <c r="G207" s="43"/>
      <c r="H207" s="41"/>
      <c r="I207" s="48"/>
      <c r="J207" s="18" t="s">
        <v>21</v>
      </c>
      <c r="K207" s="17">
        <v>0</v>
      </c>
      <c r="L207" s="17">
        <v>0</v>
      </c>
      <c r="M207" s="17">
        <v>0</v>
      </c>
    </row>
    <row r="208" spans="1:13" s="1" customFormat="1" ht="15" customHeight="1" x14ac:dyDescent="0.3">
      <c r="A208" s="42" t="s">
        <v>200</v>
      </c>
      <c r="B208" s="44" t="s">
        <v>201</v>
      </c>
      <c r="C208" s="42" t="s">
        <v>202</v>
      </c>
      <c r="D208" s="8" t="s">
        <v>121</v>
      </c>
      <c r="E208" s="42" t="s">
        <v>122</v>
      </c>
      <c r="F208" s="42" t="s">
        <v>78</v>
      </c>
      <c r="G208" s="42" t="s">
        <v>203</v>
      </c>
      <c r="H208" s="53">
        <f>K208+L208+M208</f>
        <v>3500</v>
      </c>
      <c r="I208" s="78">
        <v>64.680000000000007</v>
      </c>
      <c r="J208" s="81" t="s">
        <v>19</v>
      </c>
      <c r="K208" s="61">
        <f>K211+K212</f>
        <v>0</v>
      </c>
      <c r="L208" s="61">
        <f>L211+L212</f>
        <v>3500</v>
      </c>
      <c r="M208" s="61">
        <f>M211+M212</f>
        <v>0</v>
      </c>
    </row>
    <row r="209" spans="1:13" s="1" customFormat="1" ht="24" customHeight="1" x14ac:dyDescent="0.3">
      <c r="A209" s="47"/>
      <c r="B209" s="52"/>
      <c r="C209" s="47"/>
      <c r="D209" s="42" t="s">
        <v>124</v>
      </c>
      <c r="E209" s="47"/>
      <c r="F209" s="47"/>
      <c r="G209" s="47"/>
      <c r="H209" s="54"/>
      <c r="I209" s="79"/>
      <c r="J209" s="82"/>
      <c r="K209" s="62"/>
      <c r="L209" s="62"/>
      <c r="M209" s="62"/>
    </row>
    <row r="210" spans="1:13" s="1" customFormat="1" ht="15" customHeight="1" x14ac:dyDescent="0.3">
      <c r="A210" s="47"/>
      <c r="B210" s="52"/>
      <c r="C210" s="47"/>
      <c r="D210" s="47"/>
      <c r="E210" s="47"/>
      <c r="F210" s="47"/>
      <c r="G210" s="47"/>
      <c r="H210" s="54"/>
      <c r="I210" s="79"/>
      <c r="J210" s="83"/>
      <c r="K210" s="63"/>
      <c r="L210" s="63"/>
      <c r="M210" s="63"/>
    </row>
    <row r="211" spans="1:13" s="1" customFormat="1" ht="17.25" customHeight="1" x14ac:dyDescent="0.3">
      <c r="A211" s="47"/>
      <c r="B211" s="52"/>
      <c r="C211" s="47"/>
      <c r="D211" s="47"/>
      <c r="E211" s="47"/>
      <c r="F211" s="47"/>
      <c r="G211" s="47"/>
      <c r="H211" s="54"/>
      <c r="I211" s="79"/>
      <c r="J211" s="25" t="s">
        <v>20</v>
      </c>
      <c r="K211" s="17">
        <v>0</v>
      </c>
      <c r="L211" s="17">
        <v>0</v>
      </c>
      <c r="M211" s="17">
        <v>0</v>
      </c>
    </row>
    <row r="212" spans="1:13" s="1" customFormat="1" ht="14.4" customHeight="1" x14ac:dyDescent="0.3">
      <c r="A212" s="43"/>
      <c r="B212" s="45"/>
      <c r="C212" s="43"/>
      <c r="D212" s="43"/>
      <c r="E212" s="43"/>
      <c r="F212" s="43"/>
      <c r="G212" s="43"/>
      <c r="H212" s="55"/>
      <c r="I212" s="80"/>
      <c r="J212" s="18" t="s">
        <v>21</v>
      </c>
      <c r="K212" s="17">
        <v>0</v>
      </c>
      <c r="L212" s="17">
        <v>3500</v>
      </c>
      <c r="M212" s="17">
        <v>0</v>
      </c>
    </row>
    <row r="213" spans="1:13" s="1" customFormat="1" ht="15" customHeight="1" x14ac:dyDescent="0.3">
      <c r="A213" s="42" t="s">
        <v>204</v>
      </c>
      <c r="B213" s="44" t="s">
        <v>205</v>
      </c>
      <c r="C213" s="42" t="s">
        <v>206</v>
      </c>
      <c r="D213" s="8" t="s">
        <v>121</v>
      </c>
      <c r="E213" s="42" t="s">
        <v>122</v>
      </c>
      <c r="F213" s="41" t="s">
        <v>131</v>
      </c>
      <c r="G213" s="42" t="s">
        <v>207</v>
      </c>
      <c r="H213" s="40">
        <f>I213+K213+L213+M213</f>
        <v>277069.58999999997</v>
      </c>
      <c r="I213" s="40">
        <f>183.42+57710.17</f>
        <v>57893.59</v>
      </c>
      <c r="J213" s="25" t="s">
        <v>19</v>
      </c>
      <c r="K213" s="17">
        <f t="shared" ref="K213" si="38">K214</f>
        <v>219176</v>
      </c>
      <c r="L213" s="17">
        <f>L214</f>
        <v>0</v>
      </c>
      <c r="M213" s="17">
        <f>M214</f>
        <v>0</v>
      </c>
    </row>
    <row r="214" spans="1:13" s="1" customFormat="1" ht="31.5" customHeight="1" x14ac:dyDescent="0.3">
      <c r="A214" s="47"/>
      <c r="B214" s="52"/>
      <c r="C214" s="47"/>
      <c r="D214" s="47" t="s">
        <v>124</v>
      </c>
      <c r="E214" s="47"/>
      <c r="F214" s="41"/>
      <c r="G214" s="47"/>
      <c r="H214" s="41"/>
      <c r="I214" s="40"/>
      <c r="J214" s="18" t="s">
        <v>21</v>
      </c>
      <c r="K214" s="17">
        <v>219176</v>
      </c>
      <c r="L214" s="17">
        <v>0</v>
      </c>
      <c r="M214" s="17">
        <v>0</v>
      </c>
    </row>
    <row r="215" spans="1:13" s="1" customFormat="1" ht="15" customHeight="1" x14ac:dyDescent="0.3">
      <c r="A215" s="47"/>
      <c r="B215" s="52"/>
      <c r="C215" s="47"/>
      <c r="D215" s="47"/>
      <c r="E215" s="47"/>
      <c r="F215" s="41" t="s">
        <v>78</v>
      </c>
      <c r="G215" s="47"/>
      <c r="H215" s="40">
        <f>I215+K215+L215+M215</f>
        <v>509.77</v>
      </c>
      <c r="I215" s="40">
        <v>62.58</v>
      </c>
      <c r="J215" s="25" t="s">
        <v>19</v>
      </c>
      <c r="K215" s="17">
        <f t="shared" ref="K215" si="39">K217</f>
        <v>0</v>
      </c>
      <c r="L215" s="17">
        <f>L217</f>
        <v>447.19</v>
      </c>
      <c r="M215" s="17">
        <f>M217</f>
        <v>0</v>
      </c>
    </row>
    <row r="216" spans="1:13" s="1" customFormat="1" ht="15" customHeight="1" x14ac:dyDescent="0.3">
      <c r="A216" s="47"/>
      <c r="B216" s="52"/>
      <c r="C216" s="47"/>
      <c r="D216" s="47"/>
      <c r="E216" s="47"/>
      <c r="F216" s="41"/>
      <c r="G216" s="47"/>
      <c r="H216" s="40"/>
      <c r="I216" s="40"/>
      <c r="J216" s="25" t="s">
        <v>20</v>
      </c>
      <c r="K216" s="17">
        <v>0</v>
      </c>
      <c r="L216" s="17">
        <v>0</v>
      </c>
      <c r="M216" s="17">
        <v>0</v>
      </c>
    </row>
    <row r="217" spans="1:13" s="1" customFormat="1" ht="15.75" customHeight="1" x14ac:dyDescent="0.3">
      <c r="A217" s="43"/>
      <c r="B217" s="45"/>
      <c r="C217" s="43"/>
      <c r="D217" s="43"/>
      <c r="E217" s="43"/>
      <c r="F217" s="41"/>
      <c r="G217" s="43"/>
      <c r="H217" s="41"/>
      <c r="I217" s="40"/>
      <c r="J217" s="18" t="s">
        <v>21</v>
      </c>
      <c r="K217" s="17">
        <v>0</v>
      </c>
      <c r="L217" s="17">
        <v>447.19</v>
      </c>
      <c r="M217" s="17">
        <v>0</v>
      </c>
    </row>
    <row r="218" spans="1:13" s="1" customFormat="1" ht="15.75" customHeight="1" x14ac:dyDescent="0.3">
      <c r="A218" s="41" t="s">
        <v>208</v>
      </c>
      <c r="B218" s="50" t="s">
        <v>209</v>
      </c>
      <c r="C218" s="41" t="s">
        <v>210</v>
      </c>
      <c r="D218" s="8" t="s">
        <v>121</v>
      </c>
      <c r="E218" s="41" t="s">
        <v>122</v>
      </c>
      <c r="F218" s="41" t="s">
        <v>131</v>
      </c>
      <c r="G218" s="41" t="s">
        <v>97</v>
      </c>
      <c r="H218" s="40">
        <f>I218+K218+L218+M218</f>
        <v>2321.9699999999998</v>
      </c>
      <c r="I218" s="40">
        <v>0</v>
      </c>
      <c r="J218" s="76" t="s">
        <v>19</v>
      </c>
      <c r="K218" s="77">
        <f t="shared" ref="K218:M218" si="40">K220</f>
        <v>2321.9699999999998</v>
      </c>
      <c r="L218" s="77">
        <f t="shared" si="40"/>
        <v>0</v>
      </c>
      <c r="M218" s="77">
        <f t="shared" si="40"/>
        <v>0</v>
      </c>
    </row>
    <row r="219" spans="1:13" s="1" customFormat="1" ht="15" customHeight="1" x14ac:dyDescent="0.3">
      <c r="A219" s="41"/>
      <c r="B219" s="50"/>
      <c r="C219" s="41"/>
      <c r="D219" s="42" t="s">
        <v>124</v>
      </c>
      <c r="E219" s="41"/>
      <c r="F219" s="41"/>
      <c r="G219" s="41"/>
      <c r="H219" s="41"/>
      <c r="I219" s="40"/>
      <c r="J219" s="76"/>
      <c r="K219" s="77"/>
      <c r="L219" s="77"/>
      <c r="M219" s="77"/>
    </row>
    <row r="220" spans="1:13" s="1" customFormat="1" ht="44.4" customHeight="1" x14ac:dyDescent="0.3">
      <c r="A220" s="41"/>
      <c r="B220" s="50"/>
      <c r="C220" s="41"/>
      <c r="D220" s="43"/>
      <c r="E220" s="41"/>
      <c r="F220" s="41"/>
      <c r="G220" s="41"/>
      <c r="H220" s="41"/>
      <c r="I220" s="40"/>
      <c r="J220" s="16" t="s">
        <v>21</v>
      </c>
      <c r="K220" s="17">
        <v>2321.9699999999998</v>
      </c>
      <c r="L220" s="17">
        <v>0</v>
      </c>
      <c r="M220" s="17">
        <v>0</v>
      </c>
    </row>
    <row r="221" spans="1:13" s="2" customFormat="1" ht="15.75" hidden="1" customHeight="1" x14ac:dyDescent="0.3">
      <c r="A221" s="65"/>
      <c r="B221" s="67" t="s">
        <v>211</v>
      </c>
      <c r="C221" s="65" t="s">
        <v>212</v>
      </c>
      <c r="D221" s="30" t="s">
        <v>26</v>
      </c>
      <c r="E221" s="65" t="s">
        <v>27</v>
      </c>
      <c r="F221" s="65" t="s">
        <v>53</v>
      </c>
      <c r="G221" s="68">
        <v>2026</v>
      </c>
      <c r="H221" s="64">
        <f>I221+K221+L221+M221</f>
        <v>0</v>
      </c>
      <c r="I221" s="66">
        <v>0</v>
      </c>
      <c r="J221" s="19" t="s">
        <v>19</v>
      </c>
      <c r="K221" s="29">
        <f>K222</f>
        <v>0</v>
      </c>
      <c r="L221" s="29">
        <f>L222</f>
        <v>0</v>
      </c>
      <c r="M221" s="29">
        <f>M222</f>
        <v>0</v>
      </c>
    </row>
    <row r="222" spans="1:13" s="2" customFormat="1" ht="38.25" hidden="1" customHeight="1" x14ac:dyDescent="0.3">
      <c r="A222" s="65"/>
      <c r="B222" s="67"/>
      <c r="C222" s="65"/>
      <c r="D222" s="30" t="s">
        <v>213</v>
      </c>
      <c r="E222" s="65"/>
      <c r="F222" s="65"/>
      <c r="G222" s="68"/>
      <c r="H222" s="65"/>
      <c r="I222" s="66"/>
      <c r="J222" s="19" t="s">
        <v>21</v>
      </c>
      <c r="K222" s="20">
        <v>0</v>
      </c>
      <c r="L222" s="20"/>
      <c r="M222" s="20">
        <v>0</v>
      </c>
    </row>
    <row r="223" spans="1:13" s="1" customFormat="1" ht="15.75" customHeight="1" x14ac:dyDescent="0.3">
      <c r="A223" s="42" t="s">
        <v>214</v>
      </c>
      <c r="B223" s="44" t="s">
        <v>215</v>
      </c>
      <c r="C223" s="42" t="s">
        <v>216</v>
      </c>
      <c r="D223" s="8" t="s">
        <v>121</v>
      </c>
      <c r="E223" s="42" t="s">
        <v>122</v>
      </c>
      <c r="F223" s="41" t="s">
        <v>131</v>
      </c>
      <c r="G223" s="42" t="s">
        <v>116</v>
      </c>
      <c r="H223" s="40">
        <f>I223+K223+L223+M223</f>
        <v>45900</v>
      </c>
      <c r="I223" s="40">
        <v>0</v>
      </c>
      <c r="J223" s="76" t="s">
        <v>19</v>
      </c>
      <c r="K223" s="77">
        <f t="shared" ref="K223:M223" si="41">K225</f>
        <v>25100</v>
      </c>
      <c r="L223" s="77">
        <f t="shared" si="41"/>
        <v>20800</v>
      </c>
      <c r="M223" s="77">
        <f t="shared" si="41"/>
        <v>0</v>
      </c>
    </row>
    <row r="224" spans="1:13" s="1" customFormat="1" ht="15" customHeight="1" x14ac:dyDescent="0.3">
      <c r="A224" s="47"/>
      <c r="B224" s="52"/>
      <c r="C224" s="47"/>
      <c r="D224" s="42" t="s">
        <v>124</v>
      </c>
      <c r="E224" s="47"/>
      <c r="F224" s="41"/>
      <c r="G224" s="47"/>
      <c r="H224" s="41"/>
      <c r="I224" s="40"/>
      <c r="J224" s="76"/>
      <c r="K224" s="77"/>
      <c r="L224" s="77"/>
      <c r="M224" s="77"/>
    </row>
    <row r="225" spans="1:13" s="1" customFormat="1" ht="21" customHeight="1" x14ac:dyDescent="0.3">
      <c r="A225" s="47"/>
      <c r="B225" s="52"/>
      <c r="C225" s="47"/>
      <c r="D225" s="47"/>
      <c r="E225" s="47"/>
      <c r="F225" s="41"/>
      <c r="G225" s="47"/>
      <c r="H225" s="41"/>
      <c r="I225" s="40"/>
      <c r="J225" s="16" t="s">
        <v>21</v>
      </c>
      <c r="K225" s="17">
        <v>25100</v>
      </c>
      <c r="L225" s="17">
        <v>20800</v>
      </c>
      <c r="M225" s="17">
        <v>0</v>
      </c>
    </row>
    <row r="226" spans="1:13" s="1" customFormat="1" ht="18.600000000000001" customHeight="1" x14ac:dyDescent="0.3">
      <c r="A226" s="47"/>
      <c r="B226" s="52"/>
      <c r="C226" s="47"/>
      <c r="D226" s="47"/>
      <c r="E226" s="47"/>
      <c r="F226" s="42" t="s">
        <v>28</v>
      </c>
      <c r="G226" s="47"/>
      <c r="H226" s="53">
        <f>I226+K226+L226+M226</f>
        <v>254100</v>
      </c>
      <c r="I226" s="53">
        <v>0</v>
      </c>
      <c r="J226" s="16" t="s">
        <v>19</v>
      </c>
      <c r="K226" s="17">
        <f>K227</f>
        <v>0</v>
      </c>
      <c r="L226" s="17">
        <f t="shared" ref="L226:M226" si="42">L227</f>
        <v>0</v>
      </c>
      <c r="M226" s="17">
        <f t="shared" si="42"/>
        <v>254100</v>
      </c>
    </row>
    <row r="227" spans="1:13" s="1" customFormat="1" ht="17.399999999999999" customHeight="1" x14ac:dyDescent="0.3">
      <c r="A227" s="43"/>
      <c r="B227" s="45"/>
      <c r="C227" s="43"/>
      <c r="D227" s="43"/>
      <c r="E227" s="43"/>
      <c r="F227" s="43"/>
      <c r="G227" s="43"/>
      <c r="H227" s="43"/>
      <c r="I227" s="55"/>
      <c r="J227" s="16" t="s">
        <v>21</v>
      </c>
      <c r="K227" s="17">
        <v>0</v>
      </c>
      <c r="L227" s="17">
        <v>0</v>
      </c>
      <c r="M227" s="17">
        <v>254100</v>
      </c>
    </row>
    <row r="228" spans="1:13" s="11" customFormat="1" ht="15.75" customHeight="1" x14ac:dyDescent="0.3">
      <c r="A228" s="51" t="s">
        <v>217</v>
      </c>
      <c r="B228" s="51"/>
      <c r="C228" s="51"/>
      <c r="D228" s="51"/>
      <c r="E228" s="51"/>
      <c r="F228" s="51"/>
      <c r="G228" s="51"/>
      <c r="H228" s="51"/>
      <c r="I228" s="51"/>
      <c r="J228" s="9" t="s">
        <v>21</v>
      </c>
      <c r="K228" s="10">
        <f>K229+K230</f>
        <v>1086847.81</v>
      </c>
      <c r="L228" s="10">
        <f t="shared" ref="L228:M228" si="43">L229+L230</f>
        <v>419723.51</v>
      </c>
      <c r="M228" s="10">
        <f t="shared" si="43"/>
        <v>826108.64999999956</v>
      </c>
    </row>
    <row r="229" spans="1:13" s="11" customFormat="1" ht="15.6" x14ac:dyDescent="0.3">
      <c r="A229" s="51"/>
      <c r="B229" s="51"/>
      <c r="C229" s="51"/>
      <c r="D229" s="51"/>
      <c r="E229" s="51"/>
      <c r="F229" s="51"/>
      <c r="G229" s="51"/>
      <c r="H229" s="51"/>
      <c r="I229" s="51"/>
      <c r="J229" s="9" t="s">
        <v>20</v>
      </c>
      <c r="K229" s="10">
        <f>K235+K238+K243+K248+K253+K258+K294+K261+K311+K314+K319+K322</f>
        <v>510232.17</v>
      </c>
      <c r="L229" s="10">
        <f t="shared" ref="L229:M229" si="44">L235+L238+L243+L248+L253+L258+L294+L261+L311+L314+L319+L322</f>
        <v>181926.71000000002</v>
      </c>
      <c r="M229" s="10">
        <f t="shared" si="44"/>
        <v>0</v>
      </c>
    </row>
    <row r="230" spans="1:13" s="11" customFormat="1" ht="15.6" x14ac:dyDescent="0.3">
      <c r="A230" s="51"/>
      <c r="B230" s="51"/>
      <c r="C230" s="51"/>
      <c r="D230" s="51"/>
      <c r="E230" s="51"/>
      <c r="F230" s="51"/>
      <c r="G230" s="51"/>
      <c r="H230" s="51"/>
      <c r="I230" s="51"/>
      <c r="J230" s="9" t="s">
        <v>21</v>
      </c>
      <c r="K230" s="10">
        <f>K236+K239+K244+K249+K251+K254+K256+K259+K265+K267+K270+K274+K263+K276+K282+K287+K295+K301+K307+K312+K315+K320+K333+K337+K340+K343+K346+K349+K352+K355+K358+K360+K362+K364+K366+K368+K370+K372+K374+K417+K419+K421+K423+K427+K431+K433+K435+K439+K441+K443+K445+K376+K378+K380+K382+K384+K386+K388+K390+K392+K394+K396+K398+K400+K402+K404+K406+K408+K410+K412+K414+K447+K451+K455+K458+K323</f>
        <v>576615.64</v>
      </c>
      <c r="L230" s="10">
        <f>L236+L239+L244+L249+L251+L254+L256+L259+L265+L267+L270+L274+L263+L276+L282+L287+L295+L301+L307+L312+L315+L320+L333+L337+L340+L343+L346+L349+L352+L355+L358+L360+L362+L364+L366+L368+L370+L372+L374+L417+L419+L421+L423+L427+L431+L433+L435+L439+L441+L443+L445+L376+L378+L380+L382+L384+L386+L388+L390+L392+L394+L396+L398+L400+L402+L404+L406+L408+L410+L412+L414+L447+L451+L455+L458+L323</f>
        <v>237796.79999999996</v>
      </c>
      <c r="M230" s="10">
        <f>M236+M239+M244+M249+M251+M254+M256+M259+M265+M267+M270+M274+M263+M276+M282+M287+M295+M301+M307+M312+M315+M320+M333+M337+M340+M343+M346+M349+M352+M355+M358+M360+M362+M364+M366+M368+M370+M372+M374+M417+M419+M421+M423+M427+M431+M433+M435+M439+M441+M443+M445+M376+M378+M380+M382+M384+M386+M388+M390+M392+M394+M396+M398+M400+M402+M404+M406+M408+M410+M412+M414+M447+M451+M455+M458+M323</f>
        <v>826108.64999999956</v>
      </c>
    </row>
    <row r="231" spans="1:13" s="1" customFormat="1" ht="21.75" hidden="1" customHeight="1" x14ac:dyDescent="0.3">
      <c r="A231" s="41"/>
      <c r="B231" s="50" t="s">
        <v>218</v>
      </c>
      <c r="C231" s="41" t="s">
        <v>219</v>
      </c>
      <c r="D231" s="8" t="s">
        <v>26</v>
      </c>
      <c r="E231" s="41" t="s">
        <v>27</v>
      </c>
      <c r="F231" s="41" t="s">
        <v>28</v>
      </c>
      <c r="G231" s="41" t="s">
        <v>220</v>
      </c>
      <c r="H231" s="40">
        <f>I231+K231+L231+M231</f>
        <v>352100.29000000004</v>
      </c>
      <c r="I231" s="48">
        <f>350882.39+1217.9</f>
        <v>352100.29000000004</v>
      </c>
      <c r="J231" s="18" t="s">
        <v>19</v>
      </c>
      <c r="K231" s="17">
        <f>K232+K233</f>
        <v>0</v>
      </c>
      <c r="L231" s="17">
        <f>L232+L233</f>
        <v>0</v>
      </c>
      <c r="M231" s="17">
        <f>M232+M233</f>
        <v>0</v>
      </c>
    </row>
    <row r="232" spans="1:13" s="1" customFormat="1" ht="23.25" hidden="1" customHeight="1" x14ac:dyDescent="0.3">
      <c r="A232" s="41"/>
      <c r="B232" s="50"/>
      <c r="C232" s="41"/>
      <c r="D232" s="41" t="s">
        <v>221</v>
      </c>
      <c r="E232" s="41"/>
      <c r="F232" s="41"/>
      <c r="G232" s="41"/>
      <c r="H232" s="40"/>
      <c r="I232" s="48"/>
      <c r="J232" s="16" t="s">
        <v>20</v>
      </c>
      <c r="K232" s="17">
        <v>0</v>
      </c>
      <c r="L232" s="17">
        <v>0</v>
      </c>
      <c r="M232" s="17">
        <v>0</v>
      </c>
    </row>
    <row r="233" spans="1:13" s="1" customFormat="1" ht="22.2" hidden="1" customHeight="1" x14ac:dyDescent="0.3">
      <c r="A233" s="41"/>
      <c r="B233" s="50"/>
      <c r="C233" s="41"/>
      <c r="D233" s="41"/>
      <c r="E233" s="41"/>
      <c r="F233" s="41"/>
      <c r="G233" s="41"/>
      <c r="H233" s="40"/>
      <c r="I233" s="48"/>
      <c r="J233" s="18" t="s">
        <v>21</v>
      </c>
      <c r="K233" s="17">
        <v>0</v>
      </c>
      <c r="L233" s="17">
        <v>0</v>
      </c>
      <c r="M233" s="17">
        <v>0</v>
      </c>
    </row>
    <row r="234" spans="1:13" s="1" customFormat="1" ht="23.25" customHeight="1" x14ac:dyDescent="0.3">
      <c r="A234" s="41" t="s">
        <v>222</v>
      </c>
      <c r="B234" s="50" t="s">
        <v>223</v>
      </c>
      <c r="C234" s="41" t="s">
        <v>224</v>
      </c>
      <c r="D234" s="8" t="s">
        <v>26</v>
      </c>
      <c r="E234" s="41" t="s">
        <v>27</v>
      </c>
      <c r="F234" s="42" t="s">
        <v>78</v>
      </c>
      <c r="G234" s="42" t="s">
        <v>225</v>
      </c>
      <c r="H234" s="53">
        <f>I234+K234+L234+M234</f>
        <v>71683.72</v>
      </c>
      <c r="I234" s="53">
        <v>63221.51</v>
      </c>
      <c r="J234" s="16" t="s">
        <v>19</v>
      </c>
      <c r="K234" s="17">
        <f>K236+K235</f>
        <v>8462.2099999999991</v>
      </c>
      <c r="L234" s="17">
        <f t="shared" ref="L234:M234" si="45">L236+L235</f>
        <v>0</v>
      </c>
      <c r="M234" s="17">
        <f t="shared" si="45"/>
        <v>0</v>
      </c>
    </row>
    <row r="235" spans="1:13" s="1" customFormat="1" ht="23.25" customHeight="1" x14ac:dyDescent="0.3">
      <c r="A235" s="41"/>
      <c r="B235" s="50"/>
      <c r="C235" s="41"/>
      <c r="D235" s="41" t="s">
        <v>221</v>
      </c>
      <c r="E235" s="41"/>
      <c r="F235" s="47"/>
      <c r="G235" s="47"/>
      <c r="H235" s="54"/>
      <c r="I235" s="54"/>
      <c r="J235" s="16" t="s">
        <v>20</v>
      </c>
      <c r="K235" s="17">
        <v>4231.1000000000004</v>
      </c>
      <c r="L235" s="17">
        <v>0</v>
      </c>
      <c r="M235" s="17">
        <v>0</v>
      </c>
    </row>
    <row r="236" spans="1:13" s="1" customFormat="1" ht="23.4" customHeight="1" x14ac:dyDescent="0.3">
      <c r="A236" s="41"/>
      <c r="B236" s="50"/>
      <c r="C236" s="41"/>
      <c r="D236" s="41"/>
      <c r="E236" s="41"/>
      <c r="F236" s="43"/>
      <c r="G236" s="43"/>
      <c r="H236" s="55"/>
      <c r="I236" s="55"/>
      <c r="J236" s="16" t="s">
        <v>21</v>
      </c>
      <c r="K236" s="17">
        <v>4231.1099999999997</v>
      </c>
      <c r="L236" s="17">
        <v>0</v>
      </c>
      <c r="M236" s="17">
        <v>0</v>
      </c>
    </row>
    <row r="237" spans="1:13" s="1" customFormat="1" ht="30.75" customHeight="1" x14ac:dyDescent="0.3">
      <c r="A237" s="41" t="s">
        <v>226</v>
      </c>
      <c r="B237" s="50" t="s">
        <v>227</v>
      </c>
      <c r="C237" s="41" t="s">
        <v>228</v>
      </c>
      <c r="D237" s="8" t="s">
        <v>26</v>
      </c>
      <c r="E237" s="41" t="s">
        <v>27</v>
      </c>
      <c r="F237" s="42" t="s">
        <v>28</v>
      </c>
      <c r="G237" s="42" t="s">
        <v>225</v>
      </c>
      <c r="H237" s="53">
        <f>I237+K237+L237+M237</f>
        <v>264932.51</v>
      </c>
      <c r="I237" s="53">
        <v>35529.1</v>
      </c>
      <c r="J237" s="16" t="s">
        <v>19</v>
      </c>
      <c r="K237" s="17">
        <f>K239+K238</f>
        <v>229403.41</v>
      </c>
      <c r="L237" s="17">
        <f t="shared" ref="L237:M237" si="46">L239</f>
        <v>0</v>
      </c>
      <c r="M237" s="17">
        <f t="shared" si="46"/>
        <v>0</v>
      </c>
    </row>
    <row r="238" spans="1:13" s="1" customFormat="1" ht="15" customHeight="1" x14ac:dyDescent="0.3">
      <c r="A238" s="41"/>
      <c r="B238" s="50"/>
      <c r="C238" s="41"/>
      <c r="D238" s="42" t="s">
        <v>221</v>
      </c>
      <c r="E238" s="41"/>
      <c r="F238" s="47"/>
      <c r="G238" s="47"/>
      <c r="H238" s="54"/>
      <c r="I238" s="54"/>
      <c r="J238" s="16" t="s">
        <v>20</v>
      </c>
      <c r="K238" s="17">
        <v>227109.38</v>
      </c>
      <c r="L238" s="17">
        <v>0</v>
      </c>
      <c r="M238" s="17">
        <v>0</v>
      </c>
    </row>
    <row r="239" spans="1:13" s="1" customFormat="1" ht="28.2" customHeight="1" x14ac:dyDescent="0.3">
      <c r="A239" s="41"/>
      <c r="B239" s="50"/>
      <c r="C239" s="41"/>
      <c r="D239" s="43"/>
      <c r="E239" s="41"/>
      <c r="F239" s="43"/>
      <c r="G239" s="43"/>
      <c r="H239" s="55"/>
      <c r="I239" s="55"/>
      <c r="J239" s="16" t="s">
        <v>21</v>
      </c>
      <c r="K239" s="17">
        <v>2294.0300000000002</v>
      </c>
      <c r="L239" s="17">
        <v>0</v>
      </c>
      <c r="M239" s="17">
        <v>0</v>
      </c>
    </row>
    <row r="240" spans="1:13" s="1" customFormat="1" ht="27.6" customHeight="1" x14ac:dyDescent="0.3">
      <c r="A240" s="41" t="s">
        <v>229</v>
      </c>
      <c r="B240" s="50" t="s">
        <v>230</v>
      </c>
      <c r="C240" s="41" t="s">
        <v>231</v>
      </c>
      <c r="D240" s="8" t="s">
        <v>26</v>
      </c>
      <c r="E240" s="41" t="s">
        <v>27</v>
      </c>
      <c r="F240" s="42" t="s">
        <v>232</v>
      </c>
      <c r="G240" s="42" t="s">
        <v>132</v>
      </c>
      <c r="H240" s="53">
        <f>I240+K240+L240+M240</f>
        <v>50466.11</v>
      </c>
      <c r="I240" s="53">
        <f>4693.1+1173.27</f>
        <v>5866.3700000000008</v>
      </c>
      <c r="J240" s="44" t="s">
        <v>19</v>
      </c>
      <c r="K240" s="61">
        <f>K244+K243</f>
        <v>44599.74</v>
      </c>
      <c r="L240" s="61">
        <f>L244+L243</f>
        <v>0</v>
      </c>
      <c r="M240" s="61">
        <f>M244+M243</f>
        <v>0</v>
      </c>
    </row>
    <row r="241" spans="1:13" s="1" customFormat="1" ht="14.4" customHeight="1" x14ac:dyDescent="0.3">
      <c r="A241" s="41"/>
      <c r="B241" s="50"/>
      <c r="C241" s="41"/>
      <c r="D241" s="42" t="s">
        <v>221</v>
      </c>
      <c r="E241" s="41"/>
      <c r="F241" s="47"/>
      <c r="G241" s="47"/>
      <c r="H241" s="54"/>
      <c r="I241" s="54"/>
      <c r="J241" s="52"/>
      <c r="K241" s="62"/>
      <c r="L241" s="62"/>
      <c r="M241" s="62"/>
    </row>
    <row r="242" spans="1:13" s="1" customFormat="1" ht="15.75" customHeight="1" x14ac:dyDescent="0.3">
      <c r="A242" s="41"/>
      <c r="B242" s="50"/>
      <c r="C242" s="41"/>
      <c r="D242" s="47"/>
      <c r="E242" s="41"/>
      <c r="F242" s="47"/>
      <c r="G242" s="47"/>
      <c r="H242" s="54"/>
      <c r="I242" s="54"/>
      <c r="J242" s="45"/>
      <c r="K242" s="63"/>
      <c r="L242" s="63"/>
      <c r="M242" s="63"/>
    </row>
    <row r="243" spans="1:13" s="1" customFormat="1" ht="15.75" customHeight="1" x14ac:dyDescent="0.3">
      <c r="A243" s="41"/>
      <c r="B243" s="50"/>
      <c r="C243" s="41"/>
      <c r="D243" s="47"/>
      <c r="E243" s="41"/>
      <c r="F243" s="47"/>
      <c r="G243" s="47"/>
      <c r="H243" s="54"/>
      <c r="I243" s="54"/>
      <c r="J243" s="18" t="s">
        <v>20</v>
      </c>
      <c r="K243" s="17">
        <v>44153.74</v>
      </c>
      <c r="L243" s="17">
        <v>0</v>
      </c>
      <c r="M243" s="17">
        <v>0</v>
      </c>
    </row>
    <row r="244" spans="1:13" s="1" customFormat="1" ht="15" customHeight="1" x14ac:dyDescent="0.3">
      <c r="A244" s="41"/>
      <c r="B244" s="50"/>
      <c r="C244" s="41"/>
      <c r="D244" s="43"/>
      <c r="E244" s="41"/>
      <c r="F244" s="43"/>
      <c r="G244" s="43"/>
      <c r="H244" s="55"/>
      <c r="I244" s="55"/>
      <c r="J244" s="16" t="s">
        <v>21</v>
      </c>
      <c r="K244" s="17">
        <v>446</v>
      </c>
      <c r="L244" s="17">
        <v>0</v>
      </c>
      <c r="M244" s="17">
        <v>0</v>
      </c>
    </row>
    <row r="245" spans="1:13" s="1" customFormat="1" ht="21.6" customHeight="1" x14ac:dyDescent="0.3">
      <c r="A245" s="42" t="s">
        <v>233</v>
      </c>
      <c r="B245" s="44" t="s">
        <v>234</v>
      </c>
      <c r="C245" s="42" t="s">
        <v>235</v>
      </c>
      <c r="D245" s="8" t="s">
        <v>26</v>
      </c>
      <c r="E245" s="42" t="s">
        <v>27</v>
      </c>
      <c r="F245" s="42" t="s">
        <v>28</v>
      </c>
      <c r="G245" s="42" t="s">
        <v>58</v>
      </c>
      <c r="H245" s="53">
        <f>I245+K245+L245+M245</f>
        <v>26331.9</v>
      </c>
      <c r="I245" s="53">
        <v>16205.51</v>
      </c>
      <c r="J245" s="44" t="s">
        <v>19</v>
      </c>
      <c r="K245" s="61">
        <f>K248+K249</f>
        <v>10126.39</v>
      </c>
      <c r="L245" s="61">
        <f>L248+L249</f>
        <v>0</v>
      </c>
      <c r="M245" s="61">
        <f>M248+M249</f>
        <v>0</v>
      </c>
    </row>
    <row r="246" spans="1:13" s="1" customFormat="1" ht="20.399999999999999" customHeight="1" x14ac:dyDescent="0.3">
      <c r="A246" s="47"/>
      <c r="B246" s="52"/>
      <c r="C246" s="47"/>
      <c r="D246" s="42" t="s">
        <v>221</v>
      </c>
      <c r="E246" s="47"/>
      <c r="F246" s="47"/>
      <c r="G246" s="47"/>
      <c r="H246" s="54"/>
      <c r="I246" s="54"/>
      <c r="J246" s="52"/>
      <c r="K246" s="62"/>
      <c r="L246" s="62"/>
      <c r="M246" s="62"/>
    </row>
    <row r="247" spans="1:13" s="1" customFormat="1" ht="17.399999999999999" customHeight="1" x14ac:dyDescent="0.3">
      <c r="A247" s="47"/>
      <c r="B247" s="52"/>
      <c r="C247" s="47"/>
      <c r="D247" s="47"/>
      <c r="E247" s="47"/>
      <c r="F247" s="47"/>
      <c r="G247" s="47"/>
      <c r="H247" s="54"/>
      <c r="I247" s="54"/>
      <c r="J247" s="45"/>
      <c r="K247" s="63"/>
      <c r="L247" s="63"/>
      <c r="M247" s="63"/>
    </row>
    <row r="248" spans="1:13" s="1" customFormat="1" ht="17.399999999999999" hidden="1" customHeight="1" x14ac:dyDescent="0.3">
      <c r="A248" s="47"/>
      <c r="B248" s="52"/>
      <c r="C248" s="47"/>
      <c r="D248" s="47"/>
      <c r="E248" s="47"/>
      <c r="F248" s="47"/>
      <c r="G248" s="47"/>
      <c r="H248" s="54"/>
      <c r="I248" s="54"/>
      <c r="J248" s="16" t="s">
        <v>20</v>
      </c>
      <c r="K248" s="17">
        <v>0</v>
      </c>
      <c r="L248" s="17">
        <v>0</v>
      </c>
      <c r="M248" s="17">
        <v>0</v>
      </c>
    </row>
    <row r="249" spans="1:13" s="1" customFormat="1" ht="17.399999999999999" customHeight="1" x14ac:dyDescent="0.3">
      <c r="A249" s="43"/>
      <c r="B249" s="45"/>
      <c r="C249" s="43"/>
      <c r="D249" s="43"/>
      <c r="E249" s="43"/>
      <c r="F249" s="43"/>
      <c r="G249" s="43"/>
      <c r="H249" s="55"/>
      <c r="I249" s="55"/>
      <c r="J249" s="16" t="s">
        <v>21</v>
      </c>
      <c r="K249" s="17">
        <v>10126.39</v>
      </c>
      <c r="L249" s="17">
        <v>0</v>
      </c>
      <c r="M249" s="17">
        <v>0</v>
      </c>
    </row>
    <row r="250" spans="1:13" s="1" customFormat="1" ht="15.75" customHeight="1" x14ac:dyDescent="0.3">
      <c r="A250" s="42" t="s">
        <v>236</v>
      </c>
      <c r="B250" s="44" t="s">
        <v>237</v>
      </c>
      <c r="C250" s="42" t="s">
        <v>238</v>
      </c>
      <c r="D250" s="8" t="s">
        <v>26</v>
      </c>
      <c r="E250" s="42" t="s">
        <v>27</v>
      </c>
      <c r="F250" s="41" t="s">
        <v>239</v>
      </c>
      <c r="G250" s="42" t="s">
        <v>137</v>
      </c>
      <c r="H250" s="40">
        <f>I250+K250+L250+M250</f>
        <v>10208.4</v>
      </c>
      <c r="I250" s="40">
        <v>0</v>
      </c>
      <c r="J250" s="16" t="s">
        <v>19</v>
      </c>
      <c r="K250" s="17">
        <f>K251</f>
        <v>10208.4</v>
      </c>
      <c r="L250" s="17">
        <f>L251</f>
        <v>0</v>
      </c>
      <c r="M250" s="17">
        <f>M251</f>
        <v>0</v>
      </c>
    </row>
    <row r="251" spans="1:13" s="1" customFormat="1" ht="47.25" customHeight="1" x14ac:dyDescent="0.3">
      <c r="A251" s="47"/>
      <c r="B251" s="52"/>
      <c r="C251" s="47"/>
      <c r="D251" s="42" t="s">
        <v>221</v>
      </c>
      <c r="E251" s="47"/>
      <c r="F251" s="41"/>
      <c r="G251" s="47"/>
      <c r="H251" s="40"/>
      <c r="I251" s="40"/>
      <c r="J251" s="16" t="s">
        <v>21</v>
      </c>
      <c r="K251" s="17">
        <v>10208.4</v>
      </c>
      <c r="L251" s="17">
        <v>0</v>
      </c>
      <c r="M251" s="17">
        <v>0</v>
      </c>
    </row>
    <row r="252" spans="1:13" s="1" customFormat="1" ht="21" customHeight="1" x14ac:dyDescent="0.3">
      <c r="A252" s="47"/>
      <c r="B252" s="52"/>
      <c r="C252" s="47"/>
      <c r="D252" s="47"/>
      <c r="E252" s="47"/>
      <c r="F252" s="42" t="s">
        <v>28</v>
      </c>
      <c r="G252" s="47"/>
      <c r="H252" s="40">
        <f>I252+K252+L252+M252</f>
        <v>144026.93</v>
      </c>
      <c r="I252" s="40">
        <v>0</v>
      </c>
      <c r="J252" s="16" t="s">
        <v>19</v>
      </c>
      <c r="K252" s="17">
        <f>K254+K253</f>
        <v>35664.17</v>
      </c>
      <c r="L252" s="17">
        <f t="shared" ref="L252:M252" si="47">L254+L253</f>
        <v>108362.76000000001</v>
      </c>
      <c r="M252" s="17">
        <f t="shared" si="47"/>
        <v>0</v>
      </c>
    </row>
    <row r="253" spans="1:13" s="1" customFormat="1" ht="21" customHeight="1" x14ac:dyDescent="0.3">
      <c r="A253" s="47"/>
      <c r="B253" s="52"/>
      <c r="C253" s="47"/>
      <c r="D253" s="47"/>
      <c r="E253" s="47"/>
      <c r="F253" s="47"/>
      <c r="G253" s="47"/>
      <c r="H253" s="40"/>
      <c r="I253" s="40"/>
      <c r="J253" s="16" t="s">
        <v>20</v>
      </c>
      <c r="K253" s="17">
        <v>34949.54</v>
      </c>
      <c r="L253" s="17">
        <v>107279.13</v>
      </c>
      <c r="M253" s="17">
        <v>0</v>
      </c>
    </row>
    <row r="254" spans="1:13" s="1" customFormat="1" ht="21" customHeight="1" x14ac:dyDescent="0.3">
      <c r="A254" s="43"/>
      <c r="B254" s="45"/>
      <c r="C254" s="43"/>
      <c r="D254" s="43"/>
      <c r="E254" s="43"/>
      <c r="F254" s="43"/>
      <c r="G254" s="43"/>
      <c r="H254" s="40"/>
      <c r="I254" s="40"/>
      <c r="J254" s="16" t="s">
        <v>21</v>
      </c>
      <c r="K254" s="17">
        <v>714.63</v>
      </c>
      <c r="L254" s="17">
        <v>1083.6300000000001</v>
      </c>
      <c r="M254" s="17">
        <v>0</v>
      </c>
    </row>
    <row r="255" spans="1:13" s="1" customFormat="1" ht="15.75" customHeight="1" x14ac:dyDescent="0.3">
      <c r="A255" s="42" t="s">
        <v>240</v>
      </c>
      <c r="B255" s="44" t="s">
        <v>241</v>
      </c>
      <c r="C255" s="42" t="s">
        <v>242</v>
      </c>
      <c r="D255" s="8" t="s">
        <v>26</v>
      </c>
      <c r="E255" s="42" t="s">
        <v>27</v>
      </c>
      <c r="F255" s="41" t="s">
        <v>239</v>
      </c>
      <c r="G255" s="42" t="s">
        <v>137</v>
      </c>
      <c r="H255" s="40">
        <f>I255+K255+L255+M255</f>
        <v>9069.01</v>
      </c>
      <c r="I255" s="40">
        <v>0</v>
      </c>
      <c r="J255" s="16" t="s">
        <v>19</v>
      </c>
      <c r="K255" s="17">
        <f>K256</f>
        <v>9069.01</v>
      </c>
      <c r="L255" s="17">
        <f>L256</f>
        <v>0</v>
      </c>
      <c r="M255" s="17">
        <f>M256</f>
        <v>0</v>
      </c>
    </row>
    <row r="256" spans="1:13" s="1" customFormat="1" ht="36" customHeight="1" x14ac:dyDescent="0.3">
      <c r="A256" s="47"/>
      <c r="B256" s="52"/>
      <c r="C256" s="47"/>
      <c r="D256" s="42" t="s">
        <v>221</v>
      </c>
      <c r="E256" s="47"/>
      <c r="F256" s="41"/>
      <c r="G256" s="47"/>
      <c r="H256" s="40"/>
      <c r="I256" s="40"/>
      <c r="J256" s="16" t="s">
        <v>21</v>
      </c>
      <c r="K256" s="17">
        <v>9069.01</v>
      </c>
      <c r="L256" s="17">
        <v>0</v>
      </c>
      <c r="M256" s="17">
        <v>0</v>
      </c>
    </row>
    <row r="257" spans="1:13" s="1" customFormat="1" ht="18.600000000000001" customHeight="1" x14ac:dyDescent="0.3">
      <c r="A257" s="47"/>
      <c r="B257" s="52"/>
      <c r="C257" s="47"/>
      <c r="D257" s="47"/>
      <c r="E257" s="47"/>
      <c r="F257" s="42" t="s">
        <v>28</v>
      </c>
      <c r="G257" s="47"/>
      <c r="H257" s="40">
        <f>I257+K257+L257+M257</f>
        <v>111800.94</v>
      </c>
      <c r="I257" s="40">
        <v>0</v>
      </c>
      <c r="J257" s="16" t="s">
        <v>19</v>
      </c>
      <c r="K257" s="17">
        <f>K259+K258</f>
        <v>36399.340000000004</v>
      </c>
      <c r="L257" s="17">
        <f t="shared" ref="L257:M257" si="48">L259+L258</f>
        <v>75401.600000000006</v>
      </c>
      <c r="M257" s="17">
        <f t="shared" si="48"/>
        <v>0</v>
      </c>
    </row>
    <row r="258" spans="1:13" s="1" customFormat="1" ht="16.8" customHeight="1" x14ac:dyDescent="0.3">
      <c r="A258" s="47"/>
      <c r="B258" s="52"/>
      <c r="C258" s="47"/>
      <c r="D258" s="47"/>
      <c r="E258" s="47"/>
      <c r="F258" s="47"/>
      <c r="G258" s="47"/>
      <c r="H258" s="40"/>
      <c r="I258" s="40"/>
      <c r="J258" s="16" t="s">
        <v>20</v>
      </c>
      <c r="K258" s="17">
        <v>35677.97</v>
      </c>
      <c r="L258" s="17">
        <v>74647.58</v>
      </c>
      <c r="M258" s="17">
        <v>0</v>
      </c>
    </row>
    <row r="259" spans="1:13" s="1" customFormat="1" ht="16.8" customHeight="1" x14ac:dyDescent="0.3">
      <c r="A259" s="43"/>
      <c r="B259" s="45"/>
      <c r="C259" s="43"/>
      <c r="D259" s="43"/>
      <c r="E259" s="43"/>
      <c r="F259" s="43"/>
      <c r="G259" s="43"/>
      <c r="H259" s="40"/>
      <c r="I259" s="40"/>
      <c r="J259" s="16" t="s">
        <v>21</v>
      </c>
      <c r="K259" s="17">
        <v>721.37</v>
      </c>
      <c r="L259" s="17">
        <v>754.02</v>
      </c>
      <c r="M259" s="17">
        <v>0</v>
      </c>
    </row>
    <row r="260" spans="1:13" s="1" customFormat="1" ht="21" customHeight="1" x14ac:dyDescent="0.3">
      <c r="A260" s="41" t="s">
        <v>243</v>
      </c>
      <c r="B260" s="50" t="s">
        <v>244</v>
      </c>
      <c r="C260" s="41" t="s">
        <v>245</v>
      </c>
      <c r="D260" s="8" t="s">
        <v>26</v>
      </c>
      <c r="E260" s="41" t="s">
        <v>27</v>
      </c>
      <c r="F260" s="42" t="s">
        <v>232</v>
      </c>
      <c r="G260" s="42" t="s">
        <v>123</v>
      </c>
      <c r="H260" s="53">
        <f>I260+K260+L260+M260</f>
        <v>23851.69</v>
      </c>
      <c r="I260" s="53">
        <v>1133.3699999999999</v>
      </c>
      <c r="J260" s="16" t="s">
        <v>19</v>
      </c>
      <c r="K260" s="22">
        <f>K263+K261</f>
        <v>22718.32</v>
      </c>
      <c r="L260" s="22">
        <f t="shared" ref="L260:M260" si="49">L263+L261</f>
        <v>0</v>
      </c>
      <c r="M260" s="22">
        <f t="shared" si="49"/>
        <v>0</v>
      </c>
    </row>
    <row r="261" spans="1:13" s="1" customFormat="1" ht="14.4" customHeight="1" x14ac:dyDescent="0.3">
      <c r="A261" s="41"/>
      <c r="B261" s="50"/>
      <c r="C261" s="41"/>
      <c r="D261" s="42" t="s">
        <v>221</v>
      </c>
      <c r="E261" s="41"/>
      <c r="F261" s="47"/>
      <c r="G261" s="47"/>
      <c r="H261" s="54"/>
      <c r="I261" s="54"/>
      <c r="J261" s="50" t="s">
        <v>20</v>
      </c>
      <c r="K261" s="61">
        <v>22491.14</v>
      </c>
      <c r="L261" s="61">
        <v>0</v>
      </c>
      <c r="M261" s="61">
        <v>0</v>
      </c>
    </row>
    <row r="262" spans="1:13" s="1" customFormat="1" ht="15.75" customHeight="1" x14ac:dyDescent="0.3">
      <c r="A262" s="41"/>
      <c r="B262" s="50"/>
      <c r="C262" s="41"/>
      <c r="D262" s="47"/>
      <c r="E262" s="41"/>
      <c r="F262" s="47"/>
      <c r="G262" s="47"/>
      <c r="H262" s="54"/>
      <c r="I262" s="54"/>
      <c r="J262" s="50"/>
      <c r="K262" s="63"/>
      <c r="L262" s="63"/>
      <c r="M262" s="63"/>
    </row>
    <row r="263" spans="1:13" s="1" customFormat="1" ht="28.5" customHeight="1" x14ac:dyDescent="0.3">
      <c r="A263" s="41"/>
      <c r="B263" s="50"/>
      <c r="C263" s="41"/>
      <c r="D263" s="43"/>
      <c r="E263" s="41"/>
      <c r="F263" s="43"/>
      <c r="G263" s="43"/>
      <c r="H263" s="55"/>
      <c r="I263" s="55"/>
      <c r="J263" s="16" t="s">
        <v>21</v>
      </c>
      <c r="K263" s="17">
        <v>227.18</v>
      </c>
      <c r="L263" s="17">
        <v>0</v>
      </c>
      <c r="M263" s="17">
        <v>0</v>
      </c>
    </row>
    <row r="264" spans="1:13" s="1" customFormat="1" ht="22.5" customHeight="1" x14ac:dyDescent="0.3">
      <c r="A264" s="41" t="s">
        <v>246</v>
      </c>
      <c r="B264" s="50" t="s">
        <v>247</v>
      </c>
      <c r="C264" s="41" t="s">
        <v>248</v>
      </c>
      <c r="D264" s="8" t="s">
        <v>26</v>
      </c>
      <c r="E264" s="41" t="s">
        <v>27</v>
      </c>
      <c r="F264" s="42" t="s">
        <v>28</v>
      </c>
      <c r="G264" s="42" t="s">
        <v>70</v>
      </c>
      <c r="H264" s="53">
        <f>I264+K264+L264+M264</f>
        <v>268760.62</v>
      </c>
      <c r="I264" s="53">
        <f>42997.52+6301+175569.7</f>
        <v>224868.22</v>
      </c>
      <c r="J264" s="18" t="s">
        <v>19</v>
      </c>
      <c r="K264" s="17">
        <f>K265</f>
        <v>43892.4</v>
      </c>
      <c r="L264" s="17">
        <f t="shared" ref="L264:M264" si="50">L265</f>
        <v>0</v>
      </c>
      <c r="M264" s="17">
        <f t="shared" si="50"/>
        <v>0</v>
      </c>
    </row>
    <row r="265" spans="1:13" s="1" customFormat="1" ht="44.25" customHeight="1" x14ac:dyDescent="0.3">
      <c r="A265" s="41"/>
      <c r="B265" s="50"/>
      <c r="C265" s="41"/>
      <c r="D265" s="8" t="s">
        <v>221</v>
      </c>
      <c r="E265" s="41"/>
      <c r="F265" s="43"/>
      <c r="G265" s="43"/>
      <c r="H265" s="55"/>
      <c r="I265" s="55"/>
      <c r="J265" s="16" t="s">
        <v>21</v>
      </c>
      <c r="K265" s="17">
        <v>43892.4</v>
      </c>
      <c r="L265" s="17">
        <v>0</v>
      </c>
      <c r="M265" s="17">
        <v>0</v>
      </c>
    </row>
    <row r="266" spans="1:13" s="1" customFormat="1" ht="21.6" customHeight="1" x14ac:dyDescent="0.3">
      <c r="A266" s="41" t="s">
        <v>249</v>
      </c>
      <c r="B266" s="50" t="s">
        <v>250</v>
      </c>
      <c r="C266" s="41" t="s">
        <v>251</v>
      </c>
      <c r="D266" s="8" t="s">
        <v>26</v>
      </c>
      <c r="E266" s="41" t="s">
        <v>27</v>
      </c>
      <c r="F266" s="42" t="s">
        <v>78</v>
      </c>
      <c r="G266" s="42" t="s">
        <v>225</v>
      </c>
      <c r="H266" s="53">
        <f>I266+K266+L266+M266</f>
        <v>33311.21</v>
      </c>
      <c r="I266" s="53">
        <v>0</v>
      </c>
      <c r="J266" s="18" t="s">
        <v>19</v>
      </c>
      <c r="K266" s="17">
        <f>K267</f>
        <v>33311.21</v>
      </c>
      <c r="L266" s="17">
        <f t="shared" ref="L266:M266" si="51">L267</f>
        <v>0</v>
      </c>
      <c r="M266" s="17">
        <f t="shared" si="51"/>
        <v>0</v>
      </c>
    </row>
    <row r="267" spans="1:13" s="1" customFormat="1" ht="48" customHeight="1" x14ac:dyDescent="0.3">
      <c r="A267" s="41"/>
      <c r="B267" s="50"/>
      <c r="C267" s="41"/>
      <c r="D267" s="8" t="s">
        <v>221</v>
      </c>
      <c r="E267" s="41"/>
      <c r="F267" s="43"/>
      <c r="G267" s="43"/>
      <c r="H267" s="55"/>
      <c r="I267" s="55"/>
      <c r="J267" s="16" t="s">
        <v>21</v>
      </c>
      <c r="K267" s="17">
        <v>33311.21</v>
      </c>
      <c r="L267" s="17">
        <v>0</v>
      </c>
      <c r="M267" s="17">
        <v>0</v>
      </c>
    </row>
    <row r="268" spans="1:13" s="1" customFormat="1" ht="15.75" customHeight="1" x14ac:dyDescent="0.3">
      <c r="A268" s="42" t="s">
        <v>252</v>
      </c>
      <c r="B268" s="44" t="s">
        <v>253</v>
      </c>
      <c r="C268" s="42" t="s">
        <v>254</v>
      </c>
      <c r="D268" s="8" t="s">
        <v>26</v>
      </c>
      <c r="E268" s="42" t="s">
        <v>27</v>
      </c>
      <c r="F268" s="42" t="s">
        <v>28</v>
      </c>
      <c r="G268" s="42" t="s">
        <v>132</v>
      </c>
      <c r="H268" s="53">
        <f>I268+K268+L268+M268</f>
        <v>59386.080000000002</v>
      </c>
      <c r="I268" s="53">
        <f>5000+40619.92</f>
        <v>45619.92</v>
      </c>
      <c r="J268" s="44" t="s">
        <v>19</v>
      </c>
      <c r="K268" s="61">
        <f>K270</f>
        <v>13766.16</v>
      </c>
      <c r="L268" s="61">
        <f>L270</f>
        <v>0</v>
      </c>
      <c r="M268" s="61">
        <f>M270</f>
        <v>0</v>
      </c>
    </row>
    <row r="269" spans="1:13" s="1" customFormat="1" ht="22.5" customHeight="1" x14ac:dyDescent="0.3">
      <c r="A269" s="47"/>
      <c r="B269" s="52"/>
      <c r="C269" s="47"/>
      <c r="D269" s="47" t="s">
        <v>221</v>
      </c>
      <c r="E269" s="47"/>
      <c r="F269" s="47"/>
      <c r="G269" s="47"/>
      <c r="H269" s="54"/>
      <c r="I269" s="54"/>
      <c r="J269" s="45"/>
      <c r="K269" s="63"/>
      <c r="L269" s="63"/>
      <c r="M269" s="63"/>
    </row>
    <row r="270" spans="1:13" s="1" customFormat="1" ht="58.5" customHeight="1" x14ac:dyDescent="0.3">
      <c r="A270" s="43"/>
      <c r="B270" s="45"/>
      <c r="C270" s="43"/>
      <c r="D270" s="43"/>
      <c r="E270" s="43"/>
      <c r="F270" s="43"/>
      <c r="G270" s="43"/>
      <c r="H270" s="55"/>
      <c r="I270" s="55"/>
      <c r="J270" s="16" t="s">
        <v>21</v>
      </c>
      <c r="K270" s="17">
        <v>13766.16</v>
      </c>
      <c r="L270" s="17">
        <v>0</v>
      </c>
      <c r="M270" s="17">
        <v>0</v>
      </c>
    </row>
    <row r="271" spans="1:13" s="1" customFormat="1" ht="28.5" customHeight="1" x14ac:dyDescent="0.3">
      <c r="A271" s="42" t="s">
        <v>255</v>
      </c>
      <c r="B271" s="44" t="s">
        <v>256</v>
      </c>
      <c r="C271" s="42" t="s">
        <v>257</v>
      </c>
      <c r="D271" s="8" t="s">
        <v>26</v>
      </c>
      <c r="E271" s="42" t="s">
        <v>27</v>
      </c>
      <c r="F271" s="42" t="s">
        <v>28</v>
      </c>
      <c r="G271" s="42" t="s">
        <v>58</v>
      </c>
      <c r="H271" s="53">
        <f>I271+K271+L271+M271</f>
        <v>20719.12</v>
      </c>
      <c r="I271" s="53">
        <v>0</v>
      </c>
      <c r="J271" s="44" t="s">
        <v>19</v>
      </c>
      <c r="K271" s="61">
        <f>K274</f>
        <v>20719.12</v>
      </c>
      <c r="L271" s="61">
        <f>L274</f>
        <v>0</v>
      </c>
      <c r="M271" s="61">
        <f>M274</f>
        <v>0</v>
      </c>
    </row>
    <row r="272" spans="1:13" s="1" customFormat="1" ht="22.8" customHeight="1" x14ac:dyDescent="0.3">
      <c r="A272" s="47"/>
      <c r="B272" s="52"/>
      <c r="C272" s="47"/>
      <c r="D272" s="42" t="s">
        <v>221</v>
      </c>
      <c r="E272" s="47"/>
      <c r="F272" s="47"/>
      <c r="G272" s="47"/>
      <c r="H272" s="54"/>
      <c r="I272" s="54"/>
      <c r="J272" s="52"/>
      <c r="K272" s="62"/>
      <c r="L272" s="62"/>
      <c r="M272" s="62"/>
    </row>
    <row r="273" spans="1:13" s="1" customFormat="1" ht="16.8" customHeight="1" x14ac:dyDescent="0.3">
      <c r="A273" s="47"/>
      <c r="B273" s="52"/>
      <c r="C273" s="47"/>
      <c r="D273" s="47"/>
      <c r="E273" s="47"/>
      <c r="F273" s="47"/>
      <c r="G273" s="47"/>
      <c r="H273" s="54"/>
      <c r="I273" s="54"/>
      <c r="J273" s="45"/>
      <c r="K273" s="63"/>
      <c r="L273" s="63"/>
      <c r="M273" s="63"/>
    </row>
    <row r="274" spans="1:13" s="1" customFormat="1" ht="19.2" customHeight="1" x14ac:dyDescent="0.3">
      <c r="A274" s="43"/>
      <c r="B274" s="45"/>
      <c r="C274" s="43"/>
      <c r="D274" s="43"/>
      <c r="E274" s="43"/>
      <c r="F274" s="43"/>
      <c r="G274" s="43"/>
      <c r="H274" s="55"/>
      <c r="I274" s="55"/>
      <c r="J274" s="16" t="s">
        <v>21</v>
      </c>
      <c r="K274" s="17">
        <v>20719.12</v>
      </c>
      <c r="L274" s="17">
        <v>0</v>
      </c>
      <c r="M274" s="17">
        <v>0</v>
      </c>
    </row>
    <row r="275" spans="1:13" s="1" customFormat="1" ht="26.25" customHeight="1" x14ac:dyDescent="0.3">
      <c r="A275" s="41" t="s">
        <v>258</v>
      </c>
      <c r="B275" s="50" t="s">
        <v>259</v>
      </c>
      <c r="C275" s="41" t="s">
        <v>260</v>
      </c>
      <c r="D275" s="8" t="s">
        <v>26</v>
      </c>
      <c r="E275" s="41" t="s">
        <v>27</v>
      </c>
      <c r="F275" s="42" t="s">
        <v>28</v>
      </c>
      <c r="G275" s="42" t="s">
        <v>123</v>
      </c>
      <c r="H275" s="53">
        <f>I275+K275+L275+M275</f>
        <v>38770.480000000003</v>
      </c>
      <c r="I275" s="53">
        <v>0</v>
      </c>
      <c r="J275" s="16" t="s">
        <v>19</v>
      </c>
      <c r="K275" s="17">
        <f>K276</f>
        <v>38770.480000000003</v>
      </c>
      <c r="L275" s="17">
        <f t="shared" ref="L275:M281" si="52">L276</f>
        <v>0</v>
      </c>
      <c r="M275" s="17">
        <f t="shared" si="52"/>
        <v>0</v>
      </c>
    </row>
    <row r="276" spans="1:13" s="1" customFormat="1" ht="45" customHeight="1" x14ac:dyDescent="0.3">
      <c r="A276" s="41"/>
      <c r="B276" s="50"/>
      <c r="C276" s="41"/>
      <c r="D276" s="8" t="s">
        <v>221</v>
      </c>
      <c r="E276" s="41"/>
      <c r="F276" s="43"/>
      <c r="G276" s="43"/>
      <c r="H276" s="55"/>
      <c r="I276" s="55"/>
      <c r="J276" s="16" t="s">
        <v>21</v>
      </c>
      <c r="K276" s="17">
        <v>38770.480000000003</v>
      </c>
      <c r="L276" s="17">
        <v>0</v>
      </c>
      <c r="M276" s="17">
        <v>0</v>
      </c>
    </row>
    <row r="277" spans="1:13" s="2" customFormat="1" ht="50.25" hidden="1" customHeight="1" x14ac:dyDescent="0.3">
      <c r="A277" s="65"/>
      <c r="B277" s="67" t="s">
        <v>261</v>
      </c>
      <c r="C277" s="65" t="s">
        <v>262</v>
      </c>
      <c r="D277" s="65" t="s">
        <v>26</v>
      </c>
      <c r="E277" s="65" t="s">
        <v>27</v>
      </c>
      <c r="F277" s="65" t="s">
        <v>263</v>
      </c>
      <c r="G277" s="69">
        <v>2025</v>
      </c>
      <c r="H277" s="64">
        <f>I277+K277+L277+M277</f>
        <v>1557.75</v>
      </c>
      <c r="I277" s="66">
        <v>1557.75</v>
      </c>
      <c r="J277" s="19" t="s">
        <v>19</v>
      </c>
      <c r="K277" s="20">
        <f>K278</f>
        <v>0</v>
      </c>
      <c r="L277" s="20">
        <f t="shared" ref="L277:M277" si="53">L278</f>
        <v>0</v>
      </c>
      <c r="M277" s="20">
        <f t="shared" si="53"/>
        <v>0</v>
      </c>
    </row>
    <row r="278" spans="1:13" s="2" customFormat="1" ht="15.6" hidden="1" customHeight="1" x14ac:dyDescent="0.3">
      <c r="A278" s="65"/>
      <c r="B278" s="67"/>
      <c r="C278" s="65"/>
      <c r="D278" s="65"/>
      <c r="E278" s="65"/>
      <c r="F278" s="65"/>
      <c r="G278" s="73"/>
      <c r="H278" s="64"/>
      <c r="I278" s="66"/>
      <c r="J278" s="19" t="s">
        <v>21</v>
      </c>
      <c r="K278" s="20">
        <v>0</v>
      </c>
      <c r="L278" s="20">
        <v>0</v>
      </c>
      <c r="M278" s="20">
        <v>0</v>
      </c>
    </row>
    <row r="279" spans="1:13" s="2" customFormat="1" ht="15.75" hidden="1" customHeight="1" x14ac:dyDescent="0.3">
      <c r="A279" s="65"/>
      <c r="B279" s="67"/>
      <c r="C279" s="65"/>
      <c r="D279" s="65" t="s">
        <v>221</v>
      </c>
      <c r="E279" s="65"/>
      <c r="F279" s="65" t="s">
        <v>78</v>
      </c>
      <c r="G279" s="73"/>
      <c r="H279" s="64">
        <f>I279+K279+L279+M279</f>
        <v>20348.240000000002</v>
      </c>
      <c r="I279" s="66">
        <v>20348.240000000002</v>
      </c>
      <c r="J279" s="24" t="s">
        <v>19</v>
      </c>
      <c r="K279" s="20">
        <f>K280</f>
        <v>0</v>
      </c>
      <c r="L279" s="20">
        <f>L280</f>
        <v>0</v>
      </c>
      <c r="M279" s="20">
        <f>M280</f>
        <v>0</v>
      </c>
    </row>
    <row r="280" spans="1:13" s="2" customFormat="1" ht="28.5" hidden="1" customHeight="1" x14ac:dyDescent="0.3">
      <c r="A280" s="65"/>
      <c r="B280" s="67"/>
      <c r="C280" s="65"/>
      <c r="D280" s="65"/>
      <c r="E280" s="65"/>
      <c r="F280" s="65"/>
      <c r="G280" s="70"/>
      <c r="H280" s="64"/>
      <c r="I280" s="66"/>
      <c r="J280" s="19" t="s">
        <v>21</v>
      </c>
      <c r="K280" s="20">
        <v>0</v>
      </c>
      <c r="L280" s="20">
        <v>0</v>
      </c>
      <c r="M280" s="20">
        <v>0</v>
      </c>
    </row>
    <row r="281" spans="1:13" s="1" customFormat="1" ht="17.399999999999999" customHeight="1" x14ac:dyDescent="0.3">
      <c r="A281" s="42" t="s">
        <v>264</v>
      </c>
      <c r="B281" s="44" t="s">
        <v>265</v>
      </c>
      <c r="C281" s="42" t="s">
        <v>266</v>
      </c>
      <c r="D281" s="8" t="s">
        <v>26</v>
      </c>
      <c r="E281" s="42" t="s">
        <v>27</v>
      </c>
      <c r="F281" s="42" t="s">
        <v>96</v>
      </c>
      <c r="G281" s="42" t="s">
        <v>267</v>
      </c>
      <c r="H281" s="53">
        <f>I281+K281+L281+M281</f>
        <v>17972</v>
      </c>
      <c r="I281" s="53">
        <v>0</v>
      </c>
      <c r="J281" s="16" t="s">
        <v>19</v>
      </c>
      <c r="K281" s="17">
        <f>K282</f>
        <v>0</v>
      </c>
      <c r="L281" s="17">
        <f t="shared" si="52"/>
        <v>0</v>
      </c>
      <c r="M281" s="17">
        <f t="shared" si="52"/>
        <v>17972</v>
      </c>
    </row>
    <row r="282" spans="1:13" s="1" customFormat="1" ht="18" customHeight="1" x14ac:dyDescent="0.3">
      <c r="A282" s="47"/>
      <c r="B282" s="52"/>
      <c r="C282" s="47"/>
      <c r="D282" s="42" t="s">
        <v>221</v>
      </c>
      <c r="E282" s="47"/>
      <c r="F282" s="47"/>
      <c r="G282" s="47"/>
      <c r="H282" s="54"/>
      <c r="I282" s="54"/>
      <c r="J282" s="44" t="s">
        <v>21</v>
      </c>
      <c r="K282" s="61">
        <v>0</v>
      </c>
      <c r="L282" s="61">
        <v>0</v>
      </c>
      <c r="M282" s="61">
        <v>17972</v>
      </c>
    </row>
    <row r="283" spans="1:13" s="1" customFormat="1" ht="18" customHeight="1" x14ac:dyDescent="0.3">
      <c r="A283" s="47"/>
      <c r="B283" s="52"/>
      <c r="C283" s="47"/>
      <c r="D283" s="47"/>
      <c r="E283" s="47"/>
      <c r="F283" s="47"/>
      <c r="G283" s="47"/>
      <c r="H283" s="54"/>
      <c r="I283" s="54"/>
      <c r="J283" s="52"/>
      <c r="K283" s="62"/>
      <c r="L283" s="62"/>
      <c r="M283" s="62"/>
    </row>
    <row r="284" spans="1:13" s="1" customFormat="1" ht="14.4" customHeight="1" x14ac:dyDescent="0.3">
      <c r="A284" s="47"/>
      <c r="B284" s="52"/>
      <c r="C284" s="47"/>
      <c r="D284" s="47"/>
      <c r="E284" s="47"/>
      <c r="F284" s="47"/>
      <c r="G284" s="47"/>
      <c r="H284" s="54"/>
      <c r="I284" s="54"/>
      <c r="J284" s="52"/>
      <c r="K284" s="62"/>
      <c r="L284" s="62"/>
      <c r="M284" s="62"/>
    </row>
    <row r="285" spans="1:13" s="1" customFormat="1" ht="14.4" customHeight="1" x14ac:dyDescent="0.3">
      <c r="A285" s="47"/>
      <c r="B285" s="52"/>
      <c r="C285" s="47"/>
      <c r="D285" s="47"/>
      <c r="E285" s="47"/>
      <c r="F285" s="47"/>
      <c r="G285" s="47"/>
      <c r="H285" s="54"/>
      <c r="I285" s="54"/>
      <c r="J285" s="52"/>
      <c r="K285" s="62"/>
      <c r="L285" s="62"/>
      <c r="M285" s="62"/>
    </row>
    <row r="286" spans="1:13" s="1" customFormat="1" ht="17.399999999999999" customHeight="1" x14ac:dyDescent="0.3">
      <c r="A286" s="42" t="s">
        <v>268</v>
      </c>
      <c r="B286" s="44" t="s">
        <v>269</v>
      </c>
      <c r="C286" s="42" t="s">
        <v>270</v>
      </c>
      <c r="D286" s="42" t="s">
        <v>26</v>
      </c>
      <c r="E286" s="42" t="s">
        <v>27</v>
      </c>
      <c r="F286" s="42" t="s">
        <v>96</v>
      </c>
      <c r="G286" s="42" t="s">
        <v>267</v>
      </c>
      <c r="H286" s="53">
        <f>I286+K286+L286+M286</f>
        <v>37885.910000000003</v>
      </c>
      <c r="I286" s="53">
        <v>0</v>
      </c>
      <c r="J286" s="16" t="s">
        <v>19</v>
      </c>
      <c r="K286" s="17">
        <f>K287</f>
        <v>0</v>
      </c>
      <c r="L286" s="17">
        <f t="shared" ref="L286:M286" si="54">L287</f>
        <v>0</v>
      </c>
      <c r="M286" s="17">
        <f t="shared" si="54"/>
        <v>37885.910000000003</v>
      </c>
    </row>
    <row r="287" spans="1:13" s="1" customFormat="1" ht="18" customHeight="1" x14ac:dyDescent="0.3">
      <c r="A287" s="47"/>
      <c r="B287" s="52"/>
      <c r="C287" s="47"/>
      <c r="D287" s="43"/>
      <c r="E287" s="47"/>
      <c r="F287" s="47"/>
      <c r="G287" s="47"/>
      <c r="H287" s="54"/>
      <c r="I287" s="54"/>
      <c r="J287" s="44" t="s">
        <v>21</v>
      </c>
      <c r="K287" s="61">
        <v>0</v>
      </c>
      <c r="L287" s="61">
        <v>0</v>
      </c>
      <c r="M287" s="61">
        <v>37885.910000000003</v>
      </c>
    </row>
    <row r="288" spans="1:13" s="1" customFormat="1" ht="18" customHeight="1" x14ac:dyDescent="0.3">
      <c r="A288" s="47"/>
      <c r="B288" s="52"/>
      <c r="C288" s="47"/>
      <c r="D288" s="42" t="s">
        <v>221</v>
      </c>
      <c r="E288" s="47"/>
      <c r="F288" s="47"/>
      <c r="G288" s="47"/>
      <c r="H288" s="54"/>
      <c r="I288" s="54"/>
      <c r="J288" s="52"/>
      <c r="K288" s="62"/>
      <c r="L288" s="62"/>
      <c r="M288" s="62"/>
    </row>
    <row r="289" spans="1:13" s="1" customFormat="1" ht="14.4" customHeight="1" x14ac:dyDescent="0.3">
      <c r="A289" s="47"/>
      <c r="B289" s="52"/>
      <c r="C289" s="47"/>
      <c r="D289" s="47"/>
      <c r="E289" s="47"/>
      <c r="F289" s="47"/>
      <c r="G289" s="47"/>
      <c r="H289" s="54"/>
      <c r="I289" s="54"/>
      <c r="J289" s="52"/>
      <c r="K289" s="62"/>
      <c r="L289" s="62"/>
      <c r="M289" s="62"/>
    </row>
    <row r="290" spans="1:13" s="1" customFormat="1" ht="14.4" customHeight="1" x14ac:dyDescent="0.3">
      <c r="A290" s="47"/>
      <c r="B290" s="52"/>
      <c r="C290" s="47"/>
      <c r="D290" s="47"/>
      <c r="E290" s="47"/>
      <c r="F290" s="47"/>
      <c r="G290" s="47"/>
      <c r="H290" s="54"/>
      <c r="I290" s="54"/>
      <c r="J290" s="52"/>
      <c r="K290" s="62"/>
      <c r="L290" s="62"/>
      <c r="M290" s="62"/>
    </row>
    <row r="291" spans="1:13" s="1" customFormat="1" ht="17.399999999999999" customHeight="1" x14ac:dyDescent="0.3">
      <c r="A291" s="42" t="s">
        <v>271</v>
      </c>
      <c r="B291" s="44" t="s">
        <v>272</v>
      </c>
      <c r="C291" s="42" t="s">
        <v>273</v>
      </c>
      <c r="D291" s="8" t="s">
        <v>26</v>
      </c>
      <c r="E291" s="42" t="s">
        <v>27</v>
      </c>
      <c r="F291" s="42" t="s">
        <v>28</v>
      </c>
      <c r="G291" s="42" t="s">
        <v>39</v>
      </c>
      <c r="H291" s="53">
        <f>I291+K291+L291+M291</f>
        <v>144083.47999999998</v>
      </c>
      <c r="I291" s="53">
        <f>32.9+21.57+105343.08+7460.29</f>
        <v>112857.84</v>
      </c>
      <c r="J291" s="44" t="s">
        <v>19</v>
      </c>
      <c r="K291" s="61">
        <f>K295+K294</f>
        <v>31225.64</v>
      </c>
      <c r="L291" s="61">
        <f>L295+L294</f>
        <v>0</v>
      </c>
      <c r="M291" s="61">
        <f>M295+M294</f>
        <v>0</v>
      </c>
    </row>
    <row r="292" spans="1:13" s="1" customFormat="1" ht="18" customHeight="1" x14ac:dyDescent="0.3">
      <c r="A292" s="47"/>
      <c r="B292" s="52"/>
      <c r="C292" s="47"/>
      <c r="D292" s="47" t="s">
        <v>30</v>
      </c>
      <c r="E292" s="47"/>
      <c r="F292" s="47"/>
      <c r="G292" s="47"/>
      <c r="H292" s="54"/>
      <c r="I292" s="54"/>
      <c r="J292" s="52"/>
      <c r="K292" s="62"/>
      <c r="L292" s="62"/>
      <c r="M292" s="62"/>
    </row>
    <row r="293" spans="1:13" s="1" customFormat="1" ht="14.4" customHeight="1" x14ac:dyDescent="0.3">
      <c r="A293" s="47"/>
      <c r="B293" s="52"/>
      <c r="C293" s="47"/>
      <c r="D293" s="47"/>
      <c r="E293" s="47"/>
      <c r="F293" s="47"/>
      <c r="G293" s="47"/>
      <c r="H293" s="54"/>
      <c r="I293" s="54"/>
      <c r="J293" s="45"/>
      <c r="K293" s="63"/>
      <c r="L293" s="63"/>
      <c r="M293" s="63"/>
    </row>
    <row r="294" spans="1:13" s="1" customFormat="1" ht="15.6" hidden="1" customHeight="1" x14ac:dyDescent="0.3">
      <c r="A294" s="47"/>
      <c r="B294" s="52"/>
      <c r="C294" s="47"/>
      <c r="D294" s="47"/>
      <c r="E294" s="47"/>
      <c r="F294" s="47"/>
      <c r="G294" s="47"/>
      <c r="H294" s="54"/>
      <c r="I294" s="54"/>
      <c r="J294" s="16" t="s">
        <v>20</v>
      </c>
      <c r="K294" s="22">
        <v>0</v>
      </c>
      <c r="L294" s="22">
        <v>0</v>
      </c>
      <c r="M294" s="22">
        <v>0</v>
      </c>
    </row>
    <row r="295" spans="1:13" s="1" customFormat="1" ht="15.6" x14ac:dyDescent="0.3">
      <c r="A295" s="43"/>
      <c r="B295" s="45"/>
      <c r="C295" s="43"/>
      <c r="D295" s="43"/>
      <c r="E295" s="43"/>
      <c r="F295" s="43"/>
      <c r="G295" s="43"/>
      <c r="H295" s="55"/>
      <c r="I295" s="55"/>
      <c r="J295" s="16" t="s">
        <v>21</v>
      </c>
      <c r="K295" s="17">
        <v>31225.64</v>
      </c>
      <c r="L295" s="17">
        <v>0</v>
      </c>
      <c r="M295" s="17">
        <v>0</v>
      </c>
    </row>
    <row r="296" spans="1:13" s="2" customFormat="1" ht="22.8" hidden="1" customHeight="1" x14ac:dyDescent="0.3">
      <c r="A296" s="69"/>
      <c r="B296" s="67" t="s">
        <v>274</v>
      </c>
      <c r="C296" s="65" t="s">
        <v>275</v>
      </c>
      <c r="D296" s="65" t="s">
        <v>26</v>
      </c>
      <c r="E296" s="65" t="s">
        <v>27</v>
      </c>
      <c r="F296" s="65" t="s">
        <v>263</v>
      </c>
      <c r="G296" s="65" t="s">
        <v>220</v>
      </c>
      <c r="H296" s="64">
        <f>I296+K296+L296+M296</f>
        <v>1000</v>
      </c>
      <c r="I296" s="66">
        <f>860+140</f>
        <v>1000</v>
      </c>
      <c r="J296" s="19" t="s">
        <v>19</v>
      </c>
      <c r="K296" s="20">
        <f>K297</f>
        <v>0</v>
      </c>
      <c r="L296" s="20">
        <f t="shared" ref="L296:M296" si="55">L297</f>
        <v>0</v>
      </c>
      <c r="M296" s="20">
        <f t="shared" si="55"/>
        <v>0</v>
      </c>
    </row>
    <row r="297" spans="1:13" s="2" customFormat="1" ht="39.6" hidden="1" customHeight="1" x14ac:dyDescent="0.3">
      <c r="A297" s="73"/>
      <c r="B297" s="67"/>
      <c r="C297" s="65"/>
      <c r="D297" s="65"/>
      <c r="E297" s="65"/>
      <c r="F297" s="65"/>
      <c r="G297" s="65"/>
      <c r="H297" s="64"/>
      <c r="I297" s="66"/>
      <c r="J297" s="19" t="s">
        <v>21</v>
      </c>
      <c r="K297" s="20"/>
      <c r="L297" s="29">
        <v>0</v>
      </c>
      <c r="M297" s="29">
        <v>0</v>
      </c>
    </row>
    <row r="298" spans="1:13" s="2" customFormat="1" ht="15.75" hidden="1" customHeight="1" x14ac:dyDescent="0.3">
      <c r="A298" s="73"/>
      <c r="B298" s="67"/>
      <c r="C298" s="65"/>
      <c r="D298" s="65" t="s">
        <v>276</v>
      </c>
      <c r="E298" s="65"/>
      <c r="F298" s="65" t="s">
        <v>232</v>
      </c>
      <c r="G298" s="65"/>
      <c r="H298" s="64">
        <f>I298+K298+L298+M298</f>
        <v>13557.829999999998</v>
      </c>
      <c r="I298" s="74">
        <f>5132.61+8425.22</f>
        <v>13557.829999999998</v>
      </c>
      <c r="J298" s="19" t="s">
        <v>19</v>
      </c>
      <c r="K298" s="29">
        <f>K299</f>
        <v>0</v>
      </c>
      <c r="L298" s="20">
        <f>L299</f>
        <v>0</v>
      </c>
      <c r="M298" s="20">
        <f>M299</f>
        <v>0</v>
      </c>
    </row>
    <row r="299" spans="1:13" s="2" customFormat="1" ht="28.8" hidden="1" customHeight="1" x14ac:dyDescent="0.3">
      <c r="A299" s="70"/>
      <c r="B299" s="67"/>
      <c r="C299" s="65"/>
      <c r="D299" s="65"/>
      <c r="E299" s="65"/>
      <c r="F299" s="65"/>
      <c r="G299" s="65"/>
      <c r="H299" s="64"/>
      <c r="I299" s="75"/>
      <c r="J299" s="19" t="s">
        <v>21</v>
      </c>
      <c r="K299" s="20"/>
      <c r="L299" s="20">
        <v>0</v>
      </c>
      <c r="M299" s="20">
        <v>0</v>
      </c>
    </row>
    <row r="300" spans="1:13" s="1" customFormat="1" ht="22.5" customHeight="1" x14ac:dyDescent="0.3">
      <c r="A300" s="42" t="s">
        <v>277</v>
      </c>
      <c r="B300" s="44" t="s">
        <v>278</v>
      </c>
      <c r="C300" s="42" t="s">
        <v>279</v>
      </c>
      <c r="D300" s="13" t="s">
        <v>26</v>
      </c>
      <c r="E300" s="42" t="s">
        <v>27</v>
      </c>
      <c r="F300" s="41" t="s">
        <v>28</v>
      </c>
      <c r="G300" s="41" t="s">
        <v>92</v>
      </c>
      <c r="H300" s="40">
        <f>I300+K300+L300+M300</f>
        <v>63076.77</v>
      </c>
      <c r="I300" s="40">
        <v>0</v>
      </c>
      <c r="J300" s="16" t="s">
        <v>19</v>
      </c>
      <c r="K300" s="17">
        <f>K301</f>
        <v>0</v>
      </c>
      <c r="L300" s="17">
        <f t="shared" ref="L300:M300" si="56">L301</f>
        <v>0</v>
      </c>
      <c r="M300" s="17">
        <f t="shared" si="56"/>
        <v>63076.77</v>
      </c>
    </row>
    <row r="301" spans="1:13" s="1" customFormat="1" ht="44.25" customHeight="1" x14ac:dyDescent="0.3">
      <c r="A301" s="43"/>
      <c r="B301" s="45"/>
      <c r="C301" s="43"/>
      <c r="D301" s="8" t="s">
        <v>30</v>
      </c>
      <c r="E301" s="43"/>
      <c r="F301" s="41"/>
      <c r="G301" s="41"/>
      <c r="H301" s="41"/>
      <c r="I301" s="40"/>
      <c r="J301" s="16" t="s">
        <v>21</v>
      </c>
      <c r="K301" s="17">
        <v>0</v>
      </c>
      <c r="L301" s="17">
        <v>0</v>
      </c>
      <c r="M301" s="17">
        <v>63076.77</v>
      </c>
    </row>
    <row r="302" spans="1:13" s="2" customFormat="1" ht="30.75" hidden="1" customHeight="1" x14ac:dyDescent="0.3">
      <c r="A302" s="69"/>
      <c r="B302" s="71" t="s">
        <v>280</v>
      </c>
      <c r="C302" s="69" t="s">
        <v>281</v>
      </c>
      <c r="D302" s="23" t="s">
        <v>26</v>
      </c>
      <c r="E302" s="69" t="s">
        <v>27</v>
      </c>
      <c r="F302" s="65" t="s">
        <v>78</v>
      </c>
      <c r="G302" s="68" t="s">
        <v>282</v>
      </c>
      <c r="H302" s="64">
        <f>I302+K302+L302+M302</f>
        <v>253.81</v>
      </c>
      <c r="I302" s="66">
        <v>253.81</v>
      </c>
      <c r="J302" s="19" t="s">
        <v>19</v>
      </c>
      <c r="K302" s="20">
        <f t="shared" ref="K302:M302" si="57">K303</f>
        <v>0</v>
      </c>
      <c r="L302" s="20">
        <f t="shared" si="57"/>
        <v>0</v>
      </c>
      <c r="M302" s="20">
        <f t="shared" si="57"/>
        <v>0</v>
      </c>
    </row>
    <row r="303" spans="1:13" s="2" customFormat="1" ht="30.75" hidden="1" customHeight="1" x14ac:dyDescent="0.3">
      <c r="A303" s="70"/>
      <c r="B303" s="72"/>
      <c r="C303" s="70"/>
      <c r="D303" s="23" t="s">
        <v>30</v>
      </c>
      <c r="E303" s="70"/>
      <c r="F303" s="65"/>
      <c r="G303" s="68"/>
      <c r="H303" s="65"/>
      <c r="I303" s="66"/>
      <c r="J303" s="19" t="s">
        <v>21</v>
      </c>
      <c r="K303" s="20"/>
      <c r="L303" s="20">
        <v>0</v>
      </c>
      <c r="M303" s="20">
        <v>0</v>
      </c>
    </row>
    <row r="304" spans="1:13" s="1" customFormat="1" ht="32.4" customHeight="1" x14ac:dyDescent="0.3">
      <c r="A304" s="41" t="s">
        <v>283</v>
      </c>
      <c r="B304" s="50" t="s">
        <v>284</v>
      </c>
      <c r="C304" s="41" t="s">
        <v>285</v>
      </c>
      <c r="D304" s="8" t="s">
        <v>26</v>
      </c>
      <c r="E304" s="41" t="s">
        <v>27</v>
      </c>
      <c r="F304" s="42" t="s">
        <v>28</v>
      </c>
      <c r="G304" s="42" t="s">
        <v>101</v>
      </c>
      <c r="H304" s="53">
        <f>I304+K304+L304+M304</f>
        <v>53482.15</v>
      </c>
      <c r="I304" s="53">
        <v>0</v>
      </c>
      <c r="J304" s="44" t="s">
        <v>19</v>
      </c>
      <c r="K304" s="61">
        <f>K307</f>
        <v>0</v>
      </c>
      <c r="L304" s="61">
        <f>L307</f>
        <v>0</v>
      </c>
      <c r="M304" s="61">
        <f>M307</f>
        <v>53482.15</v>
      </c>
    </row>
    <row r="305" spans="1:13" s="1" customFormat="1" ht="14.4" customHeight="1" x14ac:dyDescent="0.3">
      <c r="A305" s="41"/>
      <c r="B305" s="50"/>
      <c r="C305" s="41"/>
      <c r="D305" s="42" t="s">
        <v>30</v>
      </c>
      <c r="E305" s="41"/>
      <c r="F305" s="47"/>
      <c r="G305" s="47"/>
      <c r="H305" s="54"/>
      <c r="I305" s="54"/>
      <c r="J305" s="52"/>
      <c r="K305" s="62"/>
      <c r="L305" s="62"/>
      <c r="M305" s="62"/>
    </row>
    <row r="306" spans="1:13" s="1" customFormat="1" ht="15.75" customHeight="1" x14ac:dyDescent="0.3">
      <c r="A306" s="41"/>
      <c r="B306" s="50"/>
      <c r="C306" s="41"/>
      <c r="D306" s="47"/>
      <c r="E306" s="41"/>
      <c r="F306" s="47"/>
      <c r="G306" s="47"/>
      <c r="H306" s="54"/>
      <c r="I306" s="54"/>
      <c r="J306" s="45"/>
      <c r="K306" s="63"/>
      <c r="L306" s="63"/>
      <c r="M306" s="63"/>
    </row>
    <row r="307" spans="1:13" s="1" customFormat="1" ht="15" customHeight="1" x14ac:dyDescent="0.3">
      <c r="A307" s="41"/>
      <c r="B307" s="50"/>
      <c r="C307" s="41"/>
      <c r="D307" s="43"/>
      <c r="E307" s="41"/>
      <c r="F307" s="43"/>
      <c r="G307" s="43"/>
      <c r="H307" s="55"/>
      <c r="I307" s="55"/>
      <c r="J307" s="16" t="s">
        <v>21</v>
      </c>
      <c r="K307" s="17">
        <v>0</v>
      </c>
      <c r="L307" s="17">
        <v>0</v>
      </c>
      <c r="M307" s="17">
        <v>53482.15</v>
      </c>
    </row>
    <row r="308" spans="1:13" s="2" customFormat="1" ht="20.25" hidden="1" customHeight="1" x14ac:dyDescent="0.3">
      <c r="A308" s="69"/>
      <c r="B308" s="71" t="s">
        <v>286</v>
      </c>
      <c r="C308" s="69" t="s">
        <v>287</v>
      </c>
      <c r="D308" s="23" t="s">
        <v>26</v>
      </c>
      <c r="E308" s="69" t="s">
        <v>27</v>
      </c>
      <c r="F308" s="65" t="s">
        <v>78</v>
      </c>
      <c r="G308" s="65" t="s">
        <v>220</v>
      </c>
      <c r="H308" s="64">
        <f>I308+K308+L308+M308</f>
        <v>24299.489999999998</v>
      </c>
      <c r="I308" s="66">
        <f>253.81+277.63+23768.05</f>
        <v>24299.489999999998</v>
      </c>
      <c r="J308" s="19" t="s">
        <v>19</v>
      </c>
      <c r="K308" s="20">
        <f t="shared" ref="K308:M316" si="58">K309</f>
        <v>0</v>
      </c>
      <c r="L308" s="20">
        <f t="shared" si="58"/>
        <v>0</v>
      </c>
      <c r="M308" s="20">
        <f t="shared" si="58"/>
        <v>0</v>
      </c>
    </row>
    <row r="309" spans="1:13" s="2" customFormat="1" ht="45" hidden="1" customHeight="1" x14ac:dyDescent="0.3">
      <c r="A309" s="70"/>
      <c r="B309" s="72"/>
      <c r="C309" s="70"/>
      <c r="D309" s="30" t="s">
        <v>30</v>
      </c>
      <c r="E309" s="70"/>
      <c r="F309" s="65"/>
      <c r="G309" s="65"/>
      <c r="H309" s="65"/>
      <c r="I309" s="66"/>
      <c r="J309" s="19" t="s">
        <v>21</v>
      </c>
      <c r="K309" s="20">
        <v>0</v>
      </c>
      <c r="L309" s="20">
        <v>0</v>
      </c>
      <c r="M309" s="20">
        <v>0</v>
      </c>
    </row>
    <row r="310" spans="1:13" s="1" customFormat="1" ht="20.25" customHeight="1" x14ac:dyDescent="0.3">
      <c r="A310" s="42" t="s">
        <v>288</v>
      </c>
      <c r="B310" s="44" t="s">
        <v>289</v>
      </c>
      <c r="C310" s="42" t="s">
        <v>290</v>
      </c>
      <c r="D310" s="13" t="s">
        <v>26</v>
      </c>
      <c r="E310" s="42" t="s">
        <v>27</v>
      </c>
      <c r="F310" s="41" t="s">
        <v>78</v>
      </c>
      <c r="G310" s="41" t="s">
        <v>39</v>
      </c>
      <c r="H310" s="40">
        <f>I310+K310+L310+M310</f>
        <v>34821.090000000004</v>
      </c>
      <c r="I310" s="40">
        <f>253.81+277.63</f>
        <v>531.44000000000005</v>
      </c>
      <c r="J310" s="16" t="s">
        <v>19</v>
      </c>
      <c r="K310" s="17">
        <f>K312+K311</f>
        <v>34289.65</v>
      </c>
      <c r="L310" s="17">
        <f t="shared" ref="L310:M310" si="59">L312+L311</f>
        <v>0</v>
      </c>
      <c r="M310" s="17">
        <f t="shared" si="59"/>
        <v>0</v>
      </c>
    </row>
    <row r="311" spans="1:13" s="1" customFormat="1" ht="20.25" customHeight="1" x14ac:dyDescent="0.3">
      <c r="A311" s="47"/>
      <c r="B311" s="52"/>
      <c r="C311" s="47"/>
      <c r="D311" s="42" t="s">
        <v>30</v>
      </c>
      <c r="E311" s="47"/>
      <c r="F311" s="41"/>
      <c r="G311" s="41"/>
      <c r="H311" s="40"/>
      <c r="I311" s="40"/>
      <c r="J311" s="16" t="s">
        <v>20</v>
      </c>
      <c r="K311" s="17">
        <v>28460.41</v>
      </c>
      <c r="L311" s="17">
        <v>0</v>
      </c>
      <c r="M311" s="17">
        <v>0</v>
      </c>
    </row>
    <row r="312" spans="1:13" s="1" customFormat="1" ht="42" customHeight="1" x14ac:dyDescent="0.3">
      <c r="A312" s="43"/>
      <c r="B312" s="45"/>
      <c r="C312" s="43"/>
      <c r="D312" s="43"/>
      <c r="E312" s="43"/>
      <c r="F312" s="41"/>
      <c r="G312" s="41"/>
      <c r="H312" s="41"/>
      <c r="I312" s="40"/>
      <c r="J312" s="16" t="s">
        <v>21</v>
      </c>
      <c r="K312" s="17">
        <v>5829.24</v>
      </c>
      <c r="L312" s="17">
        <v>0</v>
      </c>
      <c r="M312" s="17">
        <v>0</v>
      </c>
    </row>
    <row r="313" spans="1:13" s="1" customFormat="1" ht="20.25" customHeight="1" x14ac:dyDescent="0.3">
      <c r="A313" s="41" t="s">
        <v>291</v>
      </c>
      <c r="B313" s="50" t="s">
        <v>292</v>
      </c>
      <c r="C313" s="41" t="s">
        <v>293</v>
      </c>
      <c r="D313" s="8" t="s">
        <v>26</v>
      </c>
      <c r="E313" s="41" t="s">
        <v>27</v>
      </c>
      <c r="F313" s="41" t="s">
        <v>78</v>
      </c>
      <c r="G313" s="41" t="s">
        <v>39</v>
      </c>
      <c r="H313" s="40">
        <f>I313+K313+L313+M313</f>
        <v>54295.45</v>
      </c>
      <c r="I313" s="40">
        <v>170.25</v>
      </c>
      <c r="J313" s="16" t="s">
        <v>19</v>
      </c>
      <c r="K313" s="17">
        <f>K315+K314</f>
        <v>54125.2</v>
      </c>
      <c r="L313" s="17">
        <f>L315</f>
        <v>0</v>
      </c>
      <c r="M313" s="17">
        <f>M315</f>
        <v>0</v>
      </c>
    </row>
    <row r="314" spans="1:13" s="1" customFormat="1" ht="20.25" customHeight="1" x14ac:dyDescent="0.3">
      <c r="A314" s="41"/>
      <c r="B314" s="50"/>
      <c r="C314" s="41"/>
      <c r="D314" s="42" t="s">
        <v>30</v>
      </c>
      <c r="E314" s="41"/>
      <c r="F314" s="41"/>
      <c r="G314" s="41"/>
      <c r="H314" s="40"/>
      <c r="I314" s="40"/>
      <c r="J314" s="16" t="s">
        <v>20</v>
      </c>
      <c r="K314" s="17">
        <v>44923.92</v>
      </c>
      <c r="L314" s="17">
        <v>0</v>
      </c>
      <c r="M314" s="17">
        <v>0</v>
      </c>
    </row>
    <row r="315" spans="1:13" s="1" customFormat="1" ht="44.25" customHeight="1" x14ac:dyDescent="0.3">
      <c r="A315" s="41"/>
      <c r="B315" s="50"/>
      <c r="C315" s="41"/>
      <c r="D315" s="43"/>
      <c r="E315" s="41"/>
      <c r="F315" s="41"/>
      <c r="G315" s="41"/>
      <c r="H315" s="41"/>
      <c r="I315" s="40"/>
      <c r="J315" s="16" t="s">
        <v>21</v>
      </c>
      <c r="K315" s="17">
        <v>9201.2800000000007</v>
      </c>
      <c r="L315" s="17">
        <v>0</v>
      </c>
      <c r="M315" s="17">
        <v>0</v>
      </c>
    </row>
    <row r="316" spans="1:13" s="2" customFormat="1" ht="20.25" hidden="1" customHeight="1" x14ac:dyDescent="0.3">
      <c r="A316" s="69"/>
      <c r="B316" s="71" t="s">
        <v>294</v>
      </c>
      <c r="C316" s="69" t="s">
        <v>295</v>
      </c>
      <c r="D316" s="23" t="s">
        <v>26</v>
      </c>
      <c r="E316" s="69" t="s">
        <v>27</v>
      </c>
      <c r="F316" s="65" t="s">
        <v>78</v>
      </c>
      <c r="G316" s="68" t="s">
        <v>29</v>
      </c>
      <c r="H316" s="64">
        <f>I316+K316+L316+M316</f>
        <v>253.81</v>
      </c>
      <c r="I316" s="66">
        <v>253.81</v>
      </c>
      <c r="J316" s="19" t="s">
        <v>19</v>
      </c>
      <c r="K316" s="20">
        <f t="shared" si="58"/>
        <v>0</v>
      </c>
      <c r="L316" s="20">
        <f t="shared" si="58"/>
        <v>0</v>
      </c>
      <c r="M316" s="20">
        <f t="shared" si="58"/>
        <v>0</v>
      </c>
    </row>
    <row r="317" spans="1:13" s="2" customFormat="1" ht="47.25" hidden="1" customHeight="1" x14ac:dyDescent="0.3">
      <c r="A317" s="70"/>
      <c r="B317" s="72"/>
      <c r="C317" s="70"/>
      <c r="D317" s="23" t="s">
        <v>30</v>
      </c>
      <c r="E317" s="70"/>
      <c r="F317" s="65"/>
      <c r="G317" s="68"/>
      <c r="H317" s="65"/>
      <c r="I317" s="66"/>
      <c r="J317" s="19" t="s">
        <v>21</v>
      </c>
      <c r="K317" s="20">
        <v>0</v>
      </c>
      <c r="L317" s="20">
        <v>0</v>
      </c>
      <c r="M317" s="20">
        <v>0</v>
      </c>
    </row>
    <row r="318" spans="1:13" s="1" customFormat="1" ht="23.25" customHeight="1" x14ac:dyDescent="0.3">
      <c r="A318" s="42" t="s">
        <v>296</v>
      </c>
      <c r="B318" s="44" t="s">
        <v>297</v>
      </c>
      <c r="C318" s="42" t="s">
        <v>298</v>
      </c>
      <c r="D318" s="13" t="s">
        <v>26</v>
      </c>
      <c r="E318" s="42" t="s">
        <v>27</v>
      </c>
      <c r="F318" s="42" t="s">
        <v>78</v>
      </c>
      <c r="G318" s="42" t="s">
        <v>225</v>
      </c>
      <c r="H318" s="53">
        <f>I318+K318+L318+M318</f>
        <v>57611.14</v>
      </c>
      <c r="I318" s="53">
        <f>253.81+277.63</f>
        <v>531.44000000000005</v>
      </c>
      <c r="J318" s="14" t="s">
        <v>19</v>
      </c>
      <c r="K318" s="15">
        <f>K320+K319</f>
        <v>57079.7</v>
      </c>
      <c r="L318" s="15">
        <f>L320</f>
        <v>0</v>
      </c>
      <c r="M318" s="15">
        <f>M320</f>
        <v>0</v>
      </c>
    </row>
    <row r="319" spans="1:13" s="1" customFormat="1" ht="20.25" customHeight="1" x14ac:dyDescent="0.3">
      <c r="A319" s="47"/>
      <c r="B319" s="52"/>
      <c r="C319" s="47"/>
      <c r="D319" s="42" t="s">
        <v>30</v>
      </c>
      <c r="E319" s="47"/>
      <c r="F319" s="47"/>
      <c r="G319" s="47"/>
      <c r="H319" s="54"/>
      <c r="I319" s="54"/>
      <c r="J319" s="16" t="s">
        <v>20</v>
      </c>
      <c r="K319" s="17">
        <v>47376.15</v>
      </c>
      <c r="L319" s="17">
        <v>0</v>
      </c>
      <c r="M319" s="17">
        <v>0</v>
      </c>
    </row>
    <row r="320" spans="1:13" s="1" customFormat="1" ht="44.25" customHeight="1" x14ac:dyDescent="0.3">
      <c r="A320" s="43"/>
      <c r="B320" s="45"/>
      <c r="C320" s="43"/>
      <c r="D320" s="43"/>
      <c r="E320" s="43"/>
      <c r="F320" s="43"/>
      <c r="G320" s="43"/>
      <c r="H320" s="55"/>
      <c r="I320" s="55"/>
      <c r="J320" s="16" t="s">
        <v>21</v>
      </c>
      <c r="K320" s="17">
        <v>9703.5499999999993</v>
      </c>
      <c r="L320" s="17">
        <v>0</v>
      </c>
      <c r="M320" s="17">
        <v>0</v>
      </c>
    </row>
    <row r="321" spans="1:13" s="1" customFormat="1" ht="33" customHeight="1" x14ac:dyDescent="0.3">
      <c r="A321" s="42" t="s">
        <v>299</v>
      </c>
      <c r="B321" s="44" t="s">
        <v>300</v>
      </c>
      <c r="C321" s="42" t="s">
        <v>301</v>
      </c>
      <c r="D321" s="8" t="s">
        <v>26</v>
      </c>
      <c r="E321" s="42" t="s">
        <v>27</v>
      </c>
      <c r="F321" s="42" t="s">
        <v>78</v>
      </c>
      <c r="G321" s="42" t="s">
        <v>141</v>
      </c>
      <c r="H321" s="53">
        <f>I321+K321+L321+M321</f>
        <v>106648.86</v>
      </c>
      <c r="I321" s="53">
        <f>253.81+277.63</f>
        <v>531.44000000000005</v>
      </c>
      <c r="J321" s="16" t="s">
        <v>19</v>
      </c>
      <c r="K321" s="22">
        <f>K322+K323</f>
        <v>25131.11</v>
      </c>
      <c r="L321" s="22">
        <f>L322+L323</f>
        <v>80986.31</v>
      </c>
      <c r="M321" s="22">
        <f t="shared" ref="M321" si="60">M322+M323</f>
        <v>0</v>
      </c>
    </row>
    <row r="322" spans="1:13" s="1" customFormat="1" ht="20.25" customHeight="1" x14ac:dyDescent="0.3">
      <c r="A322" s="47"/>
      <c r="B322" s="52"/>
      <c r="C322" s="47"/>
      <c r="D322" s="42" t="s">
        <v>30</v>
      </c>
      <c r="E322" s="47"/>
      <c r="F322" s="47"/>
      <c r="G322" s="47"/>
      <c r="H322" s="54"/>
      <c r="I322" s="54"/>
      <c r="J322" s="16" t="s">
        <v>20</v>
      </c>
      <c r="K322" s="22">
        <v>20858.82</v>
      </c>
      <c r="L322" s="22">
        <v>0</v>
      </c>
      <c r="M322" s="22">
        <v>0</v>
      </c>
    </row>
    <row r="323" spans="1:13" s="1" customFormat="1" ht="20.25" customHeight="1" x14ac:dyDescent="0.3">
      <c r="A323" s="47"/>
      <c r="B323" s="52"/>
      <c r="C323" s="47"/>
      <c r="D323" s="47"/>
      <c r="E323" s="47"/>
      <c r="F323" s="47"/>
      <c r="G323" s="47"/>
      <c r="H323" s="54"/>
      <c r="I323" s="54"/>
      <c r="J323" s="16" t="s">
        <v>21</v>
      </c>
      <c r="K323" s="22">
        <v>4272.29</v>
      </c>
      <c r="L323" s="22">
        <v>80986.31</v>
      </c>
      <c r="M323" s="22">
        <v>0</v>
      </c>
    </row>
    <row r="324" spans="1:13" s="2" customFormat="1" ht="20.25" hidden="1" customHeight="1" x14ac:dyDescent="0.3">
      <c r="A324" s="73"/>
      <c r="B324" s="71" t="s">
        <v>302</v>
      </c>
      <c r="C324" s="69" t="s">
        <v>303</v>
      </c>
      <c r="D324" s="23" t="s">
        <v>26</v>
      </c>
      <c r="E324" s="69" t="s">
        <v>27</v>
      </c>
      <c r="F324" s="65" t="s">
        <v>78</v>
      </c>
      <c r="G324" s="65" t="s">
        <v>220</v>
      </c>
      <c r="H324" s="64">
        <f>I324+K324+L324+M324</f>
        <v>32006.57</v>
      </c>
      <c r="I324" s="66">
        <f>223.72+277.63+31505.22</f>
        <v>32006.57</v>
      </c>
      <c r="J324" s="19" t="s">
        <v>19</v>
      </c>
      <c r="K324" s="20">
        <f t="shared" ref="K324:M324" si="61">K325</f>
        <v>0</v>
      </c>
      <c r="L324" s="20">
        <f t="shared" si="61"/>
        <v>0</v>
      </c>
      <c r="M324" s="20">
        <f t="shared" si="61"/>
        <v>0</v>
      </c>
    </row>
    <row r="325" spans="1:13" s="2" customFormat="1" ht="41.25" hidden="1" customHeight="1" x14ac:dyDescent="0.3">
      <c r="A325" s="70"/>
      <c r="B325" s="72"/>
      <c r="C325" s="70"/>
      <c r="D325" s="23" t="s">
        <v>30</v>
      </c>
      <c r="E325" s="70"/>
      <c r="F325" s="65"/>
      <c r="G325" s="65"/>
      <c r="H325" s="65"/>
      <c r="I325" s="66"/>
      <c r="J325" s="19" t="s">
        <v>21</v>
      </c>
      <c r="K325" s="20">
        <v>0</v>
      </c>
      <c r="L325" s="20">
        <v>0</v>
      </c>
      <c r="M325" s="20">
        <v>0</v>
      </c>
    </row>
    <row r="326" spans="1:13" s="2" customFormat="1" ht="20.25" hidden="1" customHeight="1" x14ac:dyDescent="0.3">
      <c r="A326" s="69"/>
      <c r="B326" s="71" t="s">
        <v>304</v>
      </c>
      <c r="C326" s="69" t="s">
        <v>305</v>
      </c>
      <c r="D326" s="23" t="s">
        <v>26</v>
      </c>
      <c r="E326" s="69" t="s">
        <v>27</v>
      </c>
      <c r="F326" s="65" t="s">
        <v>78</v>
      </c>
      <c r="G326" s="65" t="s">
        <v>220</v>
      </c>
      <c r="H326" s="64">
        <f>I326+K326+L326+M326</f>
        <v>84367.43</v>
      </c>
      <c r="I326" s="66">
        <f>91.04+84276.39</f>
        <v>84367.43</v>
      </c>
      <c r="J326" s="19" t="s">
        <v>19</v>
      </c>
      <c r="K326" s="20">
        <f t="shared" ref="K326:M326" si="62">K327</f>
        <v>0</v>
      </c>
      <c r="L326" s="20">
        <f t="shared" si="62"/>
        <v>0</v>
      </c>
      <c r="M326" s="20">
        <f t="shared" si="62"/>
        <v>0</v>
      </c>
    </row>
    <row r="327" spans="1:13" s="2" customFormat="1" ht="41.25" hidden="1" customHeight="1" x14ac:dyDescent="0.3">
      <c r="A327" s="70"/>
      <c r="B327" s="72"/>
      <c r="C327" s="70"/>
      <c r="D327" s="23" t="s">
        <v>30</v>
      </c>
      <c r="E327" s="70"/>
      <c r="F327" s="65"/>
      <c r="G327" s="65"/>
      <c r="H327" s="65"/>
      <c r="I327" s="66"/>
      <c r="J327" s="19" t="s">
        <v>21</v>
      </c>
      <c r="K327" s="20">
        <v>0</v>
      </c>
      <c r="L327" s="20">
        <v>0</v>
      </c>
      <c r="M327" s="20">
        <v>0</v>
      </c>
    </row>
    <row r="328" spans="1:13" s="2" customFormat="1" ht="15.6" hidden="1" customHeight="1" x14ac:dyDescent="0.3">
      <c r="A328" s="65"/>
      <c r="B328" s="67" t="s">
        <v>306</v>
      </c>
      <c r="C328" s="65" t="s">
        <v>307</v>
      </c>
      <c r="D328" s="30" t="s">
        <v>26</v>
      </c>
      <c r="E328" s="65" t="s">
        <v>27</v>
      </c>
      <c r="F328" s="65" t="s">
        <v>78</v>
      </c>
      <c r="G328" s="68" t="s">
        <v>282</v>
      </c>
      <c r="H328" s="64">
        <f>I328+K328+L328+M328</f>
        <v>531.44000000000005</v>
      </c>
      <c r="I328" s="66">
        <v>265.72000000000003</v>
      </c>
      <c r="J328" s="19" t="s">
        <v>19</v>
      </c>
      <c r="K328" s="20">
        <f t="shared" ref="K328:M328" si="63">K329</f>
        <v>265.72000000000003</v>
      </c>
      <c r="L328" s="20">
        <f t="shared" si="63"/>
        <v>0</v>
      </c>
      <c r="M328" s="20">
        <f t="shared" si="63"/>
        <v>0</v>
      </c>
    </row>
    <row r="329" spans="1:13" s="2" customFormat="1" ht="47.25" hidden="1" customHeight="1" x14ac:dyDescent="0.3">
      <c r="A329" s="65"/>
      <c r="B329" s="67"/>
      <c r="C329" s="65"/>
      <c r="D329" s="30" t="s">
        <v>30</v>
      </c>
      <c r="E329" s="65"/>
      <c r="F329" s="65"/>
      <c r="G329" s="68"/>
      <c r="H329" s="65"/>
      <c r="I329" s="66"/>
      <c r="J329" s="19" t="s">
        <v>21</v>
      </c>
      <c r="K329" s="20">
        <v>265.72000000000003</v>
      </c>
      <c r="L329" s="20">
        <v>0</v>
      </c>
      <c r="M329" s="20">
        <v>0</v>
      </c>
    </row>
    <row r="330" spans="1:13" s="1" customFormat="1" ht="24.6" customHeight="1" x14ac:dyDescent="0.3">
      <c r="A330" s="41" t="s">
        <v>308</v>
      </c>
      <c r="B330" s="50" t="s">
        <v>309</v>
      </c>
      <c r="C330" s="41" t="s">
        <v>310</v>
      </c>
      <c r="D330" s="8" t="s">
        <v>26</v>
      </c>
      <c r="E330" s="41" t="s">
        <v>27</v>
      </c>
      <c r="F330" s="42" t="s">
        <v>78</v>
      </c>
      <c r="G330" s="42" t="s">
        <v>101</v>
      </c>
      <c r="H330" s="53">
        <f>I330+K330+L330+M330</f>
        <v>65469.760000000002</v>
      </c>
      <c r="I330" s="53">
        <v>0</v>
      </c>
      <c r="J330" s="44" t="s">
        <v>19</v>
      </c>
      <c r="K330" s="61">
        <f>K333</f>
        <v>0</v>
      </c>
      <c r="L330" s="61">
        <f>L333</f>
        <v>19640.93</v>
      </c>
      <c r="M330" s="61">
        <f>M333</f>
        <v>45828.83</v>
      </c>
    </row>
    <row r="331" spans="1:13" s="1" customFormat="1" ht="14.4" customHeight="1" x14ac:dyDescent="0.3">
      <c r="A331" s="41"/>
      <c r="B331" s="50"/>
      <c r="C331" s="41"/>
      <c r="D331" s="42" t="s">
        <v>30</v>
      </c>
      <c r="E331" s="41"/>
      <c r="F331" s="47"/>
      <c r="G331" s="47"/>
      <c r="H331" s="54"/>
      <c r="I331" s="54"/>
      <c r="J331" s="52"/>
      <c r="K331" s="62"/>
      <c r="L331" s="62"/>
      <c r="M331" s="62"/>
    </row>
    <row r="332" spans="1:13" s="1" customFormat="1" ht="15.75" customHeight="1" x14ac:dyDescent="0.3">
      <c r="A332" s="41"/>
      <c r="B332" s="50"/>
      <c r="C332" s="41"/>
      <c r="D332" s="47"/>
      <c r="E332" s="41"/>
      <c r="F332" s="47"/>
      <c r="G332" s="47"/>
      <c r="H332" s="54"/>
      <c r="I332" s="54"/>
      <c r="J332" s="45"/>
      <c r="K332" s="63"/>
      <c r="L332" s="63"/>
      <c r="M332" s="63"/>
    </row>
    <row r="333" spans="1:13" s="1" customFormat="1" ht="19.5" customHeight="1" x14ac:dyDescent="0.3">
      <c r="A333" s="41"/>
      <c r="B333" s="50"/>
      <c r="C333" s="41"/>
      <c r="D333" s="43"/>
      <c r="E333" s="41"/>
      <c r="F333" s="43"/>
      <c r="G333" s="43"/>
      <c r="H333" s="55"/>
      <c r="I333" s="55"/>
      <c r="J333" s="16" t="s">
        <v>21</v>
      </c>
      <c r="K333" s="17">
        <v>0</v>
      </c>
      <c r="L333" s="17">
        <v>19640.93</v>
      </c>
      <c r="M333" s="17">
        <v>45828.83</v>
      </c>
    </row>
    <row r="334" spans="1:13" s="1" customFormat="1" ht="24.6" customHeight="1" x14ac:dyDescent="0.3">
      <c r="A334" s="41" t="s">
        <v>311</v>
      </c>
      <c r="B334" s="50" t="s">
        <v>312</v>
      </c>
      <c r="C334" s="41" t="s">
        <v>313</v>
      </c>
      <c r="D334" s="8" t="s">
        <v>26</v>
      </c>
      <c r="E334" s="41" t="s">
        <v>27</v>
      </c>
      <c r="F334" s="42" t="s">
        <v>78</v>
      </c>
      <c r="G334" s="42" t="s">
        <v>101</v>
      </c>
      <c r="H334" s="53">
        <f>I334+K334+L334+M334</f>
        <v>20757.77</v>
      </c>
      <c r="I334" s="53">
        <v>0</v>
      </c>
      <c r="J334" s="44" t="s">
        <v>19</v>
      </c>
      <c r="K334" s="61">
        <f>K337</f>
        <v>0</v>
      </c>
      <c r="L334" s="61">
        <f>L337</f>
        <v>6227.33</v>
      </c>
      <c r="M334" s="61">
        <f>M337</f>
        <v>14530.44</v>
      </c>
    </row>
    <row r="335" spans="1:13" s="1" customFormat="1" ht="14.4" customHeight="1" x14ac:dyDescent="0.3">
      <c r="A335" s="41"/>
      <c r="B335" s="50"/>
      <c r="C335" s="41"/>
      <c r="D335" s="42" t="s">
        <v>30</v>
      </c>
      <c r="E335" s="41"/>
      <c r="F335" s="47"/>
      <c r="G335" s="47"/>
      <c r="H335" s="54"/>
      <c r="I335" s="54"/>
      <c r="J335" s="52"/>
      <c r="K335" s="62"/>
      <c r="L335" s="62"/>
      <c r="M335" s="62"/>
    </row>
    <row r="336" spans="1:13" s="1" customFormat="1" ht="15.75" customHeight="1" x14ac:dyDescent="0.3">
      <c r="A336" s="41"/>
      <c r="B336" s="50"/>
      <c r="C336" s="41"/>
      <c r="D336" s="47"/>
      <c r="E336" s="41"/>
      <c r="F336" s="47"/>
      <c r="G336" s="47"/>
      <c r="H336" s="54"/>
      <c r="I336" s="54"/>
      <c r="J336" s="45"/>
      <c r="K336" s="63"/>
      <c r="L336" s="63"/>
      <c r="M336" s="63"/>
    </row>
    <row r="337" spans="1:13" s="1" customFormat="1" ht="16.8" customHeight="1" x14ac:dyDescent="0.3">
      <c r="A337" s="41"/>
      <c r="B337" s="50"/>
      <c r="C337" s="41"/>
      <c r="D337" s="43"/>
      <c r="E337" s="41"/>
      <c r="F337" s="43"/>
      <c r="G337" s="43"/>
      <c r="H337" s="55"/>
      <c r="I337" s="55"/>
      <c r="J337" s="16" t="s">
        <v>21</v>
      </c>
      <c r="K337" s="17">
        <v>0</v>
      </c>
      <c r="L337" s="17">
        <v>6227.33</v>
      </c>
      <c r="M337" s="17">
        <v>14530.44</v>
      </c>
    </row>
    <row r="338" spans="1:13" s="1" customFormat="1" ht="22.8" customHeight="1" x14ac:dyDescent="0.3">
      <c r="A338" s="41" t="s">
        <v>314</v>
      </c>
      <c r="B338" s="50" t="s">
        <v>315</v>
      </c>
      <c r="C338" s="41" t="s">
        <v>316</v>
      </c>
      <c r="D338" s="8" t="s">
        <v>26</v>
      </c>
      <c r="E338" s="41" t="s">
        <v>27</v>
      </c>
      <c r="F338" s="42" t="s">
        <v>78</v>
      </c>
      <c r="G338" s="42" t="s">
        <v>101</v>
      </c>
      <c r="H338" s="53">
        <f>I338+K338+L338+M338</f>
        <v>32449.589999999997</v>
      </c>
      <c r="I338" s="53">
        <v>0</v>
      </c>
      <c r="J338" s="44" t="s">
        <v>19</v>
      </c>
      <c r="K338" s="61">
        <f>K340</f>
        <v>0</v>
      </c>
      <c r="L338" s="61">
        <f>L340</f>
        <v>9734.8799999999992</v>
      </c>
      <c r="M338" s="61">
        <f>M340</f>
        <v>22714.71</v>
      </c>
    </row>
    <row r="339" spans="1:13" s="1" customFormat="1" ht="15.75" customHeight="1" x14ac:dyDescent="0.3">
      <c r="A339" s="41"/>
      <c r="B339" s="50"/>
      <c r="C339" s="41"/>
      <c r="D339" s="41" t="s">
        <v>30</v>
      </c>
      <c r="E339" s="41"/>
      <c r="F339" s="47"/>
      <c r="G339" s="47"/>
      <c r="H339" s="54"/>
      <c r="I339" s="54"/>
      <c r="J339" s="45"/>
      <c r="K339" s="63"/>
      <c r="L339" s="63"/>
      <c r="M339" s="63"/>
    </row>
    <row r="340" spans="1:13" s="1" customFormat="1" ht="18.600000000000001" customHeight="1" x14ac:dyDescent="0.3">
      <c r="A340" s="41"/>
      <c r="B340" s="50"/>
      <c r="C340" s="41"/>
      <c r="D340" s="41"/>
      <c r="E340" s="41"/>
      <c r="F340" s="43"/>
      <c r="G340" s="43"/>
      <c r="H340" s="55"/>
      <c r="I340" s="55"/>
      <c r="J340" s="16" t="s">
        <v>21</v>
      </c>
      <c r="K340" s="17">
        <v>0</v>
      </c>
      <c r="L340" s="17">
        <v>9734.8799999999992</v>
      </c>
      <c r="M340" s="17">
        <v>22714.71</v>
      </c>
    </row>
    <row r="341" spans="1:13" s="1" customFormat="1" ht="22.2" customHeight="1" x14ac:dyDescent="0.3">
      <c r="A341" s="41" t="s">
        <v>317</v>
      </c>
      <c r="B341" s="50" t="s">
        <v>318</v>
      </c>
      <c r="C341" s="41" t="s">
        <v>319</v>
      </c>
      <c r="D341" s="8" t="s">
        <v>26</v>
      </c>
      <c r="E341" s="41" t="s">
        <v>27</v>
      </c>
      <c r="F341" s="42" t="s">
        <v>78</v>
      </c>
      <c r="G341" s="42" t="s">
        <v>101</v>
      </c>
      <c r="H341" s="53">
        <f>I341+K341+L341+M341</f>
        <v>63059.009999999995</v>
      </c>
      <c r="I341" s="53">
        <v>0</v>
      </c>
      <c r="J341" s="44" t="s">
        <v>19</v>
      </c>
      <c r="K341" s="61">
        <f>K343</f>
        <v>0</v>
      </c>
      <c r="L341" s="61">
        <f>L343</f>
        <v>18917.7</v>
      </c>
      <c r="M341" s="61">
        <f>M343</f>
        <v>44141.31</v>
      </c>
    </row>
    <row r="342" spans="1:13" s="1" customFormat="1" ht="15.75" customHeight="1" x14ac:dyDescent="0.3">
      <c r="A342" s="41"/>
      <c r="B342" s="50"/>
      <c r="C342" s="41"/>
      <c r="D342" s="41" t="s">
        <v>30</v>
      </c>
      <c r="E342" s="41"/>
      <c r="F342" s="47"/>
      <c r="G342" s="47"/>
      <c r="H342" s="54"/>
      <c r="I342" s="54"/>
      <c r="J342" s="45"/>
      <c r="K342" s="63"/>
      <c r="L342" s="63"/>
      <c r="M342" s="63"/>
    </row>
    <row r="343" spans="1:13" s="1" customFormat="1" ht="20.399999999999999" customHeight="1" x14ac:dyDescent="0.3">
      <c r="A343" s="41"/>
      <c r="B343" s="50"/>
      <c r="C343" s="41"/>
      <c r="D343" s="41"/>
      <c r="E343" s="41"/>
      <c r="F343" s="43"/>
      <c r="G343" s="43"/>
      <c r="H343" s="55"/>
      <c r="I343" s="55"/>
      <c r="J343" s="16" t="s">
        <v>21</v>
      </c>
      <c r="K343" s="17">
        <v>0</v>
      </c>
      <c r="L343" s="17">
        <v>18917.7</v>
      </c>
      <c r="M343" s="17">
        <v>44141.31</v>
      </c>
    </row>
    <row r="344" spans="1:13" s="1" customFormat="1" ht="22.2" customHeight="1" x14ac:dyDescent="0.3">
      <c r="A344" s="41" t="s">
        <v>320</v>
      </c>
      <c r="B344" s="50" t="s">
        <v>321</v>
      </c>
      <c r="C344" s="41" t="s">
        <v>322</v>
      </c>
      <c r="D344" s="8" t="s">
        <v>26</v>
      </c>
      <c r="E344" s="41" t="s">
        <v>27</v>
      </c>
      <c r="F344" s="42" t="s">
        <v>78</v>
      </c>
      <c r="G344" s="42" t="s">
        <v>101</v>
      </c>
      <c r="H344" s="53">
        <f>I344+K344+L344+M344</f>
        <v>18297.599999999999</v>
      </c>
      <c r="I344" s="53">
        <v>0</v>
      </c>
      <c r="J344" s="44" t="s">
        <v>19</v>
      </c>
      <c r="K344" s="61">
        <f>K346</f>
        <v>0</v>
      </c>
      <c r="L344" s="61">
        <f>L346</f>
        <v>5489.28</v>
      </c>
      <c r="M344" s="61">
        <f>M346</f>
        <v>12808.32</v>
      </c>
    </row>
    <row r="345" spans="1:13" s="1" customFormat="1" ht="15.75" customHeight="1" x14ac:dyDescent="0.3">
      <c r="A345" s="41"/>
      <c r="B345" s="50"/>
      <c r="C345" s="41"/>
      <c r="D345" s="41" t="s">
        <v>30</v>
      </c>
      <c r="E345" s="41"/>
      <c r="F345" s="47"/>
      <c r="G345" s="47"/>
      <c r="H345" s="54"/>
      <c r="I345" s="54"/>
      <c r="J345" s="45"/>
      <c r="K345" s="63"/>
      <c r="L345" s="63"/>
      <c r="M345" s="63"/>
    </row>
    <row r="346" spans="1:13" s="1" customFormat="1" ht="18.600000000000001" customHeight="1" x14ac:dyDescent="0.3">
      <c r="A346" s="41"/>
      <c r="B346" s="50"/>
      <c r="C346" s="41"/>
      <c r="D346" s="41"/>
      <c r="E346" s="41"/>
      <c r="F346" s="43"/>
      <c r="G346" s="43"/>
      <c r="H346" s="55"/>
      <c r="I346" s="55"/>
      <c r="J346" s="16" t="s">
        <v>21</v>
      </c>
      <c r="K346" s="17">
        <v>0</v>
      </c>
      <c r="L346" s="17">
        <v>5489.28</v>
      </c>
      <c r="M346" s="17">
        <v>12808.32</v>
      </c>
    </row>
    <row r="347" spans="1:13" s="1" customFormat="1" ht="42" customHeight="1" x14ac:dyDescent="0.3">
      <c r="A347" s="41" t="s">
        <v>323</v>
      </c>
      <c r="B347" s="50" t="s">
        <v>324</v>
      </c>
      <c r="C347" s="41" t="s">
        <v>325</v>
      </c>
      <c r="D347" s="8" t="s">
        <v>26</v>
      </c>
      <c r="E347" s="41" t="s">
        <v>27</v>
      </c>
      <c r="F347" s="42" t="s">
        <v>78</v>
      </c>
      <c r="G347" s="42" t="s">
        <v>101</v>
      </c>
      <c r="H347" s="53">
        <f>I347+K347+L347+M347</f>
        <v>50436.46</v>
      </c>
      <c r="I347" s="53">
        <v>141.19999999999999</v>
      </c>
      <c r="J347" s="44" t="s">
        <v>19</v>
      </c>
      <c r="K347" s="61">
        <f>K349</f>
        <v>0</v>
      </c>
      <c r="L347" s="61">
        <f>L349</f>
        <v>15088.58</v>
      </c>
      <c r="M347" s="61">
        <f>M349</f>
        <v>35206.68</v>
      </c>
    </row>
    <row r="348" spans="1:13" s="1" customFormat="1" ht="15.75" customHeight="1" x14ac:dyDescent="0.3">
      <c r="A348" s="41"/>
      <c r="B348" s="50"/>
      <c r="C348" s="41"/>
      <c r="D348" s="41" t="s">
        <v>30</v>
      </c>
      <c r="E348" s="41"/>
      <c r="F348" s="47"/>
      <c r="G348" s="47"/>
      <c r="H348" s="54"/>
      <c r="I348" s="54"/>
      <c r="J348" s="45"/>
      <c r="K348" s="63"/>
      <c r="L348" s="63"/>
      <c r="M348" s="63"/>
    </row>
    <row r="349" spans="1:13" s="1" customFormat="1" ht="17.25" customHeight="1" x14ac:dyDescent="0.3">
      <c r="A349" s="41"/>
      <c r="B349" s="50"/>
      <c r="C349" s="41"/>
      <c r="D349" s="41"/>
      <c r="E349" s="41"/>
      <c r="F349" s="43"/>
      <c r="G349" s="43"/>
      <c r="H349" s="55"/>
      <c r="I349" s="55"/>
      <c r="J349" s="16" t="s">
        <v>21</v>
      </c>
      <c r="K349" s="17">
        <v>0</v>
      </c>
      <c r="L349" s="17">
        <v>15088.58</v>
      </c>
      <c r="M349" s="17">
        <v>35206.68</v>
      </c>
    </row>
    <row r="350" spans="1:13" s="1" customFormat="1" ht="32.4" customHeight="1" x14ac:dyDescent="0.3">
      <c r="A350" s="41" t="s">
        <v>326</v>
      </c>
      <c r="B350" s="50" t="s">
        <v>327</v>
      </c>
      <c r="C350" s="41" t="s">
        <v>328</v>
      </c>
      <c r="D350" s="8" t="s">
        <v>26</v>
      </c>
      <c r="E350" s="41" t="s">
        <v>27</v>
      </c>
      <c r="F350" s="42" t="s">
        <v>78</v>
      </c>
      <c r="G350" s="42" t="s">
        <v>101</v>
      </c>
      <c r="H350" s="53">
        <f>I350+K350+L350+M350</f>
        <v>94553.989999999991</v>
      </c>
      <c r="I350" s="53">
        <v>141.19999999999999</v>
      </c>
      <c r="J350" s="44" t="s">
        <v>19</v>
      </c>
      <c r="K350" s="61">
        <f>K352</f>
        <v>0</v>
      </c>
      <c r="L350" s="61">
        <f>L352</f>
        <v>28323.84</v>
      </c>
      <c r="M350" s="61">
        <f>M352</f>
        <v>66088.95</v>
      </c>
    </row>
    <row r="351" spans="1:13" s="1" customFormat="1" ht="15.75" customHeight="1" x14ac:dyDescent="0.3">
      <c r="A351" s="41"/>
      <c r="B351" s="50"/>
      <c r="C351" s="41"/>
      <c r="D351" s="41" t="s">
        <v>30</v>
      </c>
      <c r="E351" s="41"/>
      <c r="F351" s="47"/>
      <c r="G351" s="47"/>
      <c r="H351" s="54"/>
      <c r="I351" s="54"/>
      <c r="J351" s="45"/>
      <c r="K351" s="63"/>
      <c r="L351" s="63"/>
      <c r="M351" s="63"/>
    </row>
    <row r="352" spans="1:13" s="1" customFormat="1" ht="27" customHeight="1" x14ac:dyDescent="0.3">
      <c r="A352" s="41"/>
      <c r="B352" s="50"/>
      <c r="C352" s="41"/>
      <c r="D352" s="41"/>
      <c r="E352" s="41"/>
      <c r="F352" s="43"/>
      <c r="G352" s="43"/>
      <c r="H352" s="55"/>
      <c r="I352" s="55"/>
      <c r="J352" s="16" t="s">
        <v>21</v>
      </c>
      <c r="K352" s="17">
        <v>0</v>
      </c>
      <c r="L352" s="17">
        <v>28323.84</v>
      </c>
      <c r="M352" s="17">
        <v>66088.95</v>
      </c>
    </row>
    <row r="353" spans="1:13" s="1" customFormat="1" ht="33" customHeight="1" x14ac:dyDescent="0.3">
      <c r="A353" s="41" t="s">
        <v>329</v>
      </c>
      <c r="B353" s="50" t="s">
        <v>330</v>
      </c>
      <c r="C353" s="41" t="s">
        <v>331</v>
      </c>
      <c r="D353" s="8" t="s">
        <v>26</v>
      </c>
      <c r="E353" s="41" t="s">
        <v>27</v>
      </c>
      <c r="F353" s="42" t="s">
        <v>78</v>
      </c>
      <c r="G353" s="42" t="s">
        <v>101</v>
      </c>
      <c r="H353" s="53">
        <f>I353+K353+L353+M353</f>
        <v>24029.82</v>
      </c>
      <c r="I353" s="53">
        <v>141.19999999999999</v>
      </c>
      <c r="J353" s="44" t="s">
        <v>19</v>
      </c>
      <c r="K353" s="61">
        <f>K355</f>
        <v>0</v>
      </c>
      <c r="L353" s="61">
        <f>L355</f>
        <v>7166.59</v>
      </c>
      <c r="M353" s="61">
        <f>M355</f>
        <v>16722.03</v>
      </c>
    </row>
    <row r="354" spans="1:13" s="1" customFormat="1" ht="15.75" customHeight="1" x14ac:dyDescent="0.3">
      <c r="A354" s="41"/>
      <c r="B354" s="50"/>
      <c r="C354" s="41"/>
      <c r="D354" s="41" t="s">
        <v>30</v>
      </c>
      <c r="E354" s="41"/>
      <c r="F354" s="47"/>
      <c r="G354" s="47"/>
      <c r="H354" s="54"/>
      <c r="I354" s="54"/>
      <c r="J354" s="45"/>
      <c r="K354" s="63"/>
      <c r="L354" s="63"/>
      <c r="M354" s="63"/>
    </row>
    <row r="355" spans="1:13" s="1" customFormat="1" ht="18.75" customHeight="1" x14ac:dyDescent="0.3">
      <c r="A355" s="41"/>
      <c r="B355" s="50"/>
      <c r="C355" s="41"/>
      <c r="D355" s="41"/>
      <c r="E355" s="41"/>
      <c r="F355" s="43"/>
      <c r="G355" s="43"/>
      <c r="H355" s="55"/>
      <c r="I355" s="55"/>
      <c r="J355" s="16" t="s">
        <v>21</v>
      </c>
      <c r="K355" s="17">
        <v>0</v>
      </c>
      <c r="L355" s="17">
        <v>7166.59</v>
      </c>
      <c r="M355" s="17">
        <v>16722.03</v>
      </c>
    </row>
    <row r="356" spans="1:13" s="1" customFormat="1" ht="30.6" customHeight="1" x14ac:dyDescent="0.3">
      <c r="A356" s="41" t="s">
        <v>332</v>
      </c>
      <c r="B356" s="50" t="s">
        <v>333</v>
      </c>
      <c r="C356" s="41" t="s">
        <v>334</v>
      </c>
      <c r="D356" s="8" t="s">
        <v>26</v>
      </c>
      <c r="E356" s="41" t="s">
        <v>27</v>
      </c>
      <c r="F356" s="42" t="s">
        <v>78</v>
      </c>
      <c r="G356" s="42" t="s">
        <v>101</v>
      </c>
      <c r="H356" s="53">
        <f>I356+K356+L356+M356</f>
        <v>24029.82</v>
      </c>
      <c r="I356" s="53">
        <v>141.19999999999999</v>
      </c>
      <c r="J356" s="44" t="s">
        <v>19</v>
      </c>
      <c r="K356" s="61">
        <f>K358</f>
        <v>0</v>
      </c>
      <c r="L356" s="61">
        <f>L358</f>
        <v>7166.59</v>
      </c>
      <c r="M356" s="61">
        <f>M358</f>
        <v>16722.03</v>
      </c>
    </row>
    <row r="357" spans="1:13" s="1" customFormat="1" ht="15.75" customHeight="1" x14ac:dyDescent="0.3">
      <c r="A357" s="41"/>
      <c r="B357" s="50"/>
      <c r="C357" s="41"/>
      <c r="D357" s="41" t="s">
        <v>30</v>
      </c>
      <c r="E357" s="41"/>
      <c r="F357" s="47"/>
      <c r="G357" s="47"/>
      <c r="H357" s="54"/>
      <c r="I357" s="54"/>
      <c r="J357" s="45"/>
      <c r="K357" s="63"/>
      <c r="L357" s="63"/>
      <c r="M357" s="63"/>
    </row>
    <row r="358" spans="1:13" s="1" customFormat="1" ht="18" customHeight="1" x14ac:dyDescent="0.3">
      <c r="A358" s="41"/>
      <c r="B358" s="50"/>
      <c r="C358" s="41"/>
      <c r="D358" s="41"/>
      <c r="E358" s="41"/>
      <c r="F358" s="43"/>
      <c r="G358" s="43"/>
      <c r="H358" s="55"/>
      <c r="I358" s="55"/>
      <c r="J358" s="16" t="s">
        <v>21</v>
      </c>
      <c r="K358" s="17">
        <v>0</v>
      </c>
      <c r="L358" s="17">
        <v>7166.59</v>
      </c>
      <c r="M358" s="17">
        <v>16722.03</v>
      </c>
    </row>
    <row r="359" spans="1:13" s="1" customFormat="1" ht="37.799999999999997" customHeight="1" x14ac:dyDescent="0.3">
      <c r="A359" s="41" t="s">
        <v>335</v>
      </c>
      <c r="B359" s="50" t="s">
        <v>336</v>
      </c>
      <c r="C359" s="41" t="s">
        <v>337</v>
      </c>
      <c r="D359" s="8" t="s">
        <v>26</v>
      </c>
      <c r="E359" s="41" t="s">
        <v>27</v>
      </c>
      <c r="F359" s="41" t="s">
        <v>239</v>
      </c>
      <c r="G359" s="42" t="s">
        <v>173</v>
      </c>
      <c r="H359" s="40">
        <f>I359+K359+L359+M359</f>
        <v>5816.42</v>
      </c>
      <c r="I359" s="40">
        <v>0</v>
      </c>
      <c r="J359" s="16" t="s">
        <v>19</v>
      </c>
      <c r="K359" s="17">
        <f>K360</f>
        <v>0</v>
      </c>
      <c r="L359" s="17">
        <f>L360</f>
        <v>5816.42</v>
      </c>
      <c r="M359" s="17">
        <f t="shared" ref="M359" si="64">M360</f>
        <v>0</v>
      </c>
    </row>
    <row r="360" spans="1:13" s="1" customFormat="1" ht="15.6" x14ac:dyDescent="0.3">
      <c r="A360" s="41"/>
      <c r="B360" s="50"/>
      <c r="C360" s="41"/>
      <c r="D360" s="42" t="s">
        <v>30</v>
      </c>
      <c r="E360" s="41"/>
      <c r="F360" s="41"/>
      <c r="G360" s="47"/>
      <c r="H360" s="40"/>
      <c r="I360" s="40"/>
      <c r="J360" s="16" t="s">
        <v>21</v>
      </c>
      <c r="K360" s="17">
        <v>0</v>
      </c>
      <c r="L360" s="17">
        <v>5816.42</v>
      </c>
      <c r="M360" s="17">
        <v>0</v>
      </c>
    </row>
    <row r="361" spans="1:13" s="1" customFormat="1" ht="15.75" customHeight="1" x14ac:dyDescent="0.3">
      <c r="A361" s="41"/>
      <c r="B361" s="50"/>
      <c r="C361" s="41"/>
      <c r="D361" s="47"/>
      <c r="E361" s="41"/>
      <c r="F361" s="41" t="s">
        <v>78</v>
      </c>
      <c r="G361" s="47"/>
      <c r="H361" s="40">
        <f>I361+K361+L361+M361</f>
        <v>21846.240000000002</v>
      </c>
      <c r="I361" s="40">
        <v>0</v>
      </c>
      <c r="J361" s="18" t="s">
        <v>19</v>
      </c>
      <c r="K361" s="17">
        <f>K362</f>
        <v>0</v>
      </c>
      <c r="L361" s="17">
        <f>L362</f>
        <v>148.68</v>
      </c>
      <c r="M361" s="17">
        <f>M362</f>
        <v>21697.56</v>
      </c>
    </row>
    <row r="362" spans="1:13" s="1" customFormat="1" ht="19.5" customHeight="1" x14ac:dyDescent="0.3">
      <c r="A362" s="41"/>
      <c r="B362" s="50"/>
      <c r="C362" s="41"/>
      <c r="D362" s="43"/>
      <c r="E362" s="41"/>
      <c r="F362" s="41"/>
      <c r="G362" s="43"/>
      <c r="H362" s="40"/>
      <c r="I362" s="40"/>
      <c r="J362" s="16" t="s">
        <v>21</v>
      </c>
      <c r="K362" s="17">
        <v>0</v>
      </c>
      <c r="L362" s="17">
        <v>148.68</v>
      </c>
      <c r="M362" s="17">
        <v>21697.56</v>
      </c>
    </row>
    <row r="363" spans="1:13" s="1" customFormat="1" ht="30.6" customHeight="1" x14ac:dyDescent="0.3">
      <c r="A363" s="41" t="s">
        <v>338</v>
      </c>
      <c r="B363" s="50" t="s">
        <v>339</v>
      </c>
      <c r="C363" s="41" t="s">
        <v>340</v>
      </c>
      <c r="D363" s="8" t="s">
        <v>26</v>
      </c>
      <c r="E363" s="41" t="s">
        <v>27</v>
      </c>
      <c r="F363" s="41" t="s">
        <v>239</v>
      </c>
      <c r="G363" s="42" t="s">
        <v>173</v>
      </c>
      <c r="H363" s="40">
        <f>I363+K363+L363+M363</f>
        <v>8114.04</v>
      </c>
      <c r="I363" s="40">
        <v>0</v>
      </c>
      <c r="J363" s="16" t="s">
        <v>19</v>
      </c>
      <c r="K363" s="17">
        <f>K364</f>
        <v>0</v>
      </c>
      <c r="L363" s="17">
        <f>L364</f>
        <v>8114.04</v>
      </c>
      <c r="M363" s="17">
        <f t="shared" ref="M363" si="65">M364</f>
        <v>0</v>
      </c>
    </row>
    <row r="364" spans="1:13" s="1" customFormat="1" ht="15.6" x14ac:dyDescent="0.3">
      <c r="A364" s="41"/>
      <c r="B364" s="50"/>
      <c r="C364" s="41"/>
      <c r="D364" s="42" t="s">
        <v>30</v>
      </c>
      <c r="E364" s="41"/>
      <c r="F364" s="41"/>
      <c r="G364" s="47"/>
      <c r="H364" s="40"/>
      <c r="I364" s="40"/>
      <c r="J364" s="16" t="s">
        <v>21</v>
      </c>
      <c r="K364" s="17">
        <v>0</v>
      </c>
      <c r="L364" s="17">
        <v>8114.04</v>
      </c>
      <c r="M364" s="17">
        <v>0</v>
      </c>
    </row>
    <row r="365" spans="1:13" s="1" customFormat="1" ht="15.75" customHeight="1" x14ac:dyDescent="0.3">
      <c r="A365" s="41"/>
      <c r="B365" s="50"/>
      <c r="C365" s="41"/>
      <c r="D365" s="47"/>
      <c r="E365" s="41"/>
      <c r="F365" s="41" t="s">
        <v>78</v>
      </c>
      <c r="G365" s="47"/>
      <c r="H365" s="40">
        <f>I365+K365+L365+M365</f>
        <v>54967.29</v>
      </c>
      <c r="I365" s="40">
        <v>0</v>
      </c>
      <c r="J365" s="18" t="s">
        <v>19</v>
      </c>
      <c r="K365" s="17">
        <f>K366</f>
        <v>0</v>
      </c>
      <c r="L365" s="17">
        <f>L366</f>
        <v>148.68</v>
      </c>
      <c r="M365" s="17">
        <f>M366</f>
        <v>54818.61</v>
      </c>
    </row>
    <row r="366" spans="1:13" s="1" customFormat="1" ht="17.25" customHeight="1" x14ac:dyDescent="0.3">
      <c r="A366" s="41"/>
      <c r="B366" s="50"/>
      <c r="C366" s="41"/>
      <c r="D366" s="43"/>
      <c r="E366" s="41"/>
      <c r="F366" s="41"/>
      <c r="G366" s="43"/>
      <c r="H366" s="40"/>
      <c r="I366" s="40"/>
      <c r="J366" s="16" t="s">
        <v>21</v>
      </c>
      <c r="K366" s="17">
        <v>0</v>
      </c>
      <c r="L366" s="17">
        <v>148.68</v>
      </c>
      <c r="M366" s="17">
        <v>54818.61</v>
      </c>
    </row>
    <row r="367" spans="1:13" s="1" customFormat="1" ht="39.6" customHeight="1" x14ac:dyDescent="0.3">
      <c r="A367" s="41" t="s">
        <v>341</v>
      </c>
      <c r="B367" s="50" t="s">
        <v>342</v>
      </c>
      <c r="C367" s="41" t="s">
        <v>343</v>
      </c>
      <c r="D367" s="8" t="s">
        <v>26</v>
      </c>
      <c r="E367" s="41" t="s">
        <v>27</v>
      </c>
      <c r="F367" s="41" t="s">
        <v>239</v>
      </c>
      <c r="G367" s="42" t="s">
        <v>173</v>
      </c>
      <c r="H367" s="40">
        <f>I367+K367+L367+M367</f>
        <v>10222.280000000001</v>
      </c>
      <c r="I367" s="40">
        <v>0</v>
      </c>
      <c r="J367" s="16" t="s">
        <v>19</v>
      </c>
      <c r="K367" s="17">
        <f>K368</f>
        <v>0</v>
      </c>
      <c r="L367" s="17">
        <f>L368</f>
        <v>10222.280000000001</v>
      </c>
      <c r="M367" s="17">
        <f t="shared" ref="M367" si="66">M368</f>
        <v>0</v>
      </c>
    </row>
    <row r="368" spans="1:13" s="1" customFormat="1" ht="15.6" x14ac:dyDescent="0.3">
      <c r="A368" s="41"/>
      <c r="B368" s="50"/>
      <c r="C368" s="41"/>
      <c r="D368" s="42" t="s">
        <v>30</v>
      </c>
      <c r="E368" s="41"/>
      <c r="F368" s="41"/>
      <c r="G368" s="47"/>
      <c r="H368" s="40"/>
      <c r="I368" s="40"/>
      <c r="J368" s="16" t="s">
        <v>21</v>
      </c>
      <c r="K368" s="17">
        <v>0</v>
      </c>
      <c r="L368" s="17">
        <v>10222.280000000001</v>
      </c>
      <c r="M368" s="17">
        <v>0</v>
      </c>
    </row>
    <row r="369" spans="1:13" s="1" customFormat="1" ht="15.75" customHeight="1" x14ac:dyDescent="0.3">
      <c r="A369" s="41"/>
      <c r="B369" s="50"/>
      <c r="C369" s="41"/>
      <c r="D369" s="47"/>
      <c r="E369" s="41"/>
      <c r="F369" s="41" t="s">
        <v>78</v>
      </c>
      <c r="G369" s="47"/>
      <c r="H369" s="40">
        <f>I369+K369+L369+M369</f>
        <v>103052.57999999999</v>
      </c>
      <c r="I369" s="40">
        <v>0</v>
      </c>
      <c r="J369" s="18" t="s">
        <v>19</v>
      </c>
      <c r="K369" s="17">
        <f>K370</f>
        <v>0</v>
      </c>
      <c r="L369" s="17">
        <f>L370</f>
        <v>148.68</v>
      </c>
      <c r="M369" s="17">
        <f>M370</f>
        <v>102903.9</v>
      </c>
    </row>
    <row r="370" spans="1:13" s="1" customFormat="1" ht="18.75" customHeight="1" x14ac:dyDescent="0.3">
      <c r="A370" s="41"/>
      <c r="B370" s="50"/>
      <c r="C370" s="41"/>
      <c r="D370" s="43"/>
      <c r="E370" s="41"/>
      <c r="F370" s="41"/>
      <c r="G370" s="43"/>
      <c r="H370" s="40"/>
      <c r="I370" s="40"/>
      <c r="J370" s="16" t="s">
        <v>21</v>
      </c>
      <c r="K370" s="17">
        <v>0</v>
      </c>
      <c r="L370" s="17">
        <v>148.68</v>
      </c>
      <c r="M370" s="17">
        <v>102903.9</v>
      </c>
    </row>
    <row r="371" spans="1:13" s="1" customFormat="1" ht="42" customHeight="1" x14ac:dyDescent="0.3">
      <c r="A371" s="41" t="s">
        <v>344</v>
      </c>
      <c r="B371" s="50" t="s">
        <v>345</v>
      </c>
      <c r="C371" s="41" t="s">
        <v>346</v>
      </c>
      <c r="D371" s="8" t="s">
        <v>26</v>
      </c>
      <c r="E371" s="41" t="s">
        <v>27</v>
      </c>
      <c r="F371" s="41" t="s">
        <v>239</v>
      </c>
      <c r="G371" s="42" t="s">
        <v>173</v>
      </c>
      <c r="H371" s="40">
        <f>I371+K371+L371+M371</f>
        <v>7707.86</v>
      </c>
      <c r="I371" s="40">
        <v>0</v>
      </c>
      <c r="J371" s="16" t="s">
        <v>19</v>
      </c>
      <c r="K371" s="17">
        <f>K372</f>
        <v>0</v>
      </c>
      <c r="L371" s="17">
        <f>L372</f>
        <v>7707.86</v>
      </c>
      <c r="M371" s="17">
        <f t="shared" ref="M371" si="67">M372</f>
        <v>0</v>
      </c>
    </row>
    <row r="372" spans="1:13" s="1" customFormat="1" ht="15.6" x14ac:dyDescent="0.3">
      <c r="A372" s="41"/>
      <c r="B372" s="50"/>
      <c r="C372" s="41"/>
      <c r="D372" s="42" t="s">
        <v>30</v>
      </c>
      <c r="E372" s="41"/>
      <c r="F372" s="41"/>
      <c r="G372" s="47"/>
      <c r="H372" s="40"/>
      <c r="I372" s="40"/>
      <c r="J372" s="16" t="s">
        <v>21</v>
      </c>
      <c r="K372" s="17">
        <v>0</v>
      </c>
      <c r="L372" s="17">
        <v>7707.86</v>
      </c>
      <c r="M372" s="17">
        <v>0</v>
      </c>
    </row>
    <row r="373" spans="1:13" s="1" customFormat="1" ht="15.75" customHeight="1" x14ac:dyDescent="0.3">
      <c r="A373" s="41"/>
      <c r="B373" s="50"/>
      <c r="C373" s="41"/>
      <c r="D373" s="47"/>
      <c r="E373" s="41"/>
      <c r="F373" s="41" t="s">
        <v>78</v>
      </c>
      <c r="G373" s="47"/>
      <c r="H373" s="40">
        <f>I373+K373+L373+M373</f>
        <v>45830.86</v>
      </c>
      <c r="I373" s="40">
        <v>0</v>
      </c>
      <c r="J373" s="18" t="s">
        <v>19</v>
      </c>
      <c r="K373" s="17">
        <f>K374</f>
        <v>0</v>
      </c>
      <c r="L373" s="17">
        <f>L374</f>
        <v>148.68</v>
      </c>
      <c r="M373" s="17">
        <f>M374</f>
        <v>45682.18</v>
      </c>
    </row>
    <row r="374" spans="1:13" s="1" customFormat="1" ht="19.5" customHeight="1" x14ac:dyDescent="0.3">
      <c r="A374" s="41"/>
      <c r="B374" s="50"/>
      <c r="C374" s="41"/>
      <c r="D374" s="43"/>
      <c r="E374" s="41"/>
      <c r="F374" s="41"/>
      <c r="G374" s="43"/>
      <c r="H374" s="40"/>
      <c r="I374" s="40"/>
      <c r="J374" s="16" t="s">
        <v>21</v>
      </c>
      <c r="K374" s="17">
        <v>0</v>
      </c>
      <c r="L374" s="17">
        <v>148.68</v>
      </c>
      <c r="M374" s="17">
        <v>45682.18</v>
      </c>
    </row>
    <row r="375" spans="1:13" s="1" customFormat="1" ht="33" customHeight="1" x14ac:dyDescent="0.3">
      <c r="A375" s="41" t="s">
        <v>347</v>
      </c>
      <c r="B375" s="50" t="s">
        <v>348</v>
      </c>
      <c r="C375" s="41" t="s">
        <v>349</v>
      </c>
      <c r="D375" s="8" t="s">
        <v>26</v>
      </c>
      <c r="E375" s="41" t="s">
        <v>27</v>
      </c>
      <c r="F375" s="41" t="s">
        <v>239</v>
      </c>
      <c r="G375" s="42" t="s">
        <v>154</v>
      </c>
      <c r="H375" s="40">
        <f>I375+K375+L375+M375</f>
        <v>5050.4799999999996</v>
      </c>
      <c r="I375" s="40">
        <v>0</v>
      </c>
      <c r="J375" s="16" t="s">
        <v>19</v>
      </c>
      <c r="K375" s="17">
        <f>K376</f>
        <v>0</v>
      </c>
      <c r="L375" s="17">
        <f t="shared" ref="L375:M375" si="68">L376</f>
        <v>0</v>
      </c>
      <c r="M375" s="17">
        <f t="shared" si="68"/>
        <v>5050.4799999999996</v>
      </c>
    </row>
    <row r="376" spans="1:13" s="1" customFormat="1" ht="15.6" x14ac:dyDescent="0.3">
      <c r="A376" s="41"/>
      <c r="B376" s="50"/>
      <c r="C376" s="41"/>
      <c r="D376" s="42" t="s">
        <v>30</v>
      </c>
      <c r="E376" s="41"/>
      <c r="F376" s="41"/>
      <c r="G376" s="47"/>
      <c r="H376" s="40"/>
      <c r="I376" s="40"/>
      <c r="J376" s="16" t="s">
        <v>21</v>
      </c>
      <c r="K376" s="17">
        <v>0</v>
      </c>
      <c r="L376" s="17">
        <v>0</v>
      </c>
      <c r="M376" s="17">
        <v>5050.4799999999996</v>
      </c>
    </row>
    <row r="377" spans="1:13" s="1" customFormat="1" ht="15.75" customHeight="1" x14ac:dyDescent="0.3">
      <c r="A377" s="41"/>
      <c r="B377" s="50"/>
      <c r="C377" s="41"/>
      <c r="D377" s="47"/>
      <c r="E377" s="41"/>
      <c r="F377" s="41" t="s">
        <v>78</v>
      </c>
      <c r="G377" s="47"/>
      <c r="H377" s="40">
        <f>I377+K377+L377+M377</f>
        <v>131.08000000000001</v>
      </c>
      <c r="I377" s="40">
        <v>0</v>
      </c>
      <c r="J377" s="18" t="s">
        <v>19</v>
      </c>
      <c r="K377" s="17">
        <f>K378</f>
        <v>0</v>
      </c>
      <c r="L377" s="17">
        <f>L378</f>
        <v>0</v>
      </c>
      <c r="M377" s="17">
        <f>M378</f>
        <v>131.08000000000001</v>
      </c>
    </row>
    <row r="378" spans="1:13" s="1" customFormat="1" ht="19.5" customHeight="1" x14ac:dyDescent="0.3">
      <c r="A378" s="41"/>
      <c r="B378" s="50"/>
      <c r="C378" s="41"/>
      <c r="D378" s="43"/>
      <c r="E378" s="41"/>
      <c r="F378" s="41"/>
      <c r="G378" s="43"/>
      <c r="H378" s="40"/>
      <c r="I378" s="40"/>
      <c r="J378" s="16" t="s">
        <v>21</v>
      </c>
      <c r="K378" s="17">
        <v>0</v>
      </c>
      <c r="L378" s="17">
        <v>0</v>
      </c>
      <c r="M378" s="17">
        <v>131.08000000000001</v>
      </c>
    </row>
    <row r="379" spans="1:13" s="1" customFormat="1" ht="33" customHeight="1" x14ac:dyDescent="0.3">
      <c r="A379" s="41" t="s">
        <v>350</v>
      </c>
      <c r="B379" s="50" t="s">
        <v>351</v>
      </c>
      <c r="C379" s="41" t="s">
        <v>352</v>
      </c>
      <c r="D379" s="8" t="s">
        <v>26</v>
      </c>
      <c r="E379" s="41" t="s">
        <v>27</v>
      </c>
      <c r="F379" s="41" t="s">
        <v>239</v>
      </c>
      <c r="G379" s="42" t="s">
        <v>154</v>
      </c>
      <c r="H379" s="40">
        <f>I379+K379+L379+M379</f>
        <v>5824.15</v>
      </c>
      <c r="I379" s="40">
        <v>0</v>
      </c>
      <c r="J379" s="16" t="s">
        <v>19</v>
      </c>
      <c r="K379" s="17">
        <f>K380</f>
        <v>0</v>
      </c>
      <c r="L379" s="17">
        <f t="shared" ref="L379" si="69">L380</f>
        <v>0</v>
      </c>
      <c r="M379" s="17">
        <f>M380</f>
        <v>5824.15</v>
      </c>
    </row>
    <row r="380" spans="1:13" s="1" customFormat="1" ht="15.6" x14ac:dyDescent="0.3">
      <c r="A380" s="41"/>
      <c r="B380" s="50"/>
      <c r="C380" s="41"/>
      <c r="D380" s="42" t="s">
        <v>30</v>
      </c>
      <c r="E380" s="41"/>
      <c r="F380" s="41"/>
      <c r="G380" s="47"/>
      <c r="H380" s="40"/>
      <c r="I380" s="40"/>
      <c r="J380" s="16" t="s">
        <v>21</v>
      </c>
      <c r="K380" s="17">
        <v>0</v>
      </c>
      <c r="L380" s="17">
        <v>0</v>
      </c>
      <c r="M380" s="17">
        <v>5824.15</v>
      </c>
    </row>
    <row r="381" spans="1:13" s="1" customFormat="1" ht="15.75" customHeight="1" x14ac:dyDescent="0.3">
      <c r="A381" s="41"/>
      <c r="B381" s="50"/>
      <c r="C381" s="41"/>
      <c r="D381" s="47"/>
      <c r="E381" s="41"/>
      <c r="F381" s="41" t="s">
        <v>78</v>
      </c>
      <c r="G381" s="47"/>
      <c r="H381" s="40">
        <f>I381+K381+L381+M381</f>
        <v>131.08000000000001</v>
      </c>
      <c r="I381" s="40">
        <v>0</v>
      </c>
      <c r="J381" s="18" t="s">
        <v>19</v>
      </c>
      <c r="K381" s="17">
        <f>K382</f>
        <v>0</v>
      </c>
      <c r="L381" s="17">
        <f>L382</f>
        <v>0</v>
      </c>
      <c r="M381" s="17">
        <f>M382</f>
        <v>131.08000000000001</v>
      </c>
    </row>
    <row r="382" spans="1:13" s="1" customFormat="1" ht="19.5" customHeight="1" x14ac:dyDescent="0.3">
      <c r="A382" s="41"/>
      <c r="B382" s="50"/>
      <c r="C382" s="41"/>
      <c r="D382" s="43"/>
      <c r="E382" s="41"/>
      <c r="F382" s="41"/>
      <c r="G382" s="43"/>
      <c r="H382" s="40"/>
      <c r="I382" s="40"/>
      <c r="J382" s="16" t="s">
        <v>21</v>
      </c>
      <c r="K382" s="17">
        <v>0</v>
      </c>
      <c r="L382" s="17">
        <v>0</v>
      </c>
      <c r="M382" s="17">
        <v>131.08000000000001</v>
      </c>
    </row>
    <row r="383" spans="1:13" s="1" customFormat="1" ht="29.4" customHeight="1" x14ac:dyDescent="0.3">
      <c r="A383" s="41" t="s">
        <v>353</v>
      </c>
      <c r="B383" s="50" t="s">
        <v>354</v>
      </c>
      <c r="C383" s="41" t="s">
        <v>355</v>
      </c>
      <c r="D383" s="8" t="s">
        <v>26</v>
      </c>
      <c r="E383" s="41" t="s">
        <v>27</v>
      </c>
      <c r="F383" s="41" t="s">
        <v>239</v>
      </c>
      <c r="G383" s="42" t="s">
        <v>154</v>
      </c>
      <c r="H383" s="40">
        <f>I383+K383+L383+M383</f>
        <v>5983.53</v>
      </c>
      <c r="I383" s="40">
        <v>0</v>
      </c>
      <c r="J383" s="16" t="s">
        <v>19</v>
      </c>
      <c r="K383" s="17">
        <f>K384</f>
        <v>0</v>
      </c>
      <c r="L383" s="17">
        <f t="shared" ref="L383:M383" si="70">L384</f>
        <v>0</v>
      </c>
      <c r="M383" s="17">
        <f t="shared" si="70"/>
        <v>5983.53</v>
      </c>
    </row>
    <row r="384" spans="1:13" s="1" customFormat="1" ht="15.6" x14ac:dyDescent="0.3">
      <c r="A384" s="41"/>
      <c r="B384" s="50"/>
      <c r="C384" s="41"/>
      <c r="D384" s="42" t="s">
        <v>30</v>
      </c>
      <c r="E384" s="41"/>
      <c r="F384" s="41"/>
      <c r="G384" s="47"/>
      <c r="H384" s="40"/>
      <c r="I384" s="40"/>
      <c r="J384" s="16" t="s">
        <v>21</v>
      </c>
      <c r="K384" s="17">
        <v>0</v>
      </c>
      <c r="L384" s="17">
        <v>0</v>
      </c>
      <c r="M384" s="17">
        <v>5983.53</v>
      </c>
    </row>
    <row r="385" spans="1:13" s="1" customFormat="1" ht="15.75" customHeight="1" x14ac:dyDescent="0.3">
      <c r="A385" s="41"/>
      <c r="B385" s="50"/>
      <c r="C385" s="41"/>
      <c r="D385" s="47"/>
      <c r="E385" s="41"/>
      <c r="F385" s="41" t="s">
        <v>78</v>
      </c>
      <c r="G385" s="47"/>
      <c r="H385" s="40">
        <f>I385+K385+L385+M385</f>
        <v>131.08000000000001</v>
      </c>
      <c r="I385" s="40">
        <v>0</v>
      </c>
      <c r="J385" s="18" t="s">
        <v>19</v>
      </c>
      <c r="K385" s="17">
        <f>K386</f>
        <v>0</v>
      </c>
      <c r="L385" s="17">
        <f>L386</f>
        <v>0</v>
      </c>
      <c r="M385" s="17">
        <f>M386</f>
        <v>131.08000000000001</v>
      </c>
    </row>
    <row r="386" spans="1:13" s="1" customFormat="1" ht="19.5" customHeight="1" x14ac:dyDescent="0.3">
      <c r="A386" s="41"/>
      <c r="B386" s="50"/>
      <c r="C386" s="41"/>
      <c r="D386" s="43"/>
      <c r="E386" s="41"/>
      <c r="F386" s="41"/>
      <c r="G386" s="43"/>
      <c r="H386" s="40"/>
      <c r="I386" s="40"/>
      <c r="J386" s="16" t="s">
        <v>21</v>
      </c>
      <c r="K386" s="17">
        <v>0</v>
      </c>
      <c r="L386" s="17">
        <v>0</v>
      </c>
      <c r="M386" s="17">
        <v>131.08000000000001</v>
      </c>
    </row>
    <row r="387" spans="1:13" s="1" customFormat="1" ht="37.200000000000003" customHeight="1" x14ac:dyDescent="0.3">
      <c r="A387" s="41" t="s">
        <v>356</v>
      </c>
      <c r="B387" s="50" t="s">
        <v>357</v>
      </c>
      <c r="C387" s="41" t="s">
        <v>358</v>
      </c>
      <c r="D387" s="8" t="s">
        <v>26</v>
      </c>
      <c r="E387" s="41" t="s">
        <v>27</v>
      </c>
      <c r="F387" s="41" t="s">
        <v>239</v>
      </c>
      <c r="G387" s="42" t="s">
        <v>154</v>
      </c>
      <c r="H387" s="40">
        <f>I387+K387+L387+M387</f>
        <v>6760.88</v>
      </c>
      <c r="I387" s="40">
        <v>0</v>
      </c>
      <c r="J387" s="16" t="s">
        <v>19</v>
      </c>
      <c r="K387" s="17">
        <f>K388</f>
        <v>0</v>
      </c>
      <c r="L387" s="17">
        <f t="shared" ref="L387:M387" si="71">L388</f>
        <v>0</v>
      </c>
      <c r="M387" s="17">
        <f t="shared" si="71"/>
        <v>6760.88</v>
      </c>
    </row>
    <row r="388" spans="1:13" s="1" customFormat="1" ht="15.6" x14ac:dyDescent="0.3">
      <c r="A388" s="41"/>
      <c r="B388" s="50"/>
      <c r="C388" s="41"/>
      <c r="D388" s="42" t="s">
        <v>30</v>
      </c>
      <c r="E388" s="41"/>
      <c r="F388" s="41"/>
      <c r="G388" s="47"/>
      <c r="H388" s="40"/>
      <c r="I388" s="40"/>
      <c r="J388" s="16" t="s">
        <v>21</v>
      </c>
      <c r="K388" s="17">
        <v>0</v>
      </c>
      <c r="L388" s="17">
        <v>0</v>
      </c>
      <c r="M388" s="17">
        <v>6760.88</v>
      </c>
    </row>
    <row r="389" spans="1:13" s="1" customFormat="1" ht="15.75" customHeight="1" x14ac:dyDescent="0.3">
      <c r="A389" s="41"/>
      <c r="B389" s="50"/>
      <c r="C389" s="41"/>
      <c r="D389" s="47"/>
      <c r="E389" s="41"/>
      <c r="F389" s="41" t="s">
        <v>78</v>
      </c>
      <c r="G389" s="47"/>
      <c r="H389" s="40">
        <f>I389+K389+L389+M389</f>
        <v>131.08000000000001</v>
      </c>
      <c r="I389" s="40">
        <v>0</v>
      </c>
      <c r="J389" s="18" t="s">
        <v>19</v>
      </c>
      <c r="K389" s="17">
        <f>K390</f>
        <v>0</v>
      </c>
      <c r="L389" s="17">
        <f>L390</f>
        <v>0</v>
      </c>
      <c r="M389" s="17">
        <f>M390</f>
        <v>131.08000000000001</v>
      </c>
    </row>
    <row r="390" spans="1:13" s="1" customFormat="1" ht="19.5" customHeight="1" x14ac:dyDescent="0.3">
      <c r="A390" s="41"/>
      <c r="B390" s="50"/>
      <c r="C390" s="41"/>
      <c r="D390" s="43"/>
      <c r="E390" s="41"/>
      <c r="F390" s="41"/>
      <c r="G390" s="43"/>
      <c r="H390" s="40"/>
      <c r="I390" s="40"/>
      <c r="J390" s="16" t="s">
        <v>21</v>
      </c>
      <c r="K390" s="17">
        <v>0</v>
      </c>
      <c r="L390" s="17">
        <v>0</v>
      </c>
      <c r="M390" s="17">
        <v>131.08000000000001</v>
      </c>
    </row>
    <row r="391" spans="1:13" s="1" customFormat="1" ht="37.200000000000003" customHeight="1" x14ac:dyDescent="0.3">
      <c r="A391" s="41" t="s">
        <v>359</v>
      </c>
      <c r="B391" s="50" t="s">
        <v>360</v>
      </c>
      <c r="C391" s="41" t="s">
        <v>361</v>
      </c>
      <c r="D391" s="8" t="s">
        <v>26</v>
      </c>
      <c r="E391" s="41" t="s">
        <v>27</v>
      </c>
      <c r="F391" s="41" t="s">
        <v>239</v>
      </c>
      <c r="G391" s="42" t="s">
        <v>154</v>
      </c>
      <c r="H391" s="40">
        <f>I391+K391+L391+M391</f>
        <v>7145.47</v>
      </c>
      <c r="I391" s="40">
        <v>0</v>
      </c>
      <c r="J391" s="16" t="s">
        <v>19</v>
      </c>
      <c r="K391" s="17">
        <f>K392</f>
        <v>0</v>
      </c>
      <c r="L391" s="17">
        <f t="shared" ref="L391:M391" si="72">L392</f>
        <v>0</v>
      </c>
      <c r="M391" s="17">
        <f t="shared" si="72"/>
        <v>7145.47</v>
      </c>
    </row>
    <row r="392" spans="1:13" s="1" customFormat="1" ht="15.6" x14ac:dyDescent="0.3">
      <c r="A392" s="41"/>
      <c r="B392" s="50"/>
      <c r="C392" s="41"/>
      <c r="D392" s="42" t="s">
        <v>30</v>
      </c>
      <c r="E392" s="41"/>
      <c r="F392" s="41"/>
      <c r="G392" s="47"/>
      <c r="H392" s="40"/>
      <c r="I392" s="40"/>
      <c r="J392" s="16" t="s">
        <v>21</v>
      </c>
      <c r="K392" s="17">
        <v>0</v>
      </c>
      <c r="L392" s="17">
        <v>0</v>
      </c>
      <c r="M392" s="17">
        <v>7145.47</v>
      </c>
    </row>
    <row r="393" spans="1:13" s="1" customFormat="1" ht="15.75" customHeight="1" x14ac:dyDescent="0.3">
      <c r="A393" s="41"/>
      <c r="B393" s="50"/>
      <c r="C393" s="41"/>
      <c r="D393" s="47"/>
      <c r="E393" s="41"/>
      <c r="F393" s="41" t="s">
        <v>78</v>
      </c>
      <c r="G393" s="47"/>
      <c r="H393" s="40">
        <f>I393+K393+L393+M393</f>
        <v>131.08000000000001</v>
      </c>
      <c r="I393" s="40">
        <v>0</v>
      </c>
      <c r="J393" s="18" t="s">
        <v>19</v>
      </c>
      <c r="K393" s="17">
        <f>K394</f>
        <v>0</v>
      </c>
      <c r="L393" s="17">
        <f>L394</f>
        <v>0</v>
      </c>
      <c r="M393" s="17">
        <f>M394</f>
        <v>131.08000000000001</v>
      </c>
    </row>
    <row r="394" spans="1:13" s="1" customFormat="1" ht="19.5" customHeight="1" x14ac:dyDescent="0.3">
      <c r="A394" s="41"/>
      <c r="B394" s="50"/>
      <c r="C394" s="41"/>
      <c r="D394" s="43"/>
      <c r="E394" s="41"/>
      <c r="F394" s="41"/>
      <c r="G394" s="43"/>
      <c r="H394" s="40"/>
      <c r="I394" s="40"/>
      <c r="J394" s="16" t="s">
        <v>21</v>
      </c>
      <c r="K394" s="17">
        <v>0</v>
      </c>
      <c r="L394" s="17">
        <v>0</v>
      </c>
      <c r="M394" s="17">
        <v>131.08000000000001</v>
      </c>
    </row>
    <row r="395" spans="1:13" s="1" customFormat="1" ht="28.8" customHeight="1" x14ac:dyDescent="0.3">
      <c r="A395" s="41" t="s">
        <v>362</v>
      </c>
      <c r="B395" s="50" t="s">
        <v>363</v>
      </c>
      <c r="C395" s="41" t="s">
        <v>364</v>
      </c>
      <c r="D395" s="8" t="s">
        <v>26</v>
      </c>
      <c r="E395" s="41" t="s">
        <v>27</v>
      </c>
      <c r="F395" s="41" t="s">
        <v>239</v>
      </c>
      <c r="G395" s="42" t="s">
        <v>154</v>
      </c>
      <c r="H395" s="40">
        <f>I395+K395+L395+M395</f>
        <v>5708.01</v>
      </c>
      <c r="I395" s="40">
        <v>0</v>
      </c>
      <c r="J395" s="16" t="s">
        <v>19</v>
      </c>
      <c r="K395" s="17">
        <f>K396</f>
        <v>0</v>
      </c>
      <c r="L395" s="17">
        <f t="shared" ref="L395:M395" si="73">L396</f>
        <v>0</v>
      </c>
      <c r="M395" s="17">
        <f t="shared" si="73"/>
        <v>5708.01</v>
      </c>
    </row>
    <row r="396" spans="1:13" s="1" customFormat="1" ht="15.6" x14ac:dyDescent="0.3">
      <c r="A396" s="41"/>
      <c r="B396" s="50"/>
      <c r="C396" s="41"/>
      <c r="D396" s="42" t="s">
        <v>30</v>
      </c>
      <c r="E396" s="41"/>
      <c r="F396" s="41"/>
      <c r="G396" s="47"/>
      <c r="H396" s="40"/>
      <c r="I396" s="40"/>
      <c r="J396" s="16" t="s">
        <v>21</v>
      </c>
      <c r="K396" s="17">
        <v>0</v>
      </c>
      <c r="L396" s="17">
        <v>0</v>
      </c>
      <c r="M396" s="17">
        <v>5708.01</v>
      </c>
    </row>
    <row r="397" spans="1:13" s="1" customFormat="1" ht="15.75" customHeight="1" x14ac:dyDescent="0.3">
      <c r="A397" s="41"/>
      <c r="B397" s="50"/>
      <c r="C397" s="41"/>
      <c r="D397" s="47"/>
      <c r="E397" s="41"/>
      <c r="F397" s="41" t="s">
        <v>78</v>
      </c>
      <c r="G397" s="47"/>
      <c r="H397" s="40">
        <f>I397+K397+L397+M397</f>
        <v>131.08000000000001</v>
      </c>
      <c r="I397" s="40">
        <v>0</v>
      </c>
      <c r="J397" s="18" t="s">
        <v>19</v>
      </c>
      <c r="K397" s="17">
        <f>K398</f>
        <v>0</v>
      </c>
      <c r="L397" s="17">
        <f>L398</f>
        <v>0</v>
      </c>
      <c r="M397" s="17">
        <f>M398</f>
        <v>131.08000000000001</v>
      </c>
    </row>
    <row r="398" spans="1:13" s="1" customFormat="1" ht="19.5" customHeight="1" x14ac:dyDescent="0.3">
      <c r="A398" s="41"/>
      <c r="B398" s="50"/>
      <c r="C398" s="41"/>
      <c r="D398" s="43"/>
      <c r="E398" s="41"/>
      <c r="F398" s="41"/>
      <c r="G398" s="43"/>
      <c r="H398" s="40"/>
      <c r="I398" s="40"/>
      <c r="J398" s="16" t="s">
        <v>21</v>
      </c>
      <c r="K398" s="17">
        <v>0</v>
      </c>
      <c r="L398" s="17">
        <v>0</v>
      </c>
      <c r="M398" s="17">
        <v>131.08000000000001</v>
      </c>
    </row>
    <row r="399" spans="1:13" s="1" customFormat="1" ht="35.4" customHeight="1" x14ac:dyDescent="0.3">
      <c r="A399" s="41" t="s">
        <v>365</v>
      </c>
      <c r="B399" s="50" t="s">
        <v>366</v>
      </c>
      <c r="C399" s="41" t="s">
        <v>367</v>
      </c>
      <c r="D399" s="8" t="s">
        <v>26</v>
      </c>
      <c r="E399" s="41" t="s">
        <v>27</v>
      </c>
      <c r="F399" s="41" t="s">
        <v>239</v>
      </c>
      <c r="G399" s="42" t="s">
        <v>154</v>
      </c>
      <c r="H399" s="40">
        <f>I399+K399+L399+M399</f>
        <v>5455.41</v>
      </c>
      <c r="I399" s="40">
        <v>0</v>
      </c>
      <c r="J399" s="16" t="s">
        <v>19</v>
      </c>
      <c r="K399" s="17">
        <f>K400</f>
        <v>0</v>
      </c>
      <c r="L399" s="17">
        <f t="shared" ref="L399:M399" si="74">L400</f>
        <v>0</v>
      </c>
      <c r="M399" s="17">
        <f t="shared" si="74"/>
        <v>5455.41</v>
      </c>
    </row>
    <row r="400" spans="1:13" s="1" customFormat="1" ht="15.6" x14ac:dyDescent="0.3">
      <c r="A400" s="41"/>
      <c r="B400" s="50"/>
      <c r="C400" s="41"/>
      <c r="D400" s="42" t="s">
        <v>30</v>
      </c>
      <c r="E400" s="41"/>
      <c r="F400" s="41"/>
      <c r="G400" s="47"/>
      <c r="H400" s="40"/>
      <c r="I400" s="40"/>
      <c r="J400" s="16" t="s">
        <v>21</v>
      </c>
      <c r="K400" s="17">
        <v>0</v>
      </c>
      <c r="L400" s="17">
        <v>0</v>
      </c>
      <c r="M400" s="17">
        <v>5455.41</v>
      </c>
    </row>
    <row r="401" spans="1:13" s="1" customFormat="1" ht="15.75" customHeight="1" x14ac:dyDescent="0.3">
      <c r="A401" s="41"/>
      <c r="B401" s="50"/>
      <c r="C401" s="41"/>
      <c r="D401" s="47"/>
      <c r="E401" s="41"/>
      <c r="F401" s="41" t="s">
        <v>78</v>
      </c>
      <c r="G401" s="47"/>
      <c r="H401" s="40">
        <f>I401+K401+L401+M401</f>
        <v>131.08000000000001</v>
      </c>
      <c r="I401" s="40">
        <v>0</v>
      </c>
      <c r="J401" s="18" t="s">
        <v>19</v>
      </c>
      <c r="K401" s="17">
        <f>K402</f>
        <v>0</v>
      </c>
      <c r="L401" s="17">
        <f>L402</f>
        <v>0</v>
      </c>
      <c r="M401" s="17">
        <f>M402</f>
        <v>131.08000000000001</v>
      </c>
    </row>
    <row r="402" spans="1:13" s="1" customFormat="1" ht="19.5" customHeight="1" x14ac:dyDescent="0.3">
      <c r="A402" s="41"/>
      <c r="B402" s="50"/>
      <c r="C402" s="41"/>
      <c r="D402" s="43"/>
      <c r="E402" s="41"/>
      <c r="F402" s="41"/>
      <c r="G402" s="43"/>
      <c r="H402" s="40"/>
      <c r="I402" s="40"/>
      <c r="J402" s="16" t="s">
        <v>21</v>
      </c>
      <c r="K402" s="17">
        <v>0</v>
      </c>
      <c r="L402" s="17">
        <v>0</v>
      </c>
      <c r="M402" s="17">
        <v>131.08000000000001</v>
      </c>
    </row>
    <row r="403" spans="1:13" s="1" customFormat="1" ht="39.6" customHeight="1" x14ac:dyDescent="0.3">
      <c r="A403" s="41" t="s">
        <v>368</v>
      </c>
      <c r="B403" s="50" t="s">
        <v>369</v>
      </c>
      <c r="C403" s="41" t="s">
        <v>370</v>
      </c>
      <c r="D403" s="8" t="s">
        <v>26</v>
      </c>
      <c r="E403" s="41" t="s">
        <v>27</v>
      </c>
      <c r="F403" s="41" t="s">
        <v>239</v>
      </c>
      <c r="G403" s="42" t="s">
        <v>154</v>
      </c>
      <c r="H403" s="40">
        <f>I403+K403+L403+M403</f>
        <v>9175.83</v>
      </c>
      <c r="I403" s="40">
        <v>0</v>
      </c>
      <c r="J403" s="16" t="s">
        <v>19</v>
      </c>
      <c r="K403" s="17">
        <f>K404</f>
        <v>0</v>
      </c>
      <c r="L403" s="17">
        <f t="shared" ref="L403:M403" si="75">L404</f>
        <v>0</v>
      </c>
      <c r="M403" s="17">
        <f t="shared" si="75"/>
        <v>9175.83</v>
      </c>
    </row>
    <row r="404" spans="1:13" s="1" customFormat="1" ht="15.6" x14ac:dyDescent="0.3">
      <c r="A404" s="41"/>
      <c r="B404" s="50"/>
      <c r="C404" s="41"/>
      <c r="D404" s="42" t="s">
        <v>30</v>
      </c>
      <c r="E404" s="41"/>
      <c r="F404" s="41"/>
      <c r="G404" s="47"/>
      <c r="H404" s="40"/>
      <c r="I404" s="40"/>
      <c r="J404" s="16" t="s">
        <v>21</v>
      </c>
      <c r="K404" s="17">
        <v>0</v>
      </c>
      <c r="L404" s="17">
        <v>0</v>
      </c>
      <c r="M404" s="17">
        <v>9175.83</v>
      </c>
    </row>
    <row r="405" spans="1:13" s="1" customFormat="1" ht="15.75" customHeight="1" x14ac:dyDescent="0.3">
      <c r="A405" s="41"/>
      <c r="B405" s="50"/>
      <c r="C405" s="41"/>
      <c r="D405" s="47"/>
      <c r="E405" s="41"/>
      <c r="F405" s="41" t="s">
        <v>78</v>
      </c>
      <c r="G405" s="47"/>
      <c r="H405" s="40">
        <f>I405+K405+L405+M405</f>
        <v>131.08000000000001</v>
      </c>
      <c r="I405" s="40">
        <v>0</v>
      </c>
      <c r="J405" s="18" t="s">
        <v>19</v>
      </c>
      <c r="K405" s="17">
        <f>K406</f>
        <v>0</v>
      </c>
      <c r="L405" s="17">
        <f>L406</f>
        <v>0</v>
      </c>
      <c r="M405" s="17">
        <f>M406</f>
        <v>131.08000000000001</v>
      </c>
    </row>
    <row r="406" spans="1:13" s="1" customFormat="1" ht="19.5" customHeight="1" x14ac:dyDescent="0.3">
      <c r="A406" s="41"/>
      <c r="B406" s="50"/>
      <c r="C406" s="41"/>
      <c r="D406" s="43"/>
      <c r="E406" s="41"/>
      <c r="F406" s="41"/>
      <c r="G406" s="43"/>
      <c r="H406" s="40"/>
      <c r="I406" s="40"/>
      <c r="J406" s="16" t="s">
        <v>21</v>
      </c>
      <c r="K406" s="17">
        <v>0</v>
      </c>
      <c r="L406" s="17">
        <v>0</v>
      </c>
      <c r="M406" s="17">
        <v>131.08000000000001</v>
      </c>
    </row>
    <row r="407" spans="1:13" s="1" customFormat="1" ht="34.200000000000003" customHeight="1" x14ac:dyDescent="0.3">
      <c r="A407" s="41" t="s">
        <v>371</v>
      </c>
      <c r="B407" s="50" t="s">
        <v>372</v>
      </c>
      <c r="C407" s="41" t="s">
        <v>373</v>
      </c>
      <c r="D407" s="8" t="s">
        <v>26</v>
      </c>
      <c r="E407" s="41" t="s">
        <v>27</v>
      </c>
      <c r="F407" s="41" t="s">
        <v>239</v>
      </c>
      <c r="G407" s="42" t="s">
        <v>154</v>
      </c>
      <c r="H407" s="40">
        <f>I407+K407+L407+M407</f>
        <v>7117.46</v>
      </c>
      <c r="I407" s="40">
        <v>0</v>
      </c>
      <c r="J407" s="16" t="s">
        <v>19</v>
      </c>
      <c r="K407" s="17">
        <f>K408</f>
        <v>0</v>
      </c>
      <c r="L407" s="17">
        <f t="shared" ref="L407:M407" si="76">L408</f>
        <v>0</v>
      </c>
      <c r="M407" s="17">
        <f t="shared" si="76"/>
        <v>7117.46</v>
      </c>
    </row>
    <row r="408" spans="1:13" s="1" customFormat="1" ht="15.6" x14ac:dyDescent="0.3">
      <c r="A408" s="41"/>
      <c r="B408" s="50"/>
      <c r="C408" s="41"/>
      <c r="D408" s="42" t="s">
        <v>30</v>
      </c>
      <c r="E408" s="41"/>
      <c r="F408" s="41"/>
      <c r="G408" s="47"/>
      <c r="H408" s="40"/>
      <c r="I408" s="40"/>
      <c r="J408" s="16" t="s">
        <v>21</v>
      </c>
      <c r="K408" s="17">
        <v>0</v>
      </c>
      <c r="L408" s="17">
        <v>0</v>
      </c>
      <c r="M408" s="17">
        <v>7117.46</v>
      </c>
    </row>
    <row r="409" spans="1:13" s="1" customFormat="1" ht="15.75" customHeight="1" x14ac:dyDescent="0.3">
      <c r="A409" s="41"/>
      <c r="B409" s="50"/>
      <c r="C409" s="41"/>
      <c r="D409" s="47"/>
      <c r="E409" s="41"/>
      <c r="F409" s="41" t="s">
        <v>78</v>
      </c>
      <c r="G409" s="47"/>
      <c r="H409" s="40">
        <f>I409+K409+L409+M409</f>
        <v>131.08000000000001</v>
      </c>
      <c r="I409" s="40">
        <v>0</v>
      </c>
      <c r="J409" s="18" t="s">
        <v>19</v>
      </c>
      <c r="K409" s="17">
        <f>K410</f>
        <v>0</v>
      </c>
      <c r="L409" s="17">
        <f>L410</f>
        <v>0</v>
      </c>
      <c r="M409" s="17">
        <f>M410</f>
        <v>131.08000000000001</v>
      </c>
    </row>
    <row r="410" spans="1:13" s="1" customFormat="1" ht="19.5" customHeight="1" x14ac:dyDescent="0.3">
      <c r="A410" s="41"/>
      <c r="B410" s="50"/>
      <c r="C410" s="41"/>
      <c r="D410" s="43"/>
      <c r="E410" s="41"/>
      <c r="F410" s="41"/>
      <c r="G410" s="43"/>
      <c r="H410" s="40"/>
      <c r="I410" s="40"/>
      <c r="J410" s="16" t="s">
        <v>21</v>
      </c>
      <c r="K410" s="17">
        <v>0</v>
      </c>
      <c r="L410" s="17">
        <v>0</v>
      </c>
      <c r="M410" s="17">
        <v>131.08000000000001</v>
      </c>
    </row>
    <row r="411" spans="1:13" s="1" customFormat="1" ht="32.4" customHeight="1" x14ac:dyDescent="0.3">
      <c r="A411" s="41" t="s">
        <v>374</v>
      </c>
      <c r="B411" s="50" t="s">
        <v>375</v>
      </c>
      <c r="C411" s="41" t="s">
        <v>376</v>
      </c>
      <c r="D411" s="8" t="s">
        <v>26</v>
      </c>
      <c r="E411" s="41" t="s">
        <v>27</v>
      </c>
      <c r="F411" s="41" t="s">
        <v>239</v>
      </c>
      <c r="G411" s="42" t="s">
        <v>154</v>
      </c>
      <c r="H411" s="40">
        <f>I411+K411+L411+M411</f>
        <v>8719.6</v>
      </c>
      <c r="I411" s="40">
        <v>0</v>
      </c>
      <c r="J411" s="16" t="s">
        <v>19</v>
      </c>
      <c r="K411" s="17">
        <f>K412</f>
        <v>0</v>
      </c>
      <c r="L411" s="17">
        <f t="shared" ref="L411:M411" si="77">L412</f>
        <v>0</v>
      </c>
      <c r="M411" s="17">
        <f t="shared" si="77"/>
        <v>8719.6</v>
      </c>
    </row>
    <row r="412" spans="1:13" s="1" customFormat="1" ht="15.6" x14ac:dyDescent="0.3">
      <c r="A412" s="41"/>
      <c r="B412" s="50"/>
      <c r="C412" s="41"/>
      <c r="D412" s="42" t="s">
        <v>30</v>
      </c>
      <c r="E412" s="41"/>
      <c r="F412" s="41"/>
      <c r="G412" s="47"/>
      <c r="H412" s="40"/>
      <c r="I412" s="40"/>
      <c r="J412" s="16" t="s">
        <v>21</v>
      </c>
      <c r="K412" s="17">
        <v>0</v>
      </c>
      <c r="L412" s="17">
        <v>0</v>
      </c>
      <c r="M412" s="17">
        <v>8719.6</v>
      </c>
    </row>
    <row r="413" spans="1:13" s="1" customFormat="1" ht="15.75" customHeight="1" x14ac:dyDescent="0.3">
      <c r="A413" s="41"/>
      <c r="B413" s="50"/>
      <c r="C413" s="41"/>
      <c r="D413" s="47"/>
      <c r="E413" s="41"/>
      <c r="F413" s="41" t="s">
        <v>78</v>
      </c>
      <c r="G413" s="47"/>
      <c r="H413" s="40">
        <f>I413+K413+L413+M413</f>
        <v>131.08000000000001</v>
      </c>
      <c r="I413" s="40">
        <v>0</v>
      </c>
      <c r="J413" s="18" t="s">
        <v>19</v>
      </c>
      <c r="K413" s="17">
        <f>K414</f>
        <v>0</v>
      </c>
      <c r="L413" s="17">
        <f>L414</f>
        <v>0</v>
      </c>
      <c r="M413" s="17">
        <f>M414</f>
        <v>131.08000000000001</v>
      </c>
    </row>
    <row r="414" spans="1:13" s="1" customFormat="1" ht="19.5" customHeight="1" x14ac:dyDescent="0.3">
      <c r="A414" s="41"/>
      <c r="B414" s="50"/>
      <c r="C414" s="41"/>
      <c r="D414" s="43"/>
      <c r="E414" s="41"/>
      <c r="F414" s="41"/>
      <c r="G414" s="43"/>
      <c r="H414" s="40"/>
      <c r="I414" s="40"/>
      <c r="J414" s="16" t="s">
        <v>21</v>
      </c>
      <c r="K414" s="17">
        <v>0</v>
      </c>
      <c r="L414" s="17">
        <v>0</v>
      </c>
      <c r="M414" s="17">
        <v>131.08000000000001</v>
      </c>
    </row>
    <row r="415" spans="1:13" s="1" customFormat="1" ht="24" customHeight="1" x14ac:dyDescent="0.3">
      <c r="A415" s="41" t="s">
        <v>377</v>
      </c>
      <c r="B415" s="50" t="s">
        <v>378</v>
      </c>
      <c r="C415" s="41" t="s">
        <v>379</v>
      </c>
      <c r="D415" s="8" t="s">
        <v>26</v>
      </c>
      <c r="E415" s="41" t="s">
        <v>27</v>
      </c>
      <c r="F415" s="42" t="s">
        <v>28</v>
      </c>
      <c r="G415" s="42" t="s">
        <v>101</v>
      </c>
      <c r="H415" s="53">
        <f>I415+K415+L415+M415</f>
        <v>15672.23</v>
      </c>
      <c r="I415" s="53">
        <v>0</v>
      </c>
      <c r="J415" s="44" t="s">
        <v>19</v>
      </c>
      <c r="K415" s="61">
        <f>K417</f>
        <v>0</v>
      </c>
      <c r="L415" s="61">
        <f>L417</f>
        <v>4701.67</v>
      </c>
      <c r="M415" s="61">
        <f>M417</f>
        <v>10970.56</v>
      </c>
    </row>
    <row r="416" spans="1:13" s="1" customFormat="1" ht="15.75" customHeight="1" x14ac:dyDescent="0.3">
      <c r="A416" s="41"/>
      <c r="B416" s="50"/>
      <c r="C416" s="41"/>
      <c r="D416" s="41" t="s">
        <v>30</v>
      </c>
      <c r="E416" s="41"/>
      <c r="F416" s="47"/>
      <c r="G416" s="47"/>
      <c r="H416" s="54"/>
      <c r="I416" s="54"/>
      <c r="J416" s="45"/>
      <c r="K416" s="63"/>
      <c r="L416" s="63"/>
      <c r="M416" s="63"/>
    </row>
    <row r="417" spans="1:13" s="1" customFormat="1" ht="16.8" customHeight="1" x14ac:dyDescent="0.3">
      <c r="A417" s="41"/>
      <c r="B417" s="50"/>
      <c r="C417" s="41"/>
      <c r="D417" s="41"/>
      <c r="E417" s="41"/>
      <c r="F417" s="43"/>
      <c r="G417" s="43"/>
      <c r="H417" s="55"/>
      <c r="I417" s="55"/>
      <c r="J417" s="16" t="s">
        <v>21</v>
      </c>
      <c r="K417" s="17">
        <v>0</v>
      </c>
      <c r="L417" s="17">
        <v>4701.67</v>
      </c>
      <c r="M417" s="17">
        <v>10970.56</v>
      </c>
    </row>
    <row r="418" spans="1:13" s="1" customFormat="1" ht="36.6" customHeight="1" x14ac:dyDescent="0.3">
      <c r="A418" s="41" t="s">
        <v>380</v>
      </c>
      <c r="B418" s="50" t="s">
        <v>381</v>
      </c>
      <c r="C418" s="41" t="s">
        <v>382</v>
      </c>
      <c r="D418" s="8" t="s">
        <v>26</v>
      </c>
      <c r="E418" s="41" t="s">
        <v>27</v>
      </c>
      <c r="F418" s="41" t="s">
        <v>239</v>
      </c>
      <c r="G418" s="42" t="s">
        <v>116</v>
      </c>
      <c r="H418" s="40">
        <f>I418+K418+L418+M418</f>
        <v>6358.98</v>
      </c>
      <c r="I418" s="40">
        <v>0</v>
      </c>
      <c r="J418" s="16" t="s">
        <v>19</v>
      </c>
      <c r="K418" s="17">
        <f>K419</f>
        <v>6358.98</v>
      </c>
      <c r="L418" s="17">
        <f t="shared" ref="L418:M418" si="78">L419</f>
        <v>0</v>
      </c>
      <c r="M418" s="17">
        <f t="shared" si="78"/>
        <v>0</v>
      </c>
    </row>
    <row r="419" spans="1:13" s="1" customFormat="1" ht="15.6" x14ac:dyDescent="0.3">
      <c r="A419" s="41"/>
      <c r="B419" s="50"/>
      <c r="C419" s="41"/>
      <c r="D419" s="42" t="s">
        <v>30</v>
      </c>
      <c r="E419" s="41"/>
      <c r="F419" s="41"/>
      <c r="G419" s="47"/>
      <c r="H419" s="40"/>
      <c r="I419" s="40"/>
      <c r="J419" s="16" t="s">
        <v>21</v>
      </c>
      <c r="K419" s="17">
        <v>6358.98</v>
      </c>
      <c r="L419" s="17">
        <v>0</v>
      </c>
      <c r="M419" s="17">
        <v>0</v>
      </c>
    </row>
    <row r="420" spans="1:13" s="1" customFormat="1" ht="15.75" customHeight="1" x14ac:dyDescent="0.3">
      <c r="A420" s="41"/>
      <c r="B420" s="50"/>
      <c r="C420" s="41"/>
      <c r="D420" s="47"/>
      <c r="E420" s="41"/>
      <c r="F420" s="41" t="s">
        <v>28</v>
      </c>
      <c r="G420" s="47"/>
      <c r="H420" s="40">
        <f>I420+K420+L420+M420</f>
        <v>38228.58</v>
      </c>
      <c r="I420" s="40">
        <v>0</v>
      </c>
      <c r="J420" s="18" t="s">
        <v>19</v>
      </c>
      <c r="K420" s="17">
        <f>K421</f>
        <v>90.2</v>
      </c>
      <c r="L420" s="17">
        <f>L421</f>
        <v>60.13</v>
      </c>
      <c r="M420" s="17">
        <f>M421</f>
        <v>38078.25</v>
      </c>
    </row>
    <row r="421" spans="1:13" s="1" customFormat="1" ht="19.5" customHeight="1" x14ac:dyDescent="0.3">
      <c r="A421" s="41"/>
      <c r="B421" s="50"/>
      <c r="C421" s="41"/>
      <c r="D421" s="43"/>
      <c r="E421" s="41"/>
      <c r="F421" s="41"/>
      <c r="G421" s="43"/>
      <c r="H421" s="40"/>
      <c r="I421" s="40"/>
      <c r="J421" s="16" t="s">
        <v>21</v>
      </c>
      <c r="K421" s="17">
        <v>90.2</v>
      </c>
      <c r="L421" s="17">
        <v>60.13</v>
      </c>
      <c r="M421" s="17">
        <v>38078.25</v>
      </c>
    </row>
    <row r="422" spans="1:13" s="1" customFormat="1" ht="27" customHeight="1" x14ac:dyDescent="0.3">
      <c r="A422" s="41" t="s">
        <v>383</v>
      </c>
      <c r="B422" s="50" t="s">
        <v>384</v>
      </c>
      <c r="C422" s="41" t="s">
        <v>385</v>
      </c>
      <c r="D422" s="8" t="s">
        <v>26</v>
      </c>
      <c r="E422" s="41" t="s">
        <v>27</v>
      </c>
      <c r="F422" s="42" t="s">
        <v>239</v>
      </c>
      <c r="G422" s="42" t="s">
        <v>173</v>
      </c>
      <c r="H422" s="53">
        <f>I422+K422+L422+M422</f>
        <v>2457.5300000000002</v>
      </c>
      <c r="I422" s="53">
        <v>0</v>
      </c>
      <c r="J422" s="16" t="s">
        <v>19</v>
      </c>
      <c r="K422" s="17">
        <f>K423</f>
        <v>0</v>
      </c>
      <c r="L422" s="17">
        <f t="shared" ref="L422:M422" si="79">L423</f>
        <v>0</v>
      </c>
      <c r="M422" s="17">
        <f t="shared" si="79"/>
        <v>2457.5300000000002</v>
      </c>
    </row>
    <row r="423" spans="1:13" s="1" customFormat="1" ht="15.6" customHeight="1" x14ac:dyDescent="0.3">
      <c r="A423" s="41"/>
      <c r="B423" s="50"/>
      <c r="C423" s="41"/>
      <c r="D423" s="42" t="s">
        <v>30</v>
      </c>
      <c r="E423" s="41"/>
      <c r="F423" s="47"/>
      <c r="G423" s="47"/>
      <c r="H423" s="54"/>
      <c r="I423" s="54"/>
      <c r="J423" s="44" t="s">
        <v>21</v>
      </c>
      <c r="K423" s="61">
        <v>0</v>
      </c>
      <c r="L423" s="61">
        <v>0</v>
      </c>
      <c r="M423" s="61">
        <v>2457.5300000000002</v>
      </c>
    </row>
    <row r="424" spans="1:13" s="1" customFormat="1" ht="15.75" customHeight="1" x14ac:dyDescent="0.3">
      <c r="A424" s="41"/>
      <c r="B424" s="50"/>
      <c r="C424" s="41"/>
      <c r="D424" s="47"/>
      <c r="E424" s="41"/>
      <c r="F424" s="47"/>
      <c r="G424" s="47"/>
      <c r="H424" s="54"/>
      <c r="I424" s="54"/>
      <c r="J424" s="52"/>
      <c r="K424" s="62"/>
      <c r="L424" s="62"/>
      <c r="M424" s="62"/>
    </row>
    <row r="425" spans="1:13" s="1" customFormat="1" ht="19.5" customHeight="1" x14ac:dyDescent="0.3">
      <c r="A425" s="41"/>
      <c r="B425" s="50"/>
      <c r="C425" s="41"/>
      <c r="D425" s="43"/>
      <c r="E425" s="41"/>
      <c r="F425" s="43"/>
      <c r="G425" s="43"/>
      <c r="H425" s="55"/>
      <c r="I425" s="55"/>
      <c r="J425" s="45"/>
      <c r="K425" s="63"/>
      <c r="L425" s="63"/>
      <c r="M425" s="63"/>
    </row>
    <row r="426" spans="1:13" s="1" customFormat="1" ht="29.4" customHeight="1" x14ac:dyDescent="0.3">
      <c r="A426" s="41" t="s">
        <v>386</v>
      </c>
      <c r="B426" s="50" t="s">
        <v>387</v>
      </c>
      <c r="C426" s="41" t="s">
        <v>388</v>
      </c>
      <c r="D426" s="8" t="s">
        <v>26</v>
      </c>
      <c r="E426" s="41" t="s">
        <v>27</v>
      </c>
      <c r="F426" s="42" t="s">
        <v>239</v>
      </c>
      <c r="G426" s="42" t="s">
        <v>173</v>
      </c>
      <c r="H426" s="53">
        <f>I426+K426+L426+M426</f>
        <v>2533.69</v>
      </c>
      <c r="I426" s="53">
        <v>0</v>
      </c>
      <c r="J426" s="16" t="s">
        <v>19</v>
      </c>
      <c r="K426" s="17">
        <f>K427</f>
        <v>0</v>
      </c>
      <c r="L426" s="17">
        <f t="shared" ref="L426:M426" si="80">L427</f>
        <v>0</v>
      </c>
      <c r="M426" s="17">
        <f t="shared" si="80"/>
        <v>2533.69</v>
      </c>
    </row>
    <row r="427" spans="1:13" s="1" customFormat="1" ht="15.6" customHeight="1" x14ac:dyDescent="0.3">
      <c r="A427" s="41"/>
      <c r="B427" s="50"/>
      <c r="C427" s="41"/>
      <c r="D427" s="42" t="s">
        <v>30</v>
      </c>
      <c r="E427" s="41"/>
      <c r="F427" s="47"/>
      <c r="G427" s="47"/>
      <c r="H427" s="54"/>
      <c r="I427" s="54"/>
      <c r="J427" s="44" t="s">
        <v>21</v>
      </c>
      <c r="K427" s="61">
        <v>0</v>
      </c>
      <c r="L427" s="61">
        <v>0</v>
      </c>
      <c r="M427" s="61">
        <v>2533.69</v>
      </c>
    </row>
    <row r="428" spans="1:13" s="1" customFormat="1" ht="15.75" customHeight="1" x14ac:dyDescent="0.3">
      <c r="A428" s="41"/>
      <c r="B428" s="50"/>
      <c r="C428" s="41"/>
      <c r="D428" s="47"/>
      <c r="E428" s="41"/>
      <c r="F428" s="47"/>
      <c r="G428" s="47"/>
      <c r="H428" s="54"/>
      <c r="I428" s="54"/>
      <c r="J428" s="52"/>
      <c r="K428" s="62"/>
      <c r="L428" s="62"/>
      <c r="M428" s="62"/>
    </row>
    <row r="429" spans="1:13" s="1" customFormat="1" ht="19.5" customHeight="1" x14ac:dyDescent="0.3">
      <c r="A429" s="41"/>
      <c r="B429" s="50"/>
      <c r="C429" s="41"/>
      <c r="D429" s="43"/>
      <c r="E429" s="41"/>
      <c r="F429" s="43"/>
      <c r="G429" s="43"/>
      <c r="H429" s="55"/>
      <c r="I429" s="55"/>
      <c r="J429" s="45"/>
      <c r="K429" s="63"/>
      <c r="L429" s="63"/>
      <c r="M429" s="63"/>
    </row>
    <row r="430" spans="1:13" s="1" customFormat="1" ht="32.4" customHeight="1" x14ac:dyDescent="0.3">
      <c r="A430" s="41" t="s">
        <v>389</v>
      </c>
      <c r="B430" s="50" t="s">
        <v>390</v>
      </c>
      <c r="C430" s="41" t="s">
        <v>391</v>
      </c>
      <c r="D430" s="8" t="s">
        <v>26</v>
      </c>
      <c r="E430" s="41" t="s">
        <v>27</v>
      </c>
      <c r="F430" s="41" t="s">
        <v>239</v>
      </c>
      <c r="G430" s="42" t="s">
        <v>173</v>
      </c>
      <c r="H430" s="40">
        <f>I430+K430+L430+M430</f>
        <v>8779.16</v>
      </c>
      <c r="I430" s="40">
        <v>0</v>
      </c>
      <c r="J430" s="16" t="s">
        <v>19</v>
      </c>
      <c r="K430" s="17">
        <f>K431</f>
        <v>0</v>
      </c>
      <c r="L430" s="17">
        <f t="shared" ref="L430:M430" si="81">L431</f>
        <v>0</v>
      </c>
      <c r="M430" s="17">
        <f t="shared" si="81"/>
        <v>8779.16</v>
      </c>
    </row>
    <row r="431" spans="1:13" s="1" customFormat="1" ht="15.6" x14ac:dyDescent="0.3">
      <c r="A431" s="41"/>
      <c r="B431" s="50"/>
      <c r="C431" s="41"/>
      <c r="D431" s="42" t="s">
        <v>30</v>
      </c>
      <c r="E431" s="41"/>
      <c r="F431" s="41"/>
      <c r="G431" s="47"/>
      <c r="H431" s="40"/>
      <c r="I431" s="40"/>
      <c r="J431" s="16" t="s">
        <v>21</v>
      </c>
      <c r="K431" s="17">
        <v>0</v>
      </c>
      <c r="L431" s="17">
        <v>0</v>
      </c>
      <c r="M431" s="17">
        <v>8779.16</v>
      </c>
    </row>
    <row r="432" spans="1:13" s="1" customFormat="1" ht="15.75" customHeight="1" x14ac:dyDescent="0.3">
      <c r="A432" s="41"/>
      <c r="B432" s="50"/>
      <c r="C432" s="41"/>
      <c r="D432" s="47"/>
      <c r="E432" s="41"/>
      <c r="F432" s="41" t="s">
        <v>78</v>
      </c>
      <c r="G432" s="47"/>
      <c r="H432" s="40">
        <f>I432+K432+L432+M432</f>
        <v>150.34</v>
      </c>
      <c r="I432" s="40">
        <v>0</v>
      </c>
      <c r="J432" s="18" t="s">
        <v>19</v>
      </c>
      <c r="K432" s="17">
        <f>K433</f>
        <v>0</v>
      </c>
      <c r="L432" s="17">
        <f>L433</f>
        <v>0</v>
      </c>
      <c r="M432" s="17">
        <f>M433</f>
        <v>150.34</v>
      </c>
    </row>
    <row r="433" spans="1:13" s="1" customFormat="1" ht="19.5" customHeight="1" x14ac:dyDescent="0.3">
      <c r="A433" s="41"/>
      <c r="B433" s="50"/>
      <c r="C433" s="41"/>
      <c r="D433" s="43"/>
      <c r="E433" s="41"/>
      <c r="F433" s="41"/>
      <c r="G433" s="43"/>
      <c r="H433" s="40"/>
      <c r="I433" s="40"/>
      <c r="J433" s="16" t="s">
        <v>21</v>
      </c>
      <c r="K433" s="17">
        <v>0</v>
      </c>
      <c r="L433" s="17">
        <v>0</v>
      </c>
      <c r="M433" s="17">
        <v>150.34</v>
      </c>
    </row>
    <row r="434" spans="1:13" s="1" customFormat="1" ht="14.4" customHeight="1" x14ac:dyDescent="0.3">
      <c r="A434" s="41" t="s">
        <v>392</v>
      </c>
      <c r="B434" s="50" t="s">
        <v>393</v>
      </c>
      <c r="C434" s="41" t="s">
        <v>394</v>
      </c>
      <c r="D434" s="8" t="s">
        <v>26</v>
      </c>
      <c r="E434" s="41" t="s">
        <v>27</v>
      </c>
      <c r="F434" s="42" t="s">
        <v>239</v>
      </c>
      <c r="G434" s="42" t="s">
        <v>173</v>
      </c>
      <c r="H434" s="53">
        <f>I434+K434+L434+M434</f>
        <v>3452.43</v>
      </c>
      <c r="I434" s="53">
        <v>0</v>
      </c>
      <c r="J434" s="16" t="s">
        <v>19</v>
      </c>
      <c r="K434" s="17">
        <f>K435</f>
        <v>0</v>
      </c>
      <c r="L434" s="17">
        <f t="shared" ref="L434:M434" si="82">L435</f>
        <v>0</v>
      </c>
      <c r="M434" s="17">
        <f t="shared" si="82"/>
        <v>3452.43</v>
      </c>
    </row>
    <row r="435" spans="1:13" s="1" customFormat="1" ht="15.6" customHeight="1" x14ac:dyDescent="0.3">
      <c r="A435" s="41"/>
      <c r="B435" s="50"/>
      <c r="C435" s="41"/>
      <c r="D435" s="42" t="s">
        <v>30</v>
      </c>
      <c r="E435" s="41"/>
      <c r="F435" s="47"/>
      <c r="G435" s="47"/>
      <c r="H435" s="54"/>
      <c r="I435" s="54"/>
      <c r="J435" s="44" t="s">
        <v>21</v>
      </c>
      <c r="K435" s="61">
        <v>0</v>
      </c>
      <c r="L435" s="61">
        <v>0</v>
      </c>
      <c r="M435" s="61">
        <v>3452.43</v>
      </c>
    </row>
    <row r="436" spans="1:13" s="1" customFormat="1" ht="15.75" customHeight="1" x14ac:dyDescent="0.3">
      <c r="A436" s="41"/>
      <c r="B436" s="50"/>
      <c r="C436" s="41"/>
      <c r="D436" s="47"/>
      <c r="E436" s="41"/>
      <c r="F436" s="47"/>
      <c r="G436" s="47"/>
      <c r="H436" s="54"/>
      <c r="I436" s="54"/>
      <c r="J436" s="52"/>
      <c r="K436" s="62"/>
      <c r="L436" s="62"/>
      <c r="M436" s="62"/>
    </row>
    <row r="437" spans="1:13" s="1" customFormat="1" ht="19.5" customHeight="1" x14ac:dyDescent="0.3">
      <c r="A437" s="41"/>
      <c r="B437" s="50"/>
      <c r="C437" s="41"/>
      <c r="D437" s="43"/>
      <c r="E437" s="41"/>
      <c r="F437" s="43"/>
      <c r="G437" s="43"/>
      <c r="H437" s="55"/>
      <c r="I437" s="55"/>
      <c r="J437" s="45"/>
      <c r="K437" s="63"/>
      <c r="L437" s="63"/>
      <c r="M437" s="63"/>
    </row>
    <row r="438" spans="1:13" s="1" customFormat="1" ht="36.6" customHeight="1" x14ac:dyDescent="0.3">
      <c r="A438" s="41" t="s">
        <v>395</v>
      </c>
      <c r="B438" s="50" t="s">
        <v>396</v>
      </c>
      <c r="C438" s="41" t="s">
        <v>397</v>
      </c>
      <c r="D438" s="8" t="s">
        <v>26</v>
      </c>
      <c r="E438" s="41" t="s">
        <v>27</v>
      </c>
      <c r="F438" s="41" t="s">
        <v>239</v>
      </c>
      <c r="G438" s="42" t="s">
        <v>173</v>
      </c>
      <c r="H438" s="40">
        <f>I438+K438+L438+M438</f>
        <v>6692.45</v>
      </c>
      <c r="I438" s="40">
        <v>0</v>
      </c>
      <c r="J438" s="16" t="s">
        <v>19</v>
      </c>
      <c r="K438" s="17">
        <f>K439</f>
        <v>0</v>
      </c>
      <c r="L438" s="17">
        <f t="shared" ref="L438:M438" si="83">L439</f>
        <v>0</v>
      </c>
      <c r="M438" s="17">
        <f t="shared" si="83"/>
        <v>6692.45</v>
      </c>
    </row>
    <row r="439" spans="1:13" s="1" customFormat="1" ht="15.6" x14ac:dyDescent="0.3">
      <c r="A439" s="41"/>
      <c r="B439" s="50"/>
      <c r="C439" s="41"/>
      <c r="D439" s="42" t="s">
        <v>30</v>
      </c>
      <c r="E439" s="41"/>
      <c r="F439" s="41"/>
      <c r="G439" s="47"/>
      <c r="H439" s="40"/>
      <c r="I439" s="40"/>
      <c r="J439" s="16" t="s">
        <v>21</v>
      </c>
      <c r="K439" s="17">
        <v>0</v>
      </c>
      <c r="L439" s="17">
        <v>0</v>
      </c>
      <c r="M439" s="17">
        <v>6692.45</v>
      </c>
    </row>
    <row r="440" spans="1:13" s="1" customFormat="1" ht="15.75" customHeight="1" x14ac:dyDescent="0.3">
      <c r="A440" s="41"/>
      <c r="B440" s="50"/>
      <c r="C440" s="41"/>
      <c r="D440" s="47"/>
      <c r="E440" s="41"/>
      <c r="F440" s="41" t="s">
        <v>78</v>
      </c>
      <c r="G440" s="47"/>
      <c r="H440" s="40">
        <f>I440+K440+L440+M440</f>
        <v>150.34</v>
      </c>
      <c r="I440" s="40">
        <v>0</v>
      </c>
      <c r="J440" s="18" t="s">
        <v>19</v>
      </c>
      <c r="K440" s="17">
        <f>K441</f>
        <v>0</v>
      </c>
      <c r="L440" s="17">
        <f>L441</f>
        <v>0</v>
      </c>
      <c r="M440" s="17">
        <f>M441</f>
        <v>150.34</v>
      </c>
    </row>
    <row r="441" spans="1:13" s="1" customFormat="1" ht="19.5" customHeight="1" x14ac:dyDescent="0.3">
      <c r="A441" s="41"/>
      <c r="B441" s="50"/>
      <c r="C441" s="41"/>
      <c r="D441" s="43"/>
      <c r="E441" s="41"/>
      <c r="F441" s="41"/>
      <c r="G441" s="43"/>
      <c r="H441" s="40"/>
      <c r="I441" s="40"/>
      <c r="J441" s="16" t="s">
        <v>21</v>
      </c>
      <c r="K441" s="17">
        <v>0</v>
      </c>
      <c r="L441" s="17">
        <v>0</v>
      </c>
      <c r="M441" s="17">
        <v>150.34</v>
      </c>
    </row>
    <row r="442" spans="1:13" s="1" customFormat="1" ht="37.799999999999997" customHeight="1" x14ac:dyDescent="0.3">
      <c r="A442" s="41" t="s">
        <v>398</v>
      </c>
      <c r="B442" s="50" t="s">
        <v>399</v>
      </c>
      <c r="C442" s="41" t="s">
        <v>400</v>
      </c>
      <c r="D442" s="8" t="s">
        <v>26</v>
      </c>
      <c r="E442" s="41" t="s">
        <v>27</v>
      </c>
      <c r="F442" s="41" t="s">
        <v>239</v>
      </c>
      <c r="G442" s="42" t="s">
        <v>154</v>
      </c>
      <c r="H442" s="40">
        <f>I442+K442+L442+M442</f>
        <v>9195.32</v>
      </c>
      <c r="I442" s="40">
        <v>0</v>
      </c>
      <c r="J442" s="16" t="s">
        <v>19</v>
      </c>
      <c r="K442" s="17">
        <f>K443</f>
        <v>0</v>
      </c>
      <c r="L442" s="17">
        <f t="shared" ref="L442:M442" si="84">L443</f>
        <v>0</v>
      </c>
      <c r="M442" s="17">
        <f t="shared" si="84"/>
        <v>9195.32</v>
      </c>
    </row>
    <row r="443" spans="1:13" s="1" customFormat="1" ht="15.6" x14ac:dyDescent="0.3">
      <c r="A443" s="41"/>
      <c r="B443" s="50"/>
      <c r="C443" s="41"/>
      <c r="D443" s="42" t="s">
        <v>30</v>
      </c>
      <c r="E443" s="41"/>
      <c r="F443" s="41"/>
      <c r="G443" s="47"/>
      <c r="H443" s="40"/>
      <c r="I443" s="40"/>
      <c r="J443" s="16" t="s">
        <v>21</v>
      </c>
      <c r="K443" s="17">
        <v>0</v>
      </c>
      <c r="L443" s="17">
        <v>0</v>
      </c>
      <c r="M443" s="17">
        <v>9195.32</v>
      </c>
    </row>
    <row r="444" spans="1:13" s="1" customFormat="1" ht="15.75" customHeight="1" x14ac:dyDescent="0.3">
      <c r="A444" s="41"/>
      <c r="B444" s="50"/>
      <c r="C444" s="41"/>
      <c r="D444" s="47"/>
      <c r="E444" s="41"/>
      <c r="F444" s="41" t="s">
        <v>28</v>
      </c>
      <c r="G444" s="47"/>
      <c r="H444" s="40">
        <f>I444+K444+L444+M444</f>
        <v>120.27</v>
      </c>
      <c r="I444" s="40">
        <v>0</v>
      </c>
      <c r="J444" s="18" t="s">
        <v>19</v>
      </c>
      <c r="K444" s="17">
        <f>K445</f>
        <v>0</v>
      </c>
      <c r="L444" s="17">
        <f>L445</f>
        <v>0</v>
      </c>
      <c r="M444" s="17">
        <f>M445</f>
        <v>120.27</v>
      </c>
    </row>
    <row r="445" spans="1:13" s="1" customFormat="1" ht="19.5" customHeight="1" x14ac:dyDescent="0.3">
      <c r="A445" s="41"/>
      <c r="B445" s="50"/>
      <c r="C445" s="41"/>
      <c r="D445" s="43"/>
      <c r="E445" s="41"/>
      <c r="F445" s="41"/>
      <c r="G445" s="43"/>
      <c r="H445" s="40"/>
      <c r="I445" s="40"/>
      <c r="J445" s="16" t="s">
        <v>21</v>
      </c>
      <c r="K445" s="17">
        <v>0</v>
      </c>
      <c r="L445" s="17">
        <v>0</v>
      </c>
      <c r="M445" s="17">
        <v>120.27</v>
      </c>
    </row>
    <row r="446" spans="1:13" s="1" customFormat="1" ht="24" customHeight="1" x14ac:dyDescent="0.3">
      <c r="A446" s="41" t="s">
        <v>401</v>
      </c>
      <c r="B446" s="50" t="s">
        <v>402</v>
      </c>
      <c r="C446" s="41" t="s">
        <v>403</v>
      </c>
      <c r="D446" s="8" t="s">
        <v>26</v>
      </c>
      <c r="E446" s="41" t="s">
        <v>27</v>
      </c>
      <c r="F446" s="42" t="s">
        <v>239</v>
      </c>
      <c r="G446" s="42" t="s">
        <v>404</v>
      </c>
      <c r="H446" s="53">
        <f>I446+K446+L446+M446</f>
        <v>2940.98</v>
      </c>
      <c r="I446" s="53">
        <v>0</v>
      </c>
      <c r="J446" s="16" t="s">
        <v>19</v>
      </c>
      <c r="K446" s="17">
        <f>K447</f>
        <v>2940.98</v>
      </c>
      <c r="L446" s="17">
        <f t="shared" ref="L446:M446" si="85">L447</f>
        <v>0</v>
      </c>
      <c r="M446" s="17">
        <f t="shared" si="85"/>
        <v>0</v>
      </c>
    </row>
    <row r="447" spans="1:13" s="1" customFormat="1" ht="15.6" customHeight="1" x14ac:dyDescent="0.3">
      <c r="A447" s="41"/>
      <c r="B447" s="50"/>
      <c r="C447" s="41"/>
      <c r="D447" s="42" t="s">
        <v>30</v>
      </c>
      <c r="E447" s="41"/>
      <c r="F447" s="47"/>
      <c r="G447" s="47"/>
      <c r="H447" s="54"/>
      <c r="I447" s="54"/>
      <c r="J447" s="44" t="s">
        <v>21</v>
      </c>
      <c r="K447" s="58">
        <v>2940.98</v>
      </c>
      <c r="L447" s="58">
        <v>0</v>
      </c>
      <c r="M447" s="58">
        <v>0</v>
      </c>
    </row>
    <row r="448" spans="1:13" s="1" customFormat="1" ht="15.75" customHeight="1" x14ac:dyDescent="0.3">
      <c r="A448" s="41"/>
      <c r="B448" s="50"/>
      <c r="C448" s="41"/>
      <c r="D448" s="47"/>
      <c r="E448" s="41"/>
      <c r="F448" s="47"/>
      <c r="G448" s="47"/>
      <c r="H448" s="54"/>
      <c r="I448" s="54"/>
      <c r="J448" s="52"/>
      <c r="K448" s="59"/>
      <c r="L448" s="59"/>
      <c r="M448" s="59"/>
    </row>
    <row r="449" spans="1:13" s="1" customFormat="1" ht="19.5" customHeight="1" x14ac:dyDescent="0.3">
      <c r="A449" s="41"/>
      <c r="B449" s="50"/>
      <c r="C449" s="41"/>
      <c r="D449" s="43"/>
      <c r="E449" s="41"/>
      <c r="F449" s="43"/>
      <c r="G449" s="43"/>
      <c r="H449" s="55"/>
      <c r="I449" s="55"/>
      <c r="J449" s="45"/>
      <c r="K449" s="60"/>
      <c r="L449" s="60"/>
      <c r="M449" s="60"/>
    </row>
    <row r="450" spans="1:13" s="1" customFormat="1" ht="45.6" customHeight="1" x14ac:dyDescent="0.3">
      <c r="A450" s="41" t="s">
        <v>405</v>
      </c>
      <c r="B450" s="50" t="s">
        <v>406</v>
      </c>
      <c r="C450" s="41" t="s">
        <v>407</v>
      </c>
      <c r="D450" s="8" t="s">
        <v>26</v>
      </c>
      <c r="E450" s="41" t="s">
        <v>27</v>
      </c>
      <c r="F450" s="41" t="s">
        <v>239</v>
      </c>
      <c r="G450" s="41" t="s">
        <v>173</v>
      </c>
      <c r="H450" s="40">
        <f>I450+K450+L450+M450</f>
        <v>2994.31</v>
      </c>
      <c r="I450" s="40">
        <v>0</v>
      </c>
      <c r="J450" s="16" t="s">
        <v>19</v>
      </c>
      <c r="K450" s="17">
        <f>K451</f>
        <v>0</v>
      </c>
      <c r="L450" s="17">
        <f t="shared" ref="L450:M450" si="86">L451</f>
        <v>0</v>
      </c>
      <c r="M450" s="17">
        <f t="shared" si="86"/>
        <v>2994.31</v>
      </c>
    </row>
    <row r="451" spans="1:13" s="1" customFormat="1" ht="15.6" x14ac:dyDescent="0.3">
      <c r="A451" s="41"/>
      <c r="B451" s="50"/>
      <c r="C451" s="41"/>
      <c r="D451" s="8" t="s">
        <v>30</v>
      </c>
      <c r="E451" s="41"/>
      <c r="F451" s="41"/>
      <c r="G451" s="41"/>
      <c r="H451" s="40"/>
      <c r="I451" s="40"/>
      <c r="J451" s="16" t="s">
        <v>21</v>
      </c>
      <c r="K451" s="17">
        <v>0</v>
      </c>
      <c r="L451" s="17">
        <v>0</v>
      </c>
      <c r="M451" s="17">
        <v>2994.31</v>
      </c>
    </row>
    <row r="452" spans="1:13" s="1" customFormat="1" ht="28.5" hidden="1" customHeight="1" x14ac:dyDescent="0.3">
      <c r="A452" s="42" t="s">
        <v>408</v>
      </c>
      <c r="B452" s="50" t="s">
        <v>409</v>
      </c>
      <c r="C452" s="41" t="s">
        <v>410</v>
      </c>
      <c r="D452" s="41" t="s">
        <v>26</v>
      </c>
      <c r="E452" s="42" t="s">
        <v>27</v>
      </c>
      <c r="F452" s="42" t="s">
        <v>62</v>
      </c>
      <c r="G452" s="42" t="s">
        <v>225</v>
      </c>
      <c r="H452" s="53">
        <f>I452+K452+L452+M452</f>
        <v>1740.42</v>
      </c>
      <c r="I452" s="56">
        <v>1740.42</v>
      </c>
      <c r="J452" s="16" t="s">
        <v>19</v>
      </c>
      <c r="K452" s="17">
        <f>K453</f>
        <v>0</v>
      </c>
      <c r="L452" s="17">
        <f t="shared" ref="L452:M452" si="87">L453</f>
        <v>0</v>
      </c>
      <c r="M452" s="17">
        <f t="shared" si="87"/>
        <v>0</v>
      </c>
    </row>
    <row r="453" spans="1:13" s="1" customFormat="1" ht="28.5" hidden="1" customHeight="1" x14ac:dyDescent="0.3">
      <c r="A453" s="47"/>
      <c r="B453" s="50"/>
      <c r="C453" s="41"/>
      <c r="D453" s="41"/>
      <c r="E453" s="47"/>
      <c r="F453" s="43"/>
      <c r="G453" s="47"/>
      <c r="H453" s="55"/>
      <c r="I453" s="57"/>
      <c r="J453" s="16" t="s">
        <v>21</v>
      </c>
      <c r="K453" s="17">
        <v>0</v>
      </c>
      <c r="L453" s="17">
        <v>0</v>
      </c>
      <c r="M453" s="17">
        <v>0</v>
      </c>
    </row>
    <row r="454" spans="1:13" s="1" customFormat="1" ht="22.5" customHeight="1" x14ac:dyDescent="0.3">
      <c r="A454" s="47"/>
      <c r="B454" s="50"/>
      <c r="C454" s="41"/>
      <c r="D454" s="41"/>
      <c r="E454" s="47"/>
      <c r="F454" s="41" t="s">
        <v>28</v>
      </c>
      <c r="G454" s="47"/>
      <c r="H454" s="40">
        <f>I454+K454+L454+M454</f>
        <v>39983.240000000005</v>
      </c>
      <c r="I454" s="40">
        <v>38996.800000000003</v>
      </c>
      <c r="J454" s="16" t="s">
        <v>19</v>
      </c>
      <c r="K454" s="17">
        <f>K455</f>
        <v>986.44</v>
      </c>
      <c r="L454" s="17">
        <f t="shared" ref="L454:M454" si="88">L455</f>
        <v>0</v>
      </c>
      <c r="M454" s="17">
        <f t="shared" si="88"/>
        <v>0</v>
      </c>
    </row>
    <row r="455" spans="1:13" s="1" customFormat="1" ht="42" customHeight="1" x14ac:dyDescent="0.3">
      <c r="A455" s="43"/>
      <c r="B455" s="50"/>
      <c r="C455" s="41"/>
      <c r="D455" s="8" t="s">
        <v>30</v>
      </c>
      <c r="E455" s="43"/>
      <c r="F455" s="41"/>
      <c r="G455" s="43"/>
      <c r="H455" s="41"/>
      <c r="I455" s="40"/>
      <c r="J455" s="16" t="s">
        <v>21</v>
      </c>
      <c r="K455" s="17">
        <v>986.44</v>
      </c>
      <c r="L455" s="17">
        <v>0</v>
      </c>
      <c r="M455" s="17">
        <v>0</v>
      </c>
    </row>
    <row r="456" spans="1:13" s="1" customFormat="1" ht="21.75" customHeight="1" x14ac:dyDescent="0.3">
      <c r="A456" s="41" t="s">
        <v>411</v>
      </c>
      <c r="B456" s="50" t="s">
        <v>412</v>
      </c>
      <c r="C456" s="41" t="s">
        <v>413</v>
      </c>
      <c r="D456" s="8" t="s">
        <v>26</v>
      </c>
      <c r="E456" s="41" t="s">
        <v>27</v>
      </c>
      <c r="F456" s="42" t="s">
        <v>28</v>
      </c>
      <c r="G456" s="42" t="s">
        <v>132</v>
      </c>
      <c r="H456" s="53">
        <f>I456+K456+L456+M456</f>
        <v>459405.35</v>
      </c>
      <c r="I456" s="53">
        <v>141895.79999999999</v>
      </c>
      <c r="J456" s="16" t="s">
        <v>19</v>
      </c>
      <c r="K456" s="22">
        <f>K458</f>
        <v>317509.55</v>
      </c>
      <c r="L456" s="22">
        <f>L458</f>
        <v>0</v>
      </c>
      <c r="M456" s="22">
        <f>M458</f>
        <v>0</v>
      </c>
    </row>
    <row r="457" spans="1:13" s="1" customFormat="1" ht="15.75" hidden="1" customHeight="1" x14ac:dyDescent="0.3">
      <c r="A457" s="41"/>
      <c r="B457" s="50"/>
      <c r="C457" s="41"/>
      <c r="D457" s="41" t="s">
        <v>414</v>
      </c>
      <c r="E457" s="41"/>
      <c r="F457" s="47"/>
      <c r="G457" s="47"/>
      <c r="H457" s="54"/>
      <c r="I457" s="54"/>
      <c r="J457" s="16" t="s">
        <v>20</v>
      </c>
      <c r="K457" s="22">
        <v>0</v>
      </c>
      <c r="L457" s="22">
        <v>0</v>
      </c>
      <c r="M457" s="22">
        <v>0</v>
      </c>
    </row>
    <row r="458" spans="1:13" s="1" customFormat="1" ht="156" customHeight="1" x14ac:dyDescent="0.3">
      <c r="A458" s="41"/>
      <c r="B458" s="50"/>
      <c r="C458" s="41"/>
      <c r="D458" s="41"/>
      <c r="E458" s="41"/>
      <c r="F458" s="43"/>
      <c r="G458" s="43"/>
      <c r="H458" s="55"/>
      <c r="I458" s="55"/>
      <c r="J458" s="16" t="s">
        <v>21</v>
      </c>
      <c r="K458" s="17">
        <v>317509.55</v>
      </c>
      <c r="L458" s="17">
        <v>0</v>
      </c>
      <c r="M458" s="17">
        <v>0</v>
      </c>
    </row>
    <row r="459" spans="1:13" s="11" customFormat="1" ht="15.6" x14ac:dyDescent="0.3">
      <c r="A459" s="51" t="s">
        <v>415</v>
      </c>
      <c r="B459" s="51"/>
      <c r="C459" s="51"/>
      <c r="D459" s="51"/>
      <c r="E459" s="51"/>
      <c r="F459" s="51"/>
      <c r="G459" s="51"/>
      <c r="H459" s="51"/>
      <c r="I459" s="51"/>
      <c r="J459" s="9" t="s">
        <v>19</v>
      </c>
      <c r="K459" s="10">
        <f t="shared" ref="K459:M459" si="89">K460+K461</f>
        <v>124110.3</v>
      </c>
      <c r="L459" s="10">
        <f t="shared" si="89"/>
        <v>0</v>
      </c>
      <c r="M459" s="10">
        <f t="shared" si="89"/>
        <v>50000</v>
      </c>
    </row>
    <row r="460" spans="1:13" s="11" customFormat="1" ht="15.6" x14ac:dyDescent="0.3">
      <c r="A460" s="51"/>
      <c r="B460" s="51"/>
      <c r="C460" s="51"/>
      <c r="D460" s="51"/>
      <c r="E460" s="51"/>
      <c r="F460" s="51"/>
      <c r="G460" s="51"/>
      <c r="H460" s="51"/>
      <c r="I460" s="51"/>
      <c r="J460" s="9" t="s">
        <v>20</v>
      </c>
      <c r="K460" s="10">
        <v>0</v>
      </c>
      <c r="L460" s="10">
        <v>0</v>
      </c>
      <c r="M460" s="10">
        <v>0</v>
      </c>
    </row>
    <row r="461" spans="1:13" s="11" customFormat="1" ht="15.6" x14ac:dyDescent="0.3">
      <c r="A461" s="51"/>
      <c r="B461" s="51"/>
      <c r="C461" s="51"/>
      <c r="D461" s="51"/>
      <c r="E461" s="51"/>
      <c r="F461" s="51"/>
      <c r="G461" s="51"/>
      <c r="H461" s="51"/>
      <c r="I461" s="51"/>
      <c r="J461" s="9" t="s">
        <v>21</v>
      </c>
      <c r="K461" s="10">
        <f>K463+K467+K469+K471+K465+K473+K475+K477</f>
        <v>124110.3</v>
      </c>
      <c r="L461" s="10">
        <f t="shared" ref="L461:M461" si="90">L463+L467+L469+L471+L465+L473+L475</f>
        <v>0</v>
      </c>
      <c r="M461" s="10">
        <f t="shared" si="90"/>
        <v>50000</v>
      </c>
    </row>
    <row r="462" spans="1:13" s="1" customFormat="1" ht="22.5" hidden="1" customHeight="1" x14ac:dyDescent="0.3">
      <c r="A462" s="42" t="s">
        <v>416</v>
      </c>
      <c r="B462" s="44" t="s">
        <v>417</v>
      </c>
      <c r="C462" s="42" t="s">
        <v>418</v>
      </c>
      <c r="D462" s="41" t="s">
        <v>419</v>
      </c>
      <c r="E462" s="42" t="s">
        <v>27</v>
      </c>
      <c r="F462" s="41" t="s">
        <v>263</v>
      </c>
      <c r="G462" s="42" t="s">
        <v>185</v>
      </c>
      <c r="H462" s="40">
        <f>I462+K462+L462+M462</f>
        <v>5169.1899999999996</v>
      </c>
      <c r="I462" s="48">
        <v>5169.1899999999996</v>
      </c>
      <c r="J462" s="16" t="s">
        <v>19</v>
      </c>
      <c r="K462" s="17">
        <f>K463</f>
        <v>0</v>
      </c>
      <c r="L462" s="17">
        <f t="shared" ref="L462:M466" si="91">L463</f>
        <v>0</v>
      </c>
      <c r="M462" s="17">
        <f t="shared" si="91"/>
        <v>0</v>
      </c>
    </row>
    <row r="463" spans="1:13" s="1" customFormat="1" ht="44.25" hidden="1" customHeight="1" x14ac:dyDescent="0.3">
      <c r="A463" s="47"/>
      <c r="B463" s="52"/>
      <c r="C463" s="47"/>
      <c r="D463" s="41"/>
      <c r="E463" s="47"/>
      <c r="F463" s="41"/>
      <c r="G463" s="47"/>
      <c r="H463" s="41"/>
      <c r="I463" s="48"/>
      <c r="J463" s="16" t="s">
        <v>21</v>
      </c>
      <c r="K463" s="17">
        <v>0</v>
      </c>
      <c r="L463" s="17">
        <v>0</v>
      </c>
      <c r="M463" s="17">
        <v>0</v>
      </c>
    </row>
    <row r="464" spans="1:13" s="1" customFormat="1" ht="17.399999999999999" customHeight="1" x14ac:dyDescent="0.3">
      <c r="A464" s="47"/>
      <c r="B464" s="52"/>
      <c r="C464" s="47"/>
      <c r="D464" s="41"/>
      <c r="E464" s="47"/>
      <c r="F464" s="42" t="s">
        <v>28</v>
      </c>
      <c r="G464" s="47"/>
      <c r="H464" s="40">
        <f>I464+K464+L464+M464</f>
        <v>109360.91</v>
      </c>
      <c r="I464" s="40">
        <v>51012.41</v>
      </c>
      <c r="J464" s="16" t="s">
        <v>19</v>
      </c>
      <c r="K464" s="17">
        <f>K465</f>
        <v>58348.5</v>
      </c>
      <c r="L464" s="17">
        <f t="shared" si="91"/>
        <v>0</v>
      </c>
      <c r="M464" s="17">
        <f t="shared" si="91"/>
        <v>0</v>
      </c>
    </row>
    <row r="465" spans="1:13" s="1" customFormat="1" ht="42" customHeight="1" x14ac:dyDescent="0.3">
      <c r="A465" s="43"/>
      <c r="B465" s="45"/>
      <c r="C465" s="43"/>
      <c r="D465" s="8" t="s">
        <v>420</v>
      </c>
      <c r="E465" s="43"/>
      <c r="F465" s="43"/>
      <c r="G465" s="43"/>
      <c r="H465" s="41"/>
      <c r="I465" s="40"/>
      <c r="J465" s="16" t="s">
        <v>21</v>
      </c>
      <c r="K465" s="17">
        <v>58348.5</v>
      </c>
      <c r="L465" s="17">
        <v>0</v>
      </c>
      <c r="M465" s="17">
        <v>0</v>
      </c>
    </row>
    <row r="466" spans="1:13" s="1" customFormat="1" ht="22.5" customHeight="1" x14ac:dyDescent="0.3">
      <c r="A466" s="41" t="s">
        <v>421</v>
      </c>
      <c r="B466" s="50" t="s">
        <v>422</v>
      </c>
      <c r="C466" s="41" t="s">
        <v>423</v>
      </c>
      <c r="D466" s="8" t="s">
        <v>26</v>
      </c>
      <c r="E466" s="41" t="s">
        <v>27</v>
      </c>
      <c r="F466" s="41" t="s">
        <v>239</v>
      </c>
      <c r="G466" s="41" t="s">
        <v>185</v>
      </c>
      <c r="H466" s="40">
        <f>I466+K466+L466+M466</f>
        <v>6173.74</v>
      </c>
      <c r="I466" s="40">
        <f>321.66+3430.2</f>
        <v>3751.8599999999997</v>
      </c>
      <c r="J466" s="16" t="s">
        <v>19</v>
      </c>
      <c r="K466" s="17">
        <f>K467</f>
        <v>2421.88</v>
      </c>
      <c r="L466" s="17">
        <f t="shared" si="91"/>
        <v>0</v>
      </c>
      <c r="M466" s="17">
        <f t="shared" si="91"/>
        <v>0</v>
      </c>
    </row>
    <row r="467" spans="1:13" s="1" customFormat="1" ht="44.25" customHeight="1" x14ac:dyDescent="0.3">
      <c r="A467" s="41"/>
      <c r="B467" s="50"/>
      <c r="C467" s="41"/>
      <c r="D467" s="8" t="s">
        <v>30</v>
      </c>
      <c r="E467" s="41"/>
      <c r="F467" s="41"/>
      <c r="G467" s="41"/>
      <c r="H467" s="41"/>
      <c r="I467" s="40"/>
      <c r="J467" s="16" t="s">
        <v>21</v>
      </c>
      <c r="K467" s="17">
        <v>2421.88</v>
      </c>
      <c r="L467" s="17">
        <v>0</v>
      </c>
      <c r="M467" s="17">
        <v>0</v>
      </c>
    </row>
    <row r="468" spans="1:13" s="1" customFormat="1" ht="50.25" hidden="1" customHeight="1" x14ac:dyDescent="0.3">
      <c r="A468" s="41" t="s">
        <v>424</v>
      </c>
      <c r="B468" s="50" t="s">
        <v>425</v>
      </c>
      <c r="C468" s="41" t="s">
        <v>426</v>
      </c>
      <c r="D468" s="42" t="s">
        <v>26</v>
      </c>
      <c r="E468" s="41" t="s">
        <v>27</v>
      </c>
      <c r="F468" s="41" t="s">
        <v>263</v>
      </c>
      <c r="G468" s="42" t="s">
        <v>58</v>
      </c>
      <c r="H468" s="40">
        <f>I468+K468+L468+M468</f>
        <v>5195.6000000000004</v>
      </c>
      <c r="I468" s="48">
        <v>5195.6000000000004</v>
      </c>
      <c r="J468" s="16" t="s">
        <v>19</v>
      </c>
      <c r="K468" s="17">
        <f>K469</f>
        <v>0</v>
      </c>
      <c r="L468" s="17">
        <f t="shared" ref="L468:M468" si="92">L469</f>
        <v>0</v>
      </c>
      <c r="M468" s="17">
        <f t="shared" si="92"/>
        <v>0</v>
      </c>
    </row>
    <row r="469" spans="1:13" s="1" customFormat="1" ht="15.6" hidden="1" x14ac:dyDescent="0.3">
      <c r="A469" s="41"/>
      <c r="B469" s="50"/>
      <c r="C469" s="41"/>
      <c r="D469" s="47"/>
      <c r="E469" s="41"/>
      <c r="F469" s="41"/>
      <c r="G469" s="47"/>
      <c r="H469" s="40"/>
      <c r="I469" s="48"/>
      <c r="J469" s="16" t="s">
        <v>21</v>
      </c>
      <c r="K469" s="17">
        <v>0</v>
      </c>
      <c r="L469" s="17">
        <v>0</v>
      </c>
      <c r="M469" s="17">
        <v>0</v>
      </c>
    </row>
    <row r="470" spans="1:13" s="1" customFormat="1" ht="15.75" customHeight="1" x14ac:dyDescent="0.3">
      <c r="A470" s="41"/>
      <c r="B470" s="50"/>
      <c r="C470" s="41"/>
      <c r="D470" s="43"/>
      <c r="E470" s="41"/>
      <c r="F470" s="41" t="s">
        <v>78</v>
      </c>
      <c r="G470" s="47"/>
      <c r="H470" s="40">
        <f>I470+K470+L470+M470</f>
        <v>14217.92</v>
      </c>
      <c r="I470" s="40">
        <v>0</v>
      </c>
      <c r="J470" s="18" t="s">
        <v>19</v>
      </c>
      <c r="K470" s="17">
        <f>K471</f>
        <v>14217.92</v>
      </c>
      <c r="L470" s="17">
        <f>L471</f>
        <v>0</v>
      </c>
      <c r="M470" s="17">
        <f>M471</f>
        <v>0</v>
      </c>
    </row>
    <row r="471" spans="1:13" s="1" customFormat="1" ht="45.6" customHeight="1" x14ac:dyDescent="0.3">
      <c r="A471" s="41"/>
      <c r="B471" s="50"/>
      <c r="C471" s="41"/>
      <c r="D471" s="8" t="s">
        <v>221</v>
      </c>
      <c r="E471" s="41"/>
      <c r="F471" s="41"/>
      <c r="G471" s="43"/>
      <c r="H471" s="40"/>
      <c r="I471" s="40"/>
      <c r="J471" s="16" t="s">
        <v>21</v>
      </c>
      <c r="K471" s="17">
        <v>14217.92</v>
      </c>
      <c r="L471" s="17">
        <v>0</v>
      </c>
      <c r="M471" s="17">
        <v>0</v>
      </c>
    </row>
    <row r="472" spans="1:13" s="2" customFormat="1" ht="50.25" hidden="1" customHeight="1" x14ac:dyDescent="0.3">
      <c r="A472" s="41" t="s">
        <v>427</v>
      </c>
      <c r="B472" s="46" t="s">
        <v>428</v>
      </c>
      <c r="C472" s="41" t="s">
        <v>429</v>
      </c>
      <c r="D472" s="42" t="s">
        <v>26</v>
      </c>
      <c r="E472" s="41" t="s">
        <v>27</v>
      </c>
      <c r="F472" s="41" t="s">
        <v>263</v>
      </c>
      <c r="G472" s="42" t="s">
        <v>101</v>
      </c>
      <c r="H472" s="40">
        <f>I472+K472+L472+M472</f>
        <v>29927.48</v>
      </c>
      <c r="I472" s="48">
        <v>29927.48</v>
      </c>
      <c r="J472" s="16" t="s">
        <v>19</v>
      </c>
      <c r="K472" s="17">
        <f>K473</f>
        <v>0</v>
      </c>
      <c r="L472" s="17">
        <f t="shared" ref="L472:M472" si="93">L473</f>
        <v>0</v>
      </c>
      <c r="M472" s="17">
        <f t="shared" si="93"/>
        <v>0</v>
      </c>
    </row>
    <row r="473" spans="1:13" s="2" customFormat="1" ht="15.6" hidden="1" customHeight="1" x14ac:dyDescent="0.3">
      <c r="A473" s="41"/>
      <c r="B473" s="46"/>
      <c r="C473" s="41"/>
      <c r="D473" s="47"/>
      <c r="E473" s="41"/>
      <c r="F473" s="41"/>
      <c r="G473" s="47"/>
      <c r="H473" s="40"/>
      <c r="I473" s="48"/>
      <c r="J473" s="16" t="s">
        <v>21</v>
      </c>
      <c r="K473" s="17">
        <v>0</v>
      </c>
      <c r="L473" s="17">
        <v>0</v>
      </c>
      <c r="M473" s="17">
        <v>0</v>
      </c>
    </row>
    <row r="474" spans="1:13" s="1" customFormat="1" ht="15.75" customHeight="1" x14ac:dyDescent="0.3">
      <c r="A474" s="41"/>
      <c r="B474" s="46"/>
      <c r="C474" s="41"/>
      <c r="D474" s="43"/>
      <c r="E474" s="41"/>
      <c r="F474" s="41" t="s">
        <v>78</v>
      </c>
      <c r="G474" s="47"/>
      <c r="H474" s="40">
        <f>I474+K474+L474+M474</f>
        <v>50000</v>
      </c>
      <c r="I474" s="40">
        <v>0</v>
      </c>
      <c r="J474" s="18" t="s">
        <v>19</v>
      </c>
      <c r="K474" s="17">
        <f>K475</f>
        <v>0</v>
      </c>
      <c r="L474" s="17">
        <f>L475</f>
        <v>0</v>
      </c>
      <c r="M474" s="17">
        <f>M475</f>
        <v>50000</v>
      </c>
    </row>
    <row r="475" spans="1:13" s="1" customFormat="1" ht="50.4" customHeight="1" x14ac:dyDescent="0.3">
      <c r="A475" s="41"/>
      <c r="B475" s="46"/>
      <c r="C475" s="41"/>
      <c r="D475" s="16" t="s">
        <v>414</v>
      </c>
      <c r="E475" s="41"/>
      <c r="F475" s="41"/>
      <c r="G475" s="43"/>
      <c r="H475" s="40"/>
      <c r="I475" s="40"/>
      <c r="J475" s="16" t="s">
        <v>21</v>
      </c>
      <c r="K475" s="17">
        <v>0</v>
      </c>
      <c r="L475" s="17">
        <v>0</v>
      </c>
      <c r="M475" s="17">
        <v>50000</v>
      </c>
    </row>
    <row r="476" spans="1:13" s="1" customFormat="1" ht="22.5" customHeight="1" x14ac:dyDescent="0.3">
      <c r="A476" s="42" t="s">
        <v>430</v>
      </c>
      <c r="B476" s="44" t="s">
        <v>436</v>
      </c>
      <c r="C476" s="42" t="s">
        <v>431</v>
      </c>
      <c r="D476" s="8" t="s">
        <v>26</v>
      </c>
      <c r="E476" s="42" t="s">
        <v>27</v>
      </c>
      <c r="F476" s="41" t="s">
        <v>432</v>
      </c>
      <c r="G476" s="41">
        <v>2026</v>
      </c>
      <c r="H476" s="40">
        <f>I476+K476+L476+M476</f>
        <v>49122</v>
      </c>
      <c r="I476" s="40">
        <v>0</v>
      </c>
      <c r="J476" s="16" t="s">
        <v>19</v>
      </c>
      <c r="K476" s="17">
        <f>K477</f>
        <v>49122</v>
      </c>
      <c r="L476" s="17">
        <f t="shared" ref="L476:M476" si="94">L477</f>
        <v>0</v>
      </c>
      <c r="M476" s="17">
        <f t="shared" si="94"/>
        <v>0</v>
      </c>
    </row>
    <row r="477" spans="1:13" s="1" customFormat="1" ht="181.8" customHeight="1" x14ac:dyDescent="0.3">
      <c r="A477" s="43"/>
      <c r="B477" s="45"/>
      <c r="C477" s="43"/>
      <c r="D477" s="31" t="s">
        <v>433</v>
      </c>
      <c r="E477" s="43"/>
      <c r="F477" s="41"/>
      <c r="G477" s="41"/>
      <c r="H477" s="41"/>
      <c r="I477" s="40"/>
      <c r="J477" s="16" t="s">
        <v>21</v>
      </c>
      <c r="K477" s="17">
        <v>49122</v>
      </c>
      <c r="L477" s="17">
        <v>0</v>
      </c>
      <c r="M477" s="17">
        <v>0</v>
      </c>
    </row>
    <row r="478" spans="1:13" s="1" customFormat="1" ht="20.25" customHeight="1" x14ac:dyDescent="0.3">
      <c r="B478" s="32" t="s">
        <v>434</v>
      </c>
      <c r="C478" s="32"/>
      <c r="D478" s="32"/>
      <c r="E478" s="32"/>
      <c r="F478" s="32"/>
      <c r="G478" s="32"/>
      <c r="H478" s="32"/>
      <c r="I478" s="33"/>
      <c r="J478" s="32"/>
      <c r="K478" s="32"/>
      <c r="L478" s="32"/>
    </row>
    <row r="479" spans="1:13" s="1" customFormat="1" ht="34.200000000000003" customHeight="1" x14ac:dyDescent="0.3">
      <c r="B479" s="49" t="s">
        <v>435</v>
      </c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</row>
    <row r="480" spans="1:13" s="2" customFormat="1" ht="15.6" x14ac:dyDescent="0.3">
      <c r="B480" s="34"/>
      <c r="C480" s="34"/>
      <c r="D480" s="34"/>
      <c r="E480" s="34"/>
      <c r="F480" s="35"/>
      <c r="G480" s="35"/>
      <c r="H480" s="34"/>
      <c r="I480" s="36"/>
      <c r="J480" s="34"/>
      <c r="K480" s="34"/>
      <c r="L480" s="34"/>
    </row>
    <row r="481" spans="2:12" s="2" customFormat="1" ht="15.6" x14ac:dyDescent="0.3">
      <c r="B481" s="34"/>
      <c r="C481" s="34"/>
      <c r="D481" s="34"/>
      <c r="E481" s="34"/>
      <c r="F481" s="35"/>
      <c r="G481" s="35"/>
      <c r="H481" s="34"/>
      <c r="I481" s="36"/>
      <c r="J481" s="34"/>
      <c r="K481" s="34"/>
      <c r="L481" s="34"/>
    </row>
    <row r="482" spans="2:12" s="2" customFormat="1" ht="15.6" x14ac:dyDescent="0.3">
      <c r="B482" s="34"/>
      <c r="C482" s="34"/>
      <c r="D482" s="34"/>
      <c r="E482" s="34"/>
      <c r="F482" s="35"/>
      <c r="G482" s="35"/>
      <c r="H482" s="34"/>
      <c r="I482" s="36"/>
      <c r="J482" s="34"/>
      <c r="K482" s="34"/>
      <c r="L482" s="34"/>
    </row>
    <row r="483" spans="2:12" s="2" customFormat="1" x14ac:dyDescent="0.3">
      <c r="F483" s="37"/>
      <c r="G483" s="37"/>
      <c r="I483" s="38"/>
    </row>
    <row r="484" spans="2:12" s="2" customFormat="1" x14ac:dyDescent="0.3">
      <c r="F484" s="37"/>
      <c r="G484" s="37"/>
      <c r="I484" s="38"/>
    </row>
    <row r="485" spans="2:12" s="2" customFormat="1" x14ac:dyDescent="0.3">
      <c r="F485" s="37"/>
      <c r="G485" s="37"/>
      <c r="I485" s="38"/>
    </row>
  </sheetData>
  <autoFilter ref="A14:M478" xr:uid="{00000000-0009-0000-0000-000000000000}"/>
  <mergeCells count="1377">
    <mergeCell ref="K1:M1"/>
    <mergeCell ref="K3:M3"/>
    <mergeCell ref="K4:M4"/>
    <mergeCell ref="K5:M5"/>
    <mergeCell ref="K7:M7"/>
    <mergeCell ref="A9:L9"/>
    <mergeCell ref="A15:I17"/>
    <mergeCell ref="A18:I20"/>
    <mergeCell ref="A21:A23"/>
    <mergeCell ref="B21:B23"/>
    <mergeCell ref="C21:C23"/>
    <mergeCell ref="E21:E23"/>
    <mergeCell ref="F21:F23"/>
    <mergeCell ref="G21:G23"/>
    <mergeCell ref="G11:G13"/>
    <mergeCell ref="H11:H13"/>
    <mergeCell ref="I11:I13"/>
    <mergeCell ref="J11:M11"/>
    <mergeCell ref="J12:J13"/>
    <mergeCell ref="K12:K13"/>
    <mergeCell ref="L12:M12"/>
    <mergeCell ref="A11:A13"/>
    <mergeCell ref="B11:B13"/>
    <mergeCell ref="C11:C13"/>
    <mergeCell ref="D11:D12"/>
    <mergeCell ref="E11:E13"/>
    <mergeCell ref="F11:F13"/>
    <mergeCell ref="I24:I26"/>
    <mergeCell ref="D25:D26"/>
    <mergeCell ref="A27:A29"/>
    <mergeCell ref="B27:B29"/>
    <mergeCell ref="C27:C29"/>
    <mergeCell ref="E27:E29"/>
    <mergeCell ref="F27:F29"/>
    <mergeCell ref="G27:G29"/>
    <mergeCell ref="H21:H23"/>
    <mergeCell ref="I21:I23"/>
    <mergeCell ref="D22:D23"/>
    <mergeCell ref="A24:A26"/>
    <mergeCell ref="B24:B26"/>
    <mergeCell ref="C24:C26"/>
    <mergeCell ref="E24:E26"/>
    <mergeCell ref="F24:F26"/>
    <mergeCell ref="G24:G26"/>
    <mergeCell ref="H24:H26"/>
    <mergeCell ref="I30:I32"/>
    <mergeCell ref="D31:D32"/>
    <mergeCell ref="A33:A35"/>
    <mergeCell ref="B33:B35"/>
    <mergeCell ref="C33:C35"/>
    <mergeCell ref="E33:E35"/>
    <mergeCell ref="F33:F35"/>
    <mergeCell ref="G33:G35"/>
    <mergeCell ref="H27:H29"/>
    <mergeCell ref="I27:I29"/>
    <mergeCell ref="D28:D29"/>
    <mergeCell ref="A30:A32"/>
    <mergeCell ref="B30:B32"/>
    <mergeCell ref="C30:C32"/>
    <mergeCell ref="E30:E32"/>
    <mergeCell ref="F30:F32"/>
    <mergeCell ref="G30:G32"/>
    <mergeCell ref="H30:H32"/>
    <mergeCell ref="I36:I38"/>
    <mergeCell ref="D37:D38"/>
    <mergeCell ref="A39:A43"/>
    <mergeCell ref="B39:B43"/>
    <mergeCell ref="C39:C43"/>
    <mergeCell ref="E39:E43"/>
    <mergeCell ref="F39:F40"/>
    <mergeCell ref="G39:G43"/>
    <mergeCell ref="H39:H40"/>
    <mergeCell ref="I39:I40"/>
    <mergeCell ref="H33:H35"/>
    <mergeCell ref="I33:I35"/>
    <mergeCell ref="D34:D35"/>
    <mergeCell ref="A36:A38"/>
    <mergeCell ref="B36:B38"/>
    <mergeCell ref="C36:C38"/>
    <mergeCell ref="E36:E38"/>
    <mergeCell ref="F36:F38"/>
    <mergeCell ref="G36:G38"/>
    <mergeCell ref="H36:H38"/>
    <mergeCell ref="M44:M46"/>
    <mergeCell ref="D45:D47"/>
    <mergeCell ref="A48:A52"/>
    <mergeCell ref="B48:B52"/>
    <mergeCell ref="C48:C52"/>
    <mergeCell ref="D48:D49"/>
    <mergeCell ref="E48:E52"/>
    <mergeCell ref="F48:F49"/>
    <mergeCell ref="G48:G52"/>
    <mergeCell ref="H48:H49"/>
    <mergeCell ref="G44:G47"/>
    <mergeCell ref="H44:H47"/>
    <mergeCell ref="I44:I47"/>
    <mergeCell ref="J44:J46"/>
    <mergeCell ref="K44:K46"/>
    <mergeCell ref="L44:L46"/>
    <mergeCell ref="D40:D43"/>
    <mergeCell ref="F41:F43"/>
    <mergeCell ref="H41:H43"/>
    <mergeCell ref="I41:I43"/>
    <mergeCell ref="A44:A47"/>
    <mergeCell ref="B44:B47"/>
    <mergeCell ref="C44:C47"/>
    <mergeCell ref="E44:E47"/>
    <mergeCell ref="F44:F47"/>
    <mergeCell ref="L53:L54"/>
    <mergeCell ref="M53:M54"/>
    <mergeCell ref="D55:D56"/>
    <mergeCell ref="A57:A58"/>
    <mergeCell ref="B57:B58"/>
    <mergeCell ref="C57:C58"/>
    <mergeCell ref="E57:E58"/>
    <mergeCell ref="F57:F58"/>
    <mergeCell ref="G57:G58"/>
    <mergeCell ref="H57:H58"/>
    <mergeCell ref="F53:F56"/>
    <mergeCell ref="G53:G56"/>
    <mergeCell ref="H53:H56"/>
    <mergeCell ref="I53:I56"/>
    <mergeCell ref="J53:J54"/>
    <mergeCell ref="K53:K54"/>
    <mergeCell ref="I48:I49"/>
    <mergeCell ref="D50:D52"/>
    <mergeCell ref="F50:F52"/>
    <mergeCell ref="H50:H52"/>
    <mergeCell ref="I50:I52"/>
    <mergeCell ref="A53:A56"/>
    <mergeCell ref="B53:B56"/>
    <mergeCell ref="C53:C56"/>
    <mergeCell ref="D53:D54"/>
    <mergeCell ref="E53:E56"/>
    <mergeCell ref="H64:H65"/>
    <mergeCell ref="I64:I65"/>
    <mergeCell ref="D65:D68"/>
    <mergeCell ref="F66:F68"/>
    <mergeCell ref="H66:H68"/>
    <mergeCell ref="I66:I68"/>
    <mergeCell ref="A64:A68"/>
    <mergeCell ref="B64:B68"/>
    <mergeCell ref="C64:C68"/>
    <mergeCell ref="E64:E68"/>
    <mergeCell ref="F64:F65"/>
    <mergeCell ref="G64:G68"/>
    <mergeCell ref="J59:J61"/>
    <mergeCell ref="K59:K61"/>
    <mergeCell ref="L59:L61"/>
    <mergeCell ref="M59:M61"/>
    <mergeCell ref="I57:I58"/>
    <mergeCell ref="A59:A63"/>
    <mergeCell ref="B59:B63"/>
    <mergeCell ref="C59:C63"/>
    <mergeCell ref="E59:E63"/>
    <mergeCell ref="F59:F63"/>
    <mergeCell ref="G59:G63"/>
    <mergeCell ref="H59:H63"/>
    <mergeCell ref="I59:I63"/>
    <mergeCell ref="D60:D63"/>
    <mergeCell ref="A73:I75"/>
    <mergeCell ref="A76:A78"/>
    <mergeCell ref="B76:B78"/>
    <mergeCell ref="C76:C78"/>
    <mergeCell ref="E76:E78"/>
    <mergeCell ref="F76:F78"/>
    <mergeCell ref="G76:G78"/>
    <mergeCell ref="H76:H78"/>
    <mergeCell ref="I76:I78"/>
    <mergeCell ref="K69:K70"/>
    <mergeCell ref="L69:L70"/>
    <mergeCell ref="M69:M70"/>
    <mergeCell ref="D70:D72"/>
    <mergeCell ref="A69:A72"/>
    <mergeCell ref="B69:B72"/>
    <mergeCell ref="C69:C72"/>
    <mergeCell ref="E69:E72"/>
    <mergeCell ref="F69:F72"/>
    <mergeCell ref="G69:G72"/>
    <mergeCell ref="H69:H72"/>
    <mergeCell ref="I69:I72"/>
    <mergeCell ref="J69:J70"/>
    <mergeCell ref="G82:G85"/>
    <mergeCell ref="H82:H83"/>
    <mergeCell ref="I82:I83"/>
    <mergeCell ref="F84:F85"/>
    <mergeCell ref="H84:H85"/>
    <mergeCell ref="I84:I85"/>
    <mergeCell ref="I79:I81"/>
    <mergeCell ref="D80:D81"/>
    <mergeCell ref="A82:A85"/>
    <mergeCell ref="B82:B85"/>
    <mergeCell ref="C82:C85"/>
    <mergeCell ref="D82:D84"/>
    <mergeCell ref="E82:E85"/>
    <mergeCell ref="F82:F83"/>
    <mergeCell ref="D77:D78"/>
    <mergeCell ref="A79:A81"/>
    <mergeCell ref="B79:B81"/>
    <mergeCell ref="C79:C81"/>
    <mergeCell ref="E79:E81"/>
    <mergeCell ref="F79:F81"/>
    <mergeCell ref="G79:G81"/>
    <mergeCell ref="H79:H81"/>
    <mergeCell ref="A91:I93"/>
    <mergeCell ref="A94:A98"/>
    <mergeCell ref="B94:B98"/>
    <mergeCell ref="C94:C98"/>
    <mergeCell ref="D94:D96"/>
    <mergeCell ref="E94:E98"/>
    <mergeCell ref="F94:F95"/>
    <mergeCell ref="G94:G95"/>
    <mergeCell ref="H94:H95"/>
    <mergeCell ref="I94:I95"/>
    <mergeCell ref="H86:H87"/>
    <mergeCell ref="I86:I87"/>
    <mergeCell ref="D87:D90"/>
    <mergeCell ref="F88:F90"/>
    <mergeCell ref="H88:H90"/>
    <mergeCell ref="I88:I90"/>
    <mergeCell ref="A86:A90"/>
    <mergeCell ref="B86:B90"/>
    <mergeCell ref="C86:C90"/>
    <mergeCell ref="E86:E90"/>
    <mergeCell ref="F86:F87"/>
    <mergeCell ref="G86:G90"/>
    <mergeCell ref="G99:G101"/>
    <mergeCell ref="H99:H101"/>
    <mergeCell ref="I99:I101"/>
    <mergeCell ref="D100:D101"/>
    <mergeCell ref="A102:A106"/>
    <mergeCell ref="B102:B106"/>
    <mergeCell ref="C102:C106"/>
    <mergeCell ref="E102:E106"/>
    <mergeCell ref="F102:F103"/>
    <mergeCell ref="G102:G106"/>
    <mergeCell ref="D97:D98"/>
    <mergeCell ref="A99:A101"/>
    <mergeCell ref="B99:B101"/>
    <mergeCell ref="C99:C101"/>
    <mergeCell ref="E99:E101"/>
    <mergeCell ref="F99:F101"/>
    <mergeCell ref="F96:F98"/>
    <mergeCell ref="G96:G98"/>
    <mergeCell ref="H96:H98"/>
    <mergeCell ref="I96:I98"/>
    <mergeCell ref="H107:H108"/>
    <mergeCell ref="I107:I108"/>
    <mergeCell ref="D108:D110"/>
    <mergeCell ref="F109:F110"/>
    <mergeCell ref="H109:H110"/>
    <mergeCell ref="I109:I110"/>
    <mergeCell ref="A107:A110"/>
    <mergeCell ref="B107:B110"/>
    <mergeCell ref="C107:C110"/>
    <mergeCell ref="E107:E110"/>
    <mergeCell ref="F107:F108"/>
    <mergeCell ref="G107:G110"/>
    <mergeCell ref="H102:H103"/>
    <mergeCell ref="I102:I103"/>
    <mergeCell ref="D103:D106"/>
    <mergeCell ref="F104:F106"/>
    <mergeCell ref="H104:H106"/>
    <mergeCell ref="I104:I106"/>
    <mergeCell ref="D115:D116"/>
    <mergeCell ref="A117:A119"/>
    <mergeCell ref="B117:B119"/>
    <mergeCell ref="C117:C119"/>
    <mergeCell ref="E117:E119"/>
    <mergeCell ref="F117:F119"/>
    <mergeCell ref="G117:G119"/>
    <mergeCell ref="H117:H119"/>
    <mergeCell ref="A111:I113"/>
    <mergeCell ref="A114:A116"/>
    <mergeCell ref="B114:B116"/>
    <mergeCell ref="C114:C116"/>
    <mergeCell ref="E114:E116"/>
    <mergeCell ref="F114:F116"/>
    <mergeCell ref="G114:G116"/>
    <mergeCell ref="H114:H116"/>
    <mergeCell ref="I114:I116"/>
    <mergeCell ref="D123:D124"/>
    <mergeCell ref="A125:A127"/>
    <mergeCell ref="B125:B127"/>
    <mergeCell ref="C125:C127"/>
    <mergeCell ref="E125:E127"/>
    <mergeCell ref="F125:F127"/>
    <mergeCell ref="G125:G127"/>
    <mergeCell ref="H125:H127"/>
    <mergeCell ref="I125:I127"/>
    <mergeCell ref="G120:G124"/>
    <mergeCell ref="H120:H121"/>
    <mergeCell ref="I120:I121"/>
    <mergeCell ref="B122:B124"/>
    <mergeCell ref="F122:F124"/>
    <mergeCell ref="H122:H124"/>
    <mergeCell ref="I122:I124"/>
    <mergeCell ref="I117:I119"/>
    <mergeCell ref="D118:D119"/>
    <mergeCell ref="A120:A124"/>
    <mergeCell ref="B120:B121"/>
    <mergeCell ref="C120:C124"/>
    <mergeCell ref="D120:D122"/>
    <mergeCell ref="E120:E124"/>
    <mergeCell ref="F120:F121"/>
    <mergeCell ref="G133:G135"/>
    <mergeCell ref="H133:H135"/>
    <mergeCell ref="I133:I135"/>
    <mergeCell ref="D134:D135"/>
    <mergeCell ref="J128:J130"/>
    <mergeCell ref="K128:K130"/>
    <mergeCell ref="L128:L130"/>
    <mergeCell ref="M128:M130"/>
    <mergeCell ref="D129:D132"/>
    <mergeCell ref="A133:A137"/>
    <mergeCell ref="B133:B137"/>
    <mergeCell ref="C133:C137"/>
    <mergeCell ref="E133:E137"/>
    <mergeCell ref="F133:F135"/>
    <mergeCell ref="D126:D127"/>
    <mergeCell ref="A128:A132"/>
    <mergeCell ref="B128:B132"/>
    <mergeCell ref="C128:C132"/>
    <mergeCell ref="E128:E132"/>
    <mergeCell ref="F128:F132"/>
    <mergeCell ref="G128:G132"/>
    <mergeCell ref="H128:H132"/>
    <mergeCell ref="I128:I132"/>
    <mergeCell ref="G138:G140"/>
    <mergeCell ref="H138:H140"/>
    <mergeCell ref="I138:I140"/>
    <mergeCell ref="D139:D140"/>
    <mergeCell ref="A141:A144"/>
    <mergeCell ref="B141:B144"/>
    <mergeCell ref="C141:C144"/>
    <mergeCell ref="E141:E144"/>
    <mergeCell ref="F141:F144"/>
    <mergeCell ref="G141:G144"/>
    <mergeCell ref="D136:D137"/>
    <mergeCell ref="F136:F137"/>
    <mergeCell ref="G136:G137"/>
    <mergeCell ref="H136:H137"/>
    <mergeCell ref="I136:I137"/>
    <mergeCell ref="A138:A140"/>
    <mergeCell ref="B138:B140"/>
    <mergeCell ref="C138:C140"/>
    <mergeCell ref="E138:E140"/>
    <mergeCell ref="F138:F140"/>
    <mergeCell ref="J147:J148"/>
    <mergeCell ref="K147:K148"/>
    <mergeCell ref="L147:L148"/>
    <mergeCell ref="M147:M148"/>
    <mergeCell ref="A145:A148"/>
    <mergeCell ref="B145:B148"/>
    <mergeCell ref="C145:C148"/>
    <mergeCell ref="E145:E148"/>
    <mergeCell ref="F145:F148"/>
    <mergeCell ref="G145:G148"/>
    <mergeCell ref="H141:H144"/>
    <mergeCell ref="I141:I144"/>
    <mergeCell ref="D142:D144"/>
    <mergeCell ref="J142:J144"/>
    <mergeCell ref="K142:K144"/>
    <mergeCell ref="L142:L144"/>
    <mergeCell ref="M142:M144"/>
    <mergeCell ref="H149:H151"/>
    <mergeCell ref="I149:I151"/>
    <mergeCell ref="D150:D151"/>
    <mergeCell ref="A152:A154"/>
    <mergeCell ref="B152:B154"/>
    <mergeCell ref="C152:C154"/>
    <mergeCell ref="D152:D153"/>
    <mergeCell ref="E152:E154"/>
    <mergeCell ref="A149:A151"/>
    <mergeCell ref="B149:B151"/>
    <mergeCell ref="C149:C151"/>
    <mergeCell ref="E149:E151"/>
    <mergeCell ref="F149:F151"/>
    <mergeCell ref="G149:G151"/>
    <mergeCell ref="H145:H148"/>
    <mergeCell ref="I145:I148"/>
    <mergeCell ref="D146:D148"/>
    <mergeCell ref="H158:H160"/>
    <mergeCell ref="I158:I160"/>
    <mergeCell ref="F161:F163"/>
    <mergeCell ref="H161:H163"/>
    <mergeCell ref="I161:I163"/>
    <mergeCell ref="D162:D163"/>
    <mergeCell ref="H155:H157"/>
    <mergeCell ref="I155:I157"/>
    <mergeCell ref="D156:D157"/>
    <mergeCell ref="A158:A163"/>
    <mergeCell ref="B158:B163"/>
    <mergeCell ref="C158:C163"/>
    <mergeCell ref="D158:D161"/>
    <mergeCell ref="E158:E163"/>
    <mergeCell ref="F158:F160"/>
    <mergeCell ref="G158:G163"/>
    <mergeCell ref="F152:F154"/>
    <mergeCell ref="G152:G154"/>
    <mergeCell ref="H152:H154"/>
    <mergeCell ref="I152:I154"/>
    <mergeCell ref="A155:A157"/>
    <mergeCell ref="B155:B157"/>
    <mergeCell ref="C155:C157"/>
    <mergeCell ref="E155:E157"/>
    <mergeCell ref="F155:F157"/>
    <mergeCell ref="G155:G157"/>
    <mergeCell ref="D167:D170"/>
    <mergeCell ref="F168:F170"/>
    <mergeCell ref="H168:H170"/>
    <mergeCell ref="I168:I170"/>
    <mergeCell ref="A171:A176"/>
    <mergeCell ref="B171:B176"/>
    <mergeCell ref="C171:C176"/>
    <mergeCell ref="D171:D172"/>
    <mergeCell ref="E171:E176"/>
    <mergeCell ref="H164:H165"/>
    <mergeCell ref="I164:I165"/>
    <mergeCell ref="A166:A170"/>
    <mergeCell ref="B166:B170"/>
    <mergeCell ref="C166:C170"/>
    <mergeCell ref="E166:E170"/>
    <mergeCell ref="F166:F167"/>
    <mergeCell ref="G166:G170"/>
    <mergeCell ref="H166:H167"/>
    <mergeCell ref="I166:I167"/>
    <mergeCell ref="A164:A165"/>
    <mergeCell ref="B164:B165"/>
    <mergeCell ref="C164:C165"/>
    <mergeCell ref="E164:E165"/>
    <mergeCell ref="F164:F165"/>
    <mergeCell ref="G164:G165"/>
    <mergeCell ref="H177:H178"/>
    <mergeCell ref="I177:I178"/>
    <mergeCell ref="D178:D180"/>
    <mergeCell ref="F179:F180"/>
    <mergeCell ref="H179:H180"/>
    <mergeCell ref="I179:I180"/>
    <mergeCell ref="A177:A180"/>
    <mergeCell ref="B177:B180"/>
    <mergeCell ref="C177:C180"/>
    <mergeCell ref="E177:E180"/>
    <mergeCell ref="F177:F178"/>
    <mergeCell ref="G177:G180"/>
    <mergeCell ref="K173:K174"/>
    <mergeCell ref="L173:L174"/>
    <mergeCell ref="M173:M174"/>
    <mergeCell ref="D174:D176"/>
    <mergeCell ref="F171:F172"/>
    <mergeCell ref="G171:G176"/>
    <mergeCell ref="H171:H176"/>
    <mergeCell ref="I171:I176"/>
    <mergeCell ref="F173:F176"/>
    <mergeCell ref="J173:J174"/>
    <mergeCell ref="D186:D187"/>
    <mergeCell ref="A188:A192"/>
    <mergeCell ref="B188:B192"/>
    <mergeCell ref="C188:C192"/>
    <mergeCell ref="D188:D190"/>
    <mergeCell ref="E188:E192"/>
    <mergeCell ref="H183:H184"/>
    <mergeCell ref="I183:I184"/>
    <mergeCell ref="F185:F187"/>
    <mergeCell ref="H185:H187"/>
    <mergeCell ref="I185:I187"/>
    <mergeCell ref="H181:H182"/>
    <mergeCell ref="I181:I182"/>
    <mergeCell ref="A183:A187"/>
    <mergeCell ref="B183:B187"/>
    <mergeCell ref="C183:C187"/>
    <mergeCell ref="D183:D185"/>
    <mergeCell ref="E183:E187"/>
    <mergeCell ref="F183:F184"/>
    <mergeCell ref="G183:G187"/>
    <mergeCell ref="A181:A182"/>
    <mergeCell ref="B181:B182"/>
    <mergeCell ref="C181:C182"/>
    <mergeCell ref="E181:E182"/>
    <mergeCell ref="F181:F182"/>
    <mergeCell ref="G181:G182"/>
    <mergeCell ref="D194:D195"/>
    <mergeCell ref="A196:A201"/>
    <mergeCell ref="B196:B201"/>
    <mergeCell ref="C196:C201"/>
    <mergeCell ref="E196:E201"/>
    <mergeCell ref="F196:F198"/>
    <mergeCell ref="D191:D192"/>
    <mergeCell ref="A193:A195"/>
    <mergeCell ref="B193:B195"/>
    <mergeCell ref="C193:C195"/>
    <mergeCell ref="E193:E195"/>
    <mergeCell ref="F193:F195"/>
    <mergeCell ref="G193:G195"/>
    <mergeCell ref="H193:H195"/>
    <mergeCell ref="I193:I195"/>
    <mergeCell ref="F188:F189"/>
    <mergeCell ref="G188:G192"/>
    <mergeCell ref="H188:H189"/>
    <mergeCell ref="I188:I189"/>
    <mergeCell ref="F190:F192"/>
    <mergeCell ref="H190:H192"/>
    <mergeCell ref="I190:I192"/>
    <mergeCell ref="E208:E212"/>
    <mergeCell ref="F208:F212"/>
    <mergeCell ref="G208:G212"/>
    <mergeCell ref="H202:H204"/>
    <mergeCell ref="I202:I204"/>
    <mergeCell ref="D203:D207"/>
    <mergeCell ref="F205:F207"/>
    <mergeCell ref="H205:H207"/>
    <mergeCell ref="I205:I207"/>
    <mergeCell ref="A202:A207"/>
    <mergeCell ref="B202:B207"/>
    <mergeCell ref="C202:C207"/>
    <mergeCell ref="E202:E207"/>
    <mergeCell ref="F202:F204"/>
    <mergeCell ref="G202:G207"/>
    <mergeCell ref="G196:G201"/>
    <mergeCell ref="H196:H198"/>
    <mergeCell ref="I196:I198"/>
    <mergeCell ref="D197:D201"/>
    <mergeCell ref="F199:F201"/>
    <mergeCell ref="H199:H201"/>
    <mergeCell ref="I199:I201"/>
    <mergeCell ref="J218:J219"/>
    <mergeCell ref="K218:K219"/>
    <mergeCell ref="L218:L219"/>
    <mergeCell ref="M218:M219"/>
    <mergeCell ref="D214:D217"/>
    <mergeCell ref="F215:F217"/>
    <mergeCell ref="H215:H217"/>
    <mergeCell ref="I215:I217"/>
    <mergeCell ref="A218:A220"/>
    <mergeCell ref="B218:B220"/>
    <mergeCell ref="C218:C220"/>
    <mergeCell ref="E218:E220"/>
    <mergeCell ref="F218:F220"/>
    <mergeCell ref="G218:G220"/>
    <mergeCell ref="D209:D212"/>
    <mergeCell ref="A213:A217"/>
    <mergeCell ref="B213:B217"/>
    <mergeCell ref="C213:C217"/>
    <mergeCell ref="E213:E217"/>
    <mergeCell ref="F213:F214"/>
    <mergeCell ref="G213:G217"/>
    <mergeCell ref="H213:H214"/>
    <mergeCell ref="I213:I214"/>
    <mergeCell ref="H208:H212"/>
    <mergeCell ref="I208:I212"/>
    <mergeCell ref="J208:J210"/>
    <mergeCell ref="K208:K210"/>
    <mergeCell ref="L208:L210"/>
    <mergeCell ref="M208:M210"/>
    <mergeCell ref="A208:A212"/>
    <mergeCell ref="B208:B212"/>
    <mergeCell ref="C208:C212"/>
    <mergeCell ref="I221:I222"/>
    <mergeCell ref="A223:A227"/>
    <mergeCell ref="B223:B227"/>
    <mergeCell ref="C223:C227"/>
    <mergeCell ref="E223:E227"/>
    <mergeCell ref="F223:F225"/>
    <mergeCell ref="G223:G227"/>
    <mergeCell ref="H223:H225"/>
    <mergeCell ref="I223:I225"/>
    <mergeCell ref="D219:D220"/>
    <mergeCell ref="A221:A222"/>
    <mergeCell ref="B221:B222"/>
    <mergeCell ref="C221:C222"/>
    <mergeCell ref="E221:E222"/>
    <mergeCell ref="F221:F222"/>
    <mergeCell ref="G221:G222"/>
    <mergeCell ref="H221:H222"/>
    <mergeCell ref="H218:H220"/>
    <mergeCell ref="I218:I220"/>
    <mergeCell ref="A228:I230"/>
    <mergeCell ref="A231:A233"/>
    <mergeCell ref="B231:B233"/>
    <mergeCell ref="C231:C233"/>
    <mergeCell ref="E231:E233"/>
    <mergeCell ref="F231:F233"/>
    <mergeCell ref="G231:G233"/>
    <mergeCell ref="H231:H233"/>
    <mergeCell ref="I231:I233"/>
    <mergeCell ref="D232:D233"/>
    <mergeCell ref="J223:J224"/>
    <mergeCell ref="K223:K224"/>
    <mergeCell ref="L223:L224"/>
    <mergeCell ref="M223:M224"/>
    <mergeCell ref="D224:D227"/>
    <mergeCell ref="F226:F227"/>
    <mergeCell ref="H226:H227"/>
    <mergeCell ref="I226:I227"/>
    <mergeCell ref="I240:I244"/>
    <mergeCell ref="J240:J242"/>
    <mergeCell ref="K240:K242"/>
    <mergeCell ref="L240:L242"/>
    <mergeCell ref="M240:M242"/>
    <mergeCell ref="D241:D244"/>
    <mergeCell ref="H237:H239"/>
    <mergeCell ref="I237:I239"/>
    <mergeCell ref="D238:D239"/>
    <mergeCell ref="A240:A244"/>
    <mergeCell ref="B240:B244"/>
    <mergeCell ref="C240:C244"/>
    <mergeCell ref="E240:E244"/>
    <mergeCell ref="F240:F244"/>
    <mergeCell ref="G240:G244"/>
    <mergeCell ref="H240:H244"/>
    <mergeCell ref="H234:H236"/>
    <mergeCell ref="I234:I236"/>
    <mergeCell ref="D235:D236"/>
    <mergeCell ref="A237:A239"/>
    <mergeCell ref="B237:B239"/>
    <mergeCell ref="C237:C239"/>
    <mergeCell ref="E237:E239"/>
    <mergeCell ref="F237:F239"/>
    <mergeCell ref="G237:G239"/>
    <mergeCell ref="A234:A236"/>
    <mergeCell ref="B234:B236"/>
    <mergeCell ref="C234:C236"/>
    <mergeCell ref="E234:E236"/>
    <mergeCell ref="F234:F236"/>
    <mergeCell ref="G234:G236"/>
    <mergeCell ref="D246:D249"/>
    <mergeCell ref="A250:A254"/>
    <mergeCell ref="B250:B254"/>
    <mergeCell ref="C250:C254"/>
    <mergeCell ref="E250:E254"/>
    <mergeCell ref="F250:F251"/>
    <mergeCell ref="G250:G254"/>
    <mergeCell ref="H250:H251"/>
    <mergeCell ref="H245:H249"/>
    <mergeCell ref="I245:I249"/>
    <mergeCell ref="J245:J247"/>
    <mergeCell ref="K245:K247"/>
    <mergeCell ref="L245:L247"/>
    <mergeCell ref="M245:M247"/>
    <mergeCell ref="A245:A249"/>
    <mergeCell ref="B245:B249"/>
    <mergeCell ref="C245:C249"/>
    <mergeCell ref="E245:E249"/>
    <mergeCell ref="F245:F249"/>
    <mergeCell ref="G245:G249"/>
    <mergeCell ref="G255:G259"/>
    <mergeCell ref="H255:H256"/>
    <mergeCell ref="I255:I256"/>
    <mergeCell ref="D256:D259"/>
    <mergeCell ref="F257:F259"/>
    <mergeCell ref="H257:H259"/>
    <mergeCell ref="I257:I259"/>
    <mergeCell ref="I250:I251"/>
    <mergeCell ref="D251:D254"/>
    <mergeCell ref="F252:F254"/>
    <mergeCell ref="H252:H254"/>
    <mergeCell ref="I252:I254"/>
    <mergeCell ref="A255:A259"/>
    <mergeCell ref="B255:B259"/>
    <mergeCell ref="C255:C259"/>
    <mergeCell ref="E255:E259"/>
    <mergeCell ref="F255:F256"/>
    <mergeCell ref="M261:M262"/>
    <mergeCell ref="A264:A265"/>
    <mergeCell ref="B264:B265"/>
    <mergeCell ref="C264:C265"/>
    <mergeCell ref="E264:E265"/>
    <mergeCell ref="F264:F265"/>
    <mergeCell ref="G264:G265"/>
    <mergeCell ref="H264:H265"/>
    <mergeCell ref="I264:I265"/>
    <mergeCell ref="H260:H263"/>
    <mergeCell ref="I260:I263"/>
    <mergeCell ref="D261:D263"/>
    <mergeCell ref="J261:J262"/>
    <mergeCell ref="K261:K262"/>
    <mergeCell ref="L261:L262"/>
    <mergeCell ref="A260:A263"/>
    <mergeCell ref="B260:B263"/>
    <mergeCell ref="C260:C263"/>
    <mergeCell ref="E260:E263"/>
    <mergeCell ref="F260:F263"/>
    <mergeCell ref="G260:G263"/>
    <mergeCell ref="D269:D270"/>
    <mergeCell ref="A271:A274"/>
    <mergeCell ref="B271:B274"/>
    <mergeCell ref="C271:C274"/>
    <mergeCell ref="E271:E274"/>
    <mergeCell ref="F271:F274"/>
    <mergeCell ref="H268:H270"/>
    <mergeCell ref="I268:I270"/>
    <mergeCell ref="J268:J269"/>
    <mergeCell ref="K268:K269"/>
    <mergeCell ref="L268:L269"/>
    <mergeCell ref="M268:M269"/>
    <mergeCell ref="H266:H267"/>
    <mergeCell ref="I266:I267"/>
    <mergeCell ref="A268:A270"/>
    <mergeCell ref="B268:B270"/>
    <mergeCell ref="C268:C270"/>
    <mergeCell ref="E268:E270"/>
    <mergeCell ref="F268:F270"/>
    <mergeCell ref="G268:G270"/>
    <mergeCell ref="A266:A267"/>
    <mergeCell ref="B266:B267"/>
    <mergeCell ref="C266:C267"/>
    <mergeCell ref="E266:E267"/>
    <mergeCell ref="F266:F267"/>
    <mergeCell ref="G266:G267"/>
    <mergeCell ref="I275:I276"/>
    <mergeCell ref="A277:A280"/>
    <mergeCell ref="B277:B280"/>
    <mergeCell ref="C277:C280"/>
    <mergeCell ref="D277:D278"/>
    <mergeCell ref="E277:E280"/>
    <mergeCell ref="F277:F278"/>
    <mergeCell ref="G277:G280"/>
    <mergeCell ref="H277:H278"/>
    <mergeCell ref="M271:M273"/>
    <mergeCell ref="D272:D274"/>
    <mergeCell ref="A275:A276"/>
    <mergeCell ref="B275:B276"/>
    <mergeCell ref="C275:C276"/>
    <mergeCell ref="E275:E276"/>
    <mergeCell ref="F275:F276"/>
    <mergeCell ref="G275:G276"/>
    <mergeCell ref="H275:H276"/>
    <mergeCell ref="G271:G274"/>
    <mergeCell ref="H271:H274"/>
    <mergeCell ref="I271:I274"/>
    <mergeCell ref="J271:J273"/>
    <mergeCell ref="K271:K273"/>
    <mergeCell ref="L271:L273"/>
    <mergeCell ref="G281:G285"/>
    <mergeCell ref="H281:H285"/>
    <mergeCell ref="I281:I285"/>
    <mergeCell ref="D282:D285"/>
    <mergeCell ref="J282:J285"/>
    <mergeCell ref="K282:K285"/>
    <mergeCell ref="L282:L285"/>
    <mergeCell ref="M282:M285"/>
    <mergeCell ref="I277:I278"/>
    <mergeCell ref="D279:D280"/>
    <mergeCell ref="F279:F280"/>
    <mergeCell ref="H279:H280"/>
    <mergeCell ref="I279:I280"/>
    <mergeCell ref="A281:A285"/>
    <mergeCell ref="B281:B285"/>
    <mergeCell ref="C281:C285"/>
    <mergeCell ref="E281:E285"/>
    <mergeCell ref="F281:F285"/>
    <mergeCell ref="K291:K293"/>
    <mergeCell ref="L291:L293"/>
    <mergeCell ref="M291:M293"/>
    <mergeCell ref="A291:A295"/>
    <mergeCell ref="B291:B295"/>
    <mergeCell ref="C291:C295"/>
    <mergeCell ref="E291:E295"/>
    <mergeCell ref="F291:F295"/>
    <mergeCell ref="G291:G295"/>
    <mergeCell ref="G286:G290"/>
    <mergeCell ref="H286:H290"/>
    <mergeCell ref="I286:I290"/>
    <mergeCell ref="J287:J290"/>
    <mergeCell ref="K287:K290"/>
    <mergeCell ref="L287:L290"/>
    <mergeCell ref="M287:M290"/>
    <mergeCell ref="A286:A290"/>
    <mergeCell ref="B286:B290"/>
    <mergeCell ref="C286:C290"/>
    <mergeCell ref="D286:D287"/>
    <mergeCell ref="E286:E290"/>
    <mergeCell ref="F286:F290"/>
    <mergeCell ref="D288:D290"/>
    <mergeCell ref="H296:H297"/>
    <mergeCell ref="I296:I297"/>
    <mergeCell ref="D298:D299"/>
    <mergeCell ref="F298:F299"/>
    <mergeCell ref="H298:H299"/>
    <mergeCell ref="I298:I299"/>
    <mergeCell ref="D292:D295"/>
    <mergeCell ref="A296:A299"/>
    <mergeCell ref="B296:B299"/>
    <mergeCell ref="C296:C299"/>
    <mergeCell ref="D296:D297"/>
    <mergeCell ref="E296:E299"/>
    <mergeCell ref="F296:F297"/>
    <mergeCell ref="G296:G299"/>
    <mergeCell ref="H291:H295"/>
    <mergeCell ref="I291:I295"/>
    <mergeCell ref="J291:J293"/>
    <mergeCell ref="J304:J306"/>
    <mergeCell ref="K304:K306"/>
    <mergeCell ref="L304:L306"/>
    <mergeCell ref="M304:M306"/>
    <mergeCell ref="D305:D307"/>
    <mergeCell ref="I302:I303"/>
    <mergeCell ref="A304:A307"/>
    <mergeCell ref="B304:B307"/>
    <mergeCell ref="C304:C307"/>
    <mergeCell ref="E304:E307"/>
    <mergeCell ref="F304:F307"/>
    <mergeCell ref="G304:G307"/>
    <mergeCell ref="H304:H307"/>
    <mergeCell ref="I304:I307"/>
    <mergeCell ref="H300:H301"/>
    <mergeCell ref="I300:I301"/>
    <mergeCell ref="A302:A303"/>
    <mergeCell ref="B302:B303"/>
    <mergeCell ref="C302:C303"/>
    <mergeCell ref="E302:E303"/>
    <mergeCell ref="F302:F303"/>
    <mergeCell ref="G302:G303"/>
    <mergeCell ref="H302:H303"/>
    <mergeCell ref="A300:A301"/>
    <mergeCell ref="B300:B301"/>
    <mergeCell ref="C300:C301"/>
    <mergeCell ref="E300:E301"/>
    <mergeCell ref="F300:F301"/>
    <mergeCell ref="G300:G301"/>
    <mergeCell ref="I313:I315"/>
    <mergeCell ref="D314:D315"/>
    <mergeCell ref="A316:A317"/>
    <mergeCell ref="B316:B317"/>
    <mergeCell ref="C316:C317"/>
    <mergeCell ref="E316:E317"/>
    <mergeCell ref="F316:F317"/>
    <mergeCell ref="G316:G317"/>
    <mergeCell ref="D311:D312"/>
    <mergeCell ref="A313:A315"/>
    <mergeCell ref="B313:B315"/>
    <mergeCell ref="C313:C315"/>
    <mergeCell ref="E313:E315"/>
    <mergeCell ref="F313:F315"/>
    <mergeCell ref="G313:G315"/>
    <mergeCell ref="H313:H315"/>
    <mergeCell ref="H308:H309"/>
    <mergeCell ref="I308:I309"/>
    <mergeCell ref="A310:A312"/>
    <mergeCell ref="B310:B312"/>
    <mergeCell ref="C310:C312"/>
    <mergeCell ref="E310:E312"/>
    <mergeCell ref="F310:F312"/>
    <mergeCell ref="G310:G312"/>
    <mergeCell ref="H310:H312"/>
    <mergeCell ref="I310:I312"/>
    <mergeCell ref="A308:A309"/>
    <mergeCell ref="B308:B309"/>
    <mergeCell ref="C308:C309"/>
    <mergeCell ref="E308:E309"/>
    <mergeCell ref="F308:F309"/>
    <mergeCell ref="G308:G309"/>
    <mergeCell ref="D319:D320"/>
    <mergeCell ref="A321:A323"/>
    <mergeCell ref="B321:B323"/>
    <mergeCell ref="C321:C323"/>
    <mergeCell ref="E321:E323"/>
    <mergeCell ref="F321:F323"/>
    <mergeCell ref="G321:G323"/>
    <mergeCell ref="H321:H323"/>
    <mergeCell ref="H316:H317"/>
    <mergeCell ref="I316:I317"/>
    <mergeCell ref="A318:A320"/>
    <mergeCell ref="B318:B320"/>
    <mergeCell ref="C318:C320"/>
    <mergeCell ref="E318:E320"/>
    <mergeCell ref="F318:F320"/>
    <mergeCell ref="G318:G320"/>
    <mergeCell ref="H318:H320"/>
    <mergeCell ref="I318:I320"/>
    <mergeCell ref="I324:I325"/>
    <mergeCell ref="A326:A327"/>
    <mergeCell ref="B326:B327"/>
    <mergeCell ref="C326:C327"/>
    <mergeCell ref="E326:E327"/>
    <mergeCell ref="F326:F327"/>
    <mergeCell ref="G326:G327"/>
    <mergeCell ref="H326:H327"/>
    <mergeCell ref="I326:I327"/>
    <mergeCell ref="I321:I323"/>
    <mergeCell ref="D322:D323"/>
    <mergeCell ref="A324:A325"/>
    <mergeCell ref="B324:B325"/>
    <mergeCell ref="C324:C325"/>
    <mergeCell ref="E324:E325"/>
    <mergeCell ref="F324:F325"/>
    <mergeCell ref="G324:G325"/>
    <mergeCell ref="H324:H325"/>
    <mergeCell ref="J330:J332"/>
    <mergeCell ref="K330:K332"/>
    <mergeCell ref="L330:L332"/>
    <mergeCell ref="M330:M332"/>
    <mergeCell ref="D331:D333"/>
    <mergeCell ref="H328:H329"/>
    <mergeCell ref="I328:I329"/>
    <mergeCell ref="A330:A333"/>
    <mergeCell ref="B330:B333"/>
    <mergeCell ref="C330:C333"/>
    <mergeCell ref="E330:E333"/>
    <mergeCell ref="F330:F333"/>
    <mergeCell ref="G330:G333"/>
    <mergeCell ref="H330:H333"/>
    <mergeCell ref="I330:I333"/>
    <mergeCell ref="A328:A329"/>
    <mergeCell ref="B328:B329"/>
    <mergeCell ref="C328:C329"/>
    <mergeCell ref="E328:E329"/>
    <mergeCell ref="F328:F329"/>
    <mergeCell ref="G328:G329"/>
    <mergeCell ref="J338:J339"/>
    <mergeCell ref="K338:K339"/>
    <mergeCell ref="L338:L339"/>
    <mergeCell ref="M338:M339"/>
    <mergeCell ref="D339:D340"/>
    <mergeCell ref="D335:D337"/>
    <mergeCell ref="A338:A340"/>
    <mergeCell ref="B338:B340"/>
    <mergeCell ref="C338:C340"/>
    <mergeCell ref="E338:E340"/>
    <mergeCell ref="F338:F340"/>
    <mergeCell ref="G338:G340"/>
    <mergeCell ref="H338:H340"/>
    <mergeCell ref="I338:I340"/>
    <mergeCell ref="H334:H337"/>
    <mergeCell ref="I334:I337"/>
    <mergeCell ref="J334:J336"/>
    <mergeCell ref="K334:K336"/>
    <mergeCell ref="L334:L336"/>
    <mergeCell ref="M334:M336"/>
    <mergeCell ref="A334:A337"/>
    <mergeCell ref="B334:B337"/>
    <mergeCell ref="C334:C337"/>
    <mergeCell ref="E334:E337"/>
    <mergeCell ref="F334:F337"/>
    <mergeCell ref="G334:G337"/>
    <mergeCell ref="J344:J345"/>
    <mergeCell ref="K344:K345"/>
    <mergeCell ref="L344:L345"/>
    <mergeCell ref="M344:M345"/>
    <mergeCell ref="D345:D346"/>
    <mergeCell ref="D342:D343"/>
    <mergeCell ref="A344:A346"/>
    <mergeCell ref="B344:B346"/>
    <mergeCell ref="C344:C346"/>
    <mergeCell ref="E344:E346"/>
    <mergeCell ref="F344:F346"/>
    <mergeCell ref="G344:G346"/>
    <mergeCell ref="H344:H346"/>
    <mergeCell ref="I344:I346"/>
    <mergeCell ref="H341:H343"/>
    <mergeCell ref="I341:I343"/>
    <mergeCell ref="J341:J342"/>
    <mergeCell ref="K341:K342"/>
    <mergeCell ref="L341:L342"/>
    <mergeCell ref="M341:M342"/>
    <mergeCell ref="A341:A343"/>
    <mergeCell ref="B341:B343"/>
    <mergeCell ref="C341:C343"/>
    <mergeCell ref="E341:E343"/>
    <mergeCell ref="F341:F343"/>
    <mergeCell ref="G341:G343"/>
    <mergeCell ref="J350:J351"/>
    <mergeCell ref="K350:K351"/>
    <mergeCell ref="L350:L351"/>
    <mergeCell ref="M350:M351"/>
    <mergeCell ref="D351:D352"/>
    <mergeCell ref="D348:D349"/>
    <mergeCell ref="A350:A352"/>
    <mergeCell ref="B350:B352"/>
    <mergeCell ref="C350:C352"/>
    <mergeCell ref="E350:E352"/>
    <mergeCell ref="F350:F352"/>
    <mergeCell ref="G350:G352"/>
    <mergeCell ref="H350:H352"/>
    <mergeCell ref="I350:I352"/>
    <mergeCell ref="H347:H349"/>
    <mergeCell ref="I347:I349"/>
    <mergeCell ref="J347:J348"/>
    <mergeCell ref="K347:K348"/>
    <mergeCell ref="L347:L348"/>
    <mergeCell ref="M347:M348"/>
    <mergeCell ref="A347:A349"/>
    <mergeCell ref="B347:B349"/>
    <mergeCell ref="C347:C349"/>
    <mergeCell ref="E347:E349"/>
    <mergeCell ref="F347:F349"/>
    <mergeCell ref="G347:G349"/>
    <mergeCell ref="D354:D355"/>
    <mergeCell ref="A356:A358"/>
    <mergeCell ref="B356:B358"/>
    <mergeCell ref="C356:C358"/>
    <mergeCell ref="E356:E358"/>
    <mergeCell ref="F356:F358"/>
    <mergeCell ref="G356:G358"/>
    <mergeCell ref="H356:H358"/>
    <mergeCell ref="I356:I358"/>
    <mergeCell ref="H353:H355"/>
    <mergeCell ref="I353:I355"/>
    <mergeCell ref="J353:J354"/>
    <mergeCell ref="K353:K354"/>
    <mergeCell ref="L353:L354"/>
    <mergeCell ref="M353:M354"/>
    <mergeCell ref="A353:A355"/>
    <mergeCell ref="B353:B355"/>
    <mergeCell ref="C353:C355"/>
    <mergeCell ref="E353:E355"/>
    <mergeCell ref="F353:F355"/>
    <mergeCell ref="G353:G355"/>
    <mergeCell ref="H359:H360"/>
    <mergeCell ref="I359:I360"/>
    <mergeCell ref="D360:D362"/>
    <mergeCell ref="F361:F362"/>
    <mergeCell ref="H361:H362"/>
    <mergeCell ref="I361:I362"/>
    <mergeCell ref="A359:A362"/>
    <mergeCell ref="B359:B362"/>
    <mergeCell ref="C359:C362"/>
    <mergeCell ref="E359:E362"/>
    <mergeCell ref="F359:F360"/>
    <mergeCell ref="G359:G362"/>
    <mergeCell ref="J356:J357"/>
    <mergeCell ref="K356:K357"/>
    <mergeCell ref="L356:L357"/>
    <mergeCell ref="M356:M357"/>
    <mergeCell ref="D357:D358"/>
    <mergeCell ref="H367:H368"/>
    <mergeCell ref="I367:I368"/>
    <mergeCell ref="D368:D370"/>
    <mergeCell ref="F369:F370"/>
    <mergeCell ref="H369:H370"/>
    <mergeCell ref="I369:I370"/>
    <mergeCell ref="A367:A370"/>
    <mergeCell ref="B367:B370"/>
    <mergeCell ref="C367:C370"/>
    <mergeCell ref="E367:E370"/>
    <mergeCell ref="F367:F368"/>
    <mergeCell ref="G367:G370"/>
    <mergeCell ref="H363:H364"/>
    <mergeCell ref="I363:I364"/>
    <mergeCell ref="D364:D366"/>
    <mergeCell ref="F365:F366"/>
    <mergeCell ref="H365:H366"/>
    <mergeCell ref="I365:I366"/>
    <mergeCell ref="A363:A366"/>
    <mergeCell ref="B363:B366"/>
    <mergeCell ref="C363:C366"/>
    <mergeCell ref="E363:E366"/>
    <mergeCell ref="F363:F364"/>
    <mergeCell ref="G363:G366"/>
    <mergeCell ref="H375:H376"/>
    <mergeCell ref="I375:I376"/>
    <mergeCell ref="D376:D378"/>
    <mergeCell ref="F377:F378"/>
    <mergeCell ref="H377:H378"/>
    <mergeCell ref="I377:I378"/>
    <mergeCell ref="A375:A378"/>
    <mergeCell ref="B375:B378"/>
    <mergeCell ref="C375:C378"/>
    <mergeCell ref="E375:E378"/>
    <mergeCell ref="F375:F376"/>
    <mergeCell ref="G375:G378"/>
    <mergeCell ref="H371:H372"/>
    <mergeCell ref="I371:I372"/>
    <mergeCell ref="D372:D374"/>
    <mergeCell ref="F373:F374"/>
    <mergeCell ref="H373:H374"/>
    <mergeCell ref="I373:I374"/>
    <mergeCell ref="A371:A374"/>
    <mergeCell ref="B371:B374"/>
    <mergeCell ref="C371:C374"/>
    <mergeCell ref="E371:E374"/>
    <mergeCell ref="F371:F372"/>
    <mergeCell ref="G371:G374"/>
    <mergeCell ref="H383:H384"/>
    <mergeCell ref="I383:I384"/>
    <mergeCell ref="D384:D386"/>
    <mergeCell ref="F385:F386"/>
    <mergeCell ref="H385:H386"/>
    <mergeCell ref="I385:I386"/>
    <mergeCell ref="A383:A386"/>
    <mergeCell ref="B383:B386"/>
    <mergeCell ref="C383:C386"/>
    <mergeCell ref="E383:E386"/>
    <mergeCell ref="F383:F384"/>
    <mergeCell ref="G383:G386"/>
    <mergeCell ref="H379:H380"/>
    <mergeCell ref="I379:I380"/>
    <mergeCell ref="D380:D382"/>
    <mergeCell ref="F381:F382"/>
    <mergeCell ref="H381:H382"/>
    <mergeCell ref="I381:I382"/>
    <mergeCell ref="A379:A382"/>
    <mergeCell ref="B379:B382"/>
    <mergeCell ref="C379:C382"/>
    <mergeCell ref="E379:E382"/>
    <mergeCell ref="F379:F380"/>
    <mergeCell ref="G379:G382"/>
    <mergeCell ref="H391:H392"/>
    <mergeCell ref="I391:I392"/>
    <mergeCell ref="D392:D394"/>
    <mergeCell ref="F393:F394"/>
    <mergeCell ref="H393:H394"/>
    <mergeCell ref="I393:I394"/>
    <mergeCell ref="A391:A394"/>
    <mergeCell ref="B391:B394"/>
    <mergeCell ref="C391:C394"/>
    <mergeCell ref="E391:E394"/>
    <mergeCell ref="F391:F392"/>
    <mergeCell ref="G391:G394"/>
    <mergeCell ref="H387:H388"/>
    <mergeCell ref="I387:I388"/>
    <mergeCell ref="D388:D390"/>
    <mergeCell ref="F389:F390"/>
    <mergeCell ref="H389:H390"/>
    <mergeCell ref="I389:I390"/>
    <mergeCell ref="A387:A390"/>
    <mergeCell ref="B387:B390"/>
    <mergeCell ref="C387:C390"/>
    <mergeCell ref="E387:E390"/>
    <mergeCell ref="F387:F388"/>
    <mergeCell ref="G387:G390"/>
    <mergeCell ref="H399:H400"/>
    <mergeCell ref="I399:I400"/>
    <mergeCell ref="D400:D402"/>
    <mergeCell ref="F401:F402"/>
    <mergeCell ref="H401:H402"/>
    <mergeCell ref="I401:I402"/>
    <mergeCell ref="A399:A402"/>
    <mergeCell ref="B399:B402"/>
    <mergeCell ref="C399:C402"/>
    <mergeCell ref="E399:E402"/>
    <mergeCell ref="F399:F400"/>
    <mergeCell ref="G399:G402"/>
    <mergeCell ref="H395:H396"/>
    <mergeCell ref="I395:I396"/>
    <mergeCell ref="D396:D398"/>
    <mergeCell ref="F397:F398"/>
    <mergeCell ref="H397:H398"/>
    <mergeCell ref="I397:I398"/>
    <mergeCell ref="A395:A398"/>
    <mergeCell ref="B395:B398"/>
    <mergeCell ref="C395:C398"/>
    <mergeCell ref="E395:E398"/>
    <mergeCell ref="F395:F396"/>
    <mergeCell ref="G395:G398"/>
    <mergeCell ref="H407:H408"/>
    <mergeCell ref="I407:I408"/>
    <mergeCell ref="D408:D410"/>
    <mergeCell ref="F409:F410"/>
    <mergeCell ref="H409:H410"/>
    <mergeCell ref="I409:I410"/>
    <mergeCell ref="A407:A410"/>
    <mergeCell ref="B407:B410"/>
    <mergeCell ref="C407:C410"/>
    <mergeCell ref="E407:E410"/>
    <mergeCell ref="F407:F408"/>
    <mergeCell ref="G407:G410"/>
    <mergeCell ref="H403:H404"/>
    <mergeCell ref="I403:I404"/>
    <mergeCell ref="D404:D406"/>
    <mergeCell ref="F405:F406"/>
    <mergeCell ref="H405:H406"/>
    <mergeCell ref="I405:I406"/>
    <mergeCell ref="A403:A406"/>
    <mergeCell ref="B403:B406"/>
    <mergeCell ref="C403:C406"/>
    <mergeCell ref="E403:E406"/>
    <mergeCell ref="F403:F404"/>
    <mergeCell ref="G403:G406"/>
    <mergeCell ref="J415:J416"/>
    <mergeCell ref="K415:K416"/>
    <mergeCell ref="L415:L416"/>
    <mergeCell ref="M415:M416"/>
    <mergeCell ref="A415:A417"/>
    <mergeCell ref="B415:B417"/>
    <mergeCell ref="C415:C417"/>
    <mergeCell ref="E415:E417"/>
    <mergeCell ref="F415:F417"/>
    <mergeCell ref="G415:G417"/>
    <mergeCell ref="H411:H412"/>
    <mergeCell ref="I411:I412"/>
    <mergeCell ref="D412:D414"/>
    <mergeCell ref="F413:F414"/>
    <mergeCell ref="H413:H414"/>
    <mergeCell ref="I413:I414"/>
    <mergeCell ref="A411:A414"/>
    <mergeCell ref="B411:B414"/>
    <mergeCell ref="C411:C414"/>
    <mergeCell ref="E411:E414"/>
    <mergeCell ref="F411:F412"/>
    <mergeCell ref="G411:G414"/>
    <mergeCell ref="D419:D421"/>
    <mergeCell ref="F420:F421"/>
    <mergeCell ref="H420:H421"/>
    <mergeCell ref="I420:I421"/>
    <mergeCell ref="A422:A425"/>
    <mergeCell ref="B422:B425"/>
    <mergeCell ref="C422:C425"/>
    <mergeCell ref="E422:E425"/>
    <mergeCell ref="F422:F425"/>
    <mergeCell ref="D416:D417"/>
    <mergeCell ref="A418:A421"/>
    <mergeCell ref="B418:B421"/>
    <mergeCell ref="C418:C421"/>
    <mergeCell ref="E418:E421"/>
    <mergeCell ref="F418:F419"/>
    <mergeCell ref="G418:G421"/>
    <mergeCell ref="H418:H419"/>
    <mergeCell ref="I418:I419"/>
    <mergeCell ref="H415:H417"/>
    <mergeCell ref="I415:I417"/>
    <mergeCell ref="H426:H429"/>
    <mergeCell ref="I426:I429"/>
    <mergeCell ref="D427:D429"/>
    <mergeCell ref="J427:J429"/>
    <mergeCell ref="K427:K429"/>
    <mergeCell ref="L427:L429"/>
    <mergeCell ref="M427:M429"/>
    <mergeCell ref="A426:A429"/>
    <mergeCell ref="B426:B429"/>
    <mergeCell ref="C426:C429"/>
    <mergeCell ref="E426:E429"/>
    <mergeCell ref="F426:F429"/>
    <mergeCell ref="G426:G429"/>
    <mergeCell ref="G422:G425"/>
    <mergeCell ref="H422:H425"/>
    <mergeCell ref="I422:I425"/>
    <mergeCell ref="D423:D425"/>
    <mergeCell ref="J423:J425"/>
    <mergeCell ref="K423:K425"/>
    <mergeCell ref="L423:L425"/>
    <mergeCell ref="M423:M425"/>
    <mergeCell ref="L435:L437"/>
    <mergeCell ref="M435:M437"/>
    <mergeCell ref="A434:A437"/>
    <mergeCell ref="B434:B437"/>
    <mergeCell ref="C434:C437"/>
    <mergeCell ref="E434:E437"/>
    <mergeCell ref="F434:F437"/>
    <mergeCell ref="G434:G437"/>
    <mergeCell ref="H430:H431"/>
    <mergeCell ref="I430:I431"/>
    <mergeCell ref="D431:D433"/>
    <mergeCell ref="F432:F433"/>
    <mergeCell ref="H432:H433"/>
    <mergeCell ref="I432:I433"/>
    <mergeCell ref="A430:A433"/>
    <mergeCell ref="B430:B433"/>
    <mergeCell ref="C430:C433"/>
    <mergeCell ref="E430:E433"/>
    <mergeCell ref="F430:F431"/>
    <mergeCell ref="G430:G433"/>
    <mergeCell ref="H438:H439"/>
    <mergeCell ref="I438:I439"/>
    <mergeCell ref="D439:D441"/>
    <mergeCell ref="F440:F441"/>
    <mergeCell ref="H440:H441"/>
    <mergeCell ref="I440:I441"/>
    <mergeCell ref="A438:A441"/>
    <mergeCell ref="B438:B441"/>
    <mergeCell ref="C438:C441"/>
    <mergeCell ref="E438:E441"/>
    <mergeCell ref="F438:F439"/>
    <mergeCell ref="G438:G441"/>
    <mergeCell ref="H434:H437"/>
    <mergeCell ref="I434:I437"/>
    <mergeCell ref="D435:D437"/>
    <mergeCell ref="J435:J437"/>
    <mergeCell ref="K435:K437"/>
    <mergeCell ref="H446:H449"/>
    <mergeCell ref="I446:I449"/>
    <mergeCell ref="D447:D449"/>
    <mergeCell ref="J447:J449"/>
    <mergeCell ref="K447:K449"/>
    <mergeCell ref="L447:L449"/>
    <mergeCell ref="M447:M449"/>
    <mergeCell ref="A446:A449"/>
    <mergeCell ref="B446:B449"/>
    <mergeCell ref="C446:C449"/>
    <mergeCell ref="E446:E449"/>
    <mergeCell ref="F446:F449"/>
    <mergeCell ref="G446:G449"/>
    <mergeCell ref="H442:H443"/>
    <mergeCell ref="I442:I443"/>
    <mergeCell ref="D443:D445"/>
    <mergeCell ref="F444:F445"/>
    <mergeCell ref="H444:H445"/>
    <mergeCell ref="I444:I445"/>
    <mergeCell ref="A442:A445"/>
    <mergeCell ref="B442:B445"/>
    <mergeCell ref="C442:C445"/>
    <mergeCell ref="E442:E445"/>
    <mergeCell ref="F442:F443"/>
    <mergeCell ref="G442:G445"/>
    <mergeCell ref="H452:H453"/>
    <mergeCell ref="I452:I453"/>
    <mergeCell ref="F454:F455"/>
    <mergeCell ref="H454:H455"/>
    <mergeCell ref="I454:I455"/>
    <mergeCell ref="H450:H451"/>
    <mergeCell ref="I450:I451"/>
    <mergeCell ref="A452:A455"/>
    <mergeCell ref="B452:B455"/>
    <mergeCell ref="C452:C455"/>
    <mergeCell ref="D452:D454"/>
    <mergeCell ref="E452:E455"/>
    <mergeCell ref="F452:F453"/>
    <mergeCell ref="G452:G455"/>
    <mergeCell ref="A450:A451"/>
    <mergeCell ref="B450:B451"/>
    <mergeCell ref="C450:C451"/>
    <mergeCell ref="E450:E451"/>
    <mergeCell ref="F450:F451"/>
    <mergeCell ref="G450:G451"/>
    <mergeCell ref="D457:D458"/>
    <mergeCell ref="A459:I461"/>
    <mergeCell ref="A462:A465"/>
    <mergeCell ref="B462:B465"/>
    <mergeCell ref="C462:C465"/>
    <mergeCell ref="D462:D464"/>
    <mergeCell ref="E462:E465"/>
    <mergeCell ref="F462:F463"/>
    <mergeCell ref="G462:G465"/>
    <mergeCell ref="H462:H463"/>
    <mergeCell ref="A456:A458"/>
    <mergeCell ref="B456:B458"/>
    <mergeCell ref="C456:C458"/>
    <mergeCell ref="E456:E458"/>
    <mergeCell ref="F456:F458"/>
    <mergeCell ref="G456:G458"/>
    <mergeCell ref="H456:H458"/>
    <mergeCell ref="I456:I458"/>
    <mergeCell ref="B479:M479"/>
    <mergeCell ref="F468:F469"/>
    <mergeCell ref="G468:G471"/>
    <mergeCell ref="H468:H469"/>
    <mergeCell ref="I468:I469"/>
    <mergeCell ref="F470:F471"/>
    <mergeCell ref="H470:H471"/>
    <mergeCell ref="I470:I471"/>
    <mergeCell ref="G466:G467"/>
    <mergeCell ref="H466:H467"/>
    <mergeCell ref="I466:I467"/>
    <mergeCell ref="A468:A471"/>
    <mergeCell ref="B468:B471"/>
    <mergeCell ref="C468:C471"/>
    <mergeCell ref="D468:D470"/>
    <mergeCell ref="E468:E471"/>
    <mergeCell ref="I462:I463"/>
    <mergeCell ref="F464:F465"/>
    <mergeCell ref="H464:H465"/>
    <mergeCell ref="I464:I465"/>
    <mergeCell ref="A466:A467"/>
    <mergeCell ref="B466:B467"/>
    <mergeCell ref="C466:C467"/>
    <mergeCell ref="E466:E467"/>
    <mergeCell ref="F466:F467"/>
    <mergeCell ref="H476:H477"/>
    <mergeCell ref="I476:I477"/>
    <mergeCell ref="F474:F475"/>
    <mergeCell ref="H474:H475"/>
    <mergeCell ref="I474:I475"/>
    <mergeCell ref="A476:A477"/>
    <mergeCell ref="B476:B477"/>
    <mergeCell ref="C476:C477"/>
    <mergeCell ref="E476:E477"/>
    <mergeCell ref="F476:F477"/>
    <mergeCell ref="G476:G477"/>
    <mergeCell ref="A472:A475"/>
    <mergeCell ref="B472:B475"/>
    <mergeCell ref="C472:C475"/>
    <mergeCell ref="D472:D474"/>
    <mergeCell ref="E472:E475"/>
    <mergeCell ref="F472:F473"/>
    <mergeCell ref="G472:G475"/>
    <mergeCell ref="H472:H473"/>
    <mergeCell ref="I472:I473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2" fitToHeight="15" orientation="landscape" r:id="rId1"/>
  <headerFooter differentFirst="1" alignWithMargins="0">
    <oddHeader>&amp;C&amp;"Times New Roman,обычный"&amp;P</oddHeader>
  </headerFooter>
  <rowBreaks count="12" manualBreakCount="12">
    <brk id="38" max="12" man="1"/>
    <brk id="85" max="12" man="1"/>
    <brk id="127" max="12" man="1"/>
    <brk id="184" max="12" man="1"/>
    <brk id="236" max="12" man="1"/>
    <brk id="270" max="12" man="1"/>
    <brk id="320" max="12" man="1"/>
    <brk id="362" max="12" man="1"/>
    <brk id="394" max="12" man="1"/>
    <brk id="429" max="12" man="1"/>
    <brk id="394" max="12" man="1"/>
    <brk id="45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2026-2028 </vt:lpstr>
      <vt:lpstr>'2026-2028 '!Заголовки_для_печати</vt:lpstr>
      <vt:lpstr>'2026-2028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Губерт Наталья Эдуардовна</cp:lastModifiedBy>
  <cp:lastPrinted>2026-02-03T12:23:59Z</cp:lastPrinted>
  <dcterms:created xsi:type="dcterms:W3CDTF">2026-01-29T13:36:27Z</dcterms:created>
  <dcterms:modified xsi:type="dcterms:W3CDTF">2026-02-06T08:15:46Z</dcterms:modified>
</cp:coreProperties>
</file>