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35" yWindow="1035" windowWidth="28800" windowHeight="6075"/>
  </bookViews>
  <sheets>
    <sheet name="СВОД" sheetId="1" r:id="rId1"/>
  </sheets>
  <definedNames>
    <definedName name="_xlnm._FilterDatabase" localSheetId="0" hidden="1">СВОД!$A$11:$Q$268</definedName>
    <definedName name="_xlnm.Print_Titles" localSheetId="0">СВОД!$11:$11</definedName>
    <definedName name="_xlnm.Print_Area" localSheetId="0">СВОД!$A$1:$M$277</definedName>
  </definedNames>
  <calcPr calcId="124519" iterateDelta="1E-4"/>
</workbook>
</file>

<file path=xl/calcChain.xml><?xml version="1.0" encoding="utf-8"?>
<calcChain xmlns="http://schemas.openxmlformats.org/spreadsheetml/2006/main">
  <c r="K171" i="1"/>
  <c r="G83"/>
  <c r="K208"/>
  <c r="K150" l="1"/>
  <c r="K115" l="1"/>
  <c r="L83" l="1"/>
  <c r="K83"/>
  <c r="K66"/>
  <c r="G202" l="1"/>
  <c r="G206"/>
  <c r="G198"/>
  <c r="G195"/>
  <c r="G191"/>
  <c r="G22"/>
  <c r="G176"/>
  <c r="M250"/>
  <c r="L232"/>
  <c r="J127"/>
  <c r="I127"/>
  <c r="K261"/>
  <c r="M208" l="1"/>
  <c r="L208"/>
  <c r="K196" l="1"/>
  <c r="L129" l="1"/>
  <c r="M129"/>
  <c r="K169" l="1"/>
  <c r="K112" l="1"/>
  <c r="L112"/>
  <c r="M112"/>
  <c r="G107" l="1"/>
  <c r="K52"/>
  <c r="L52"/>
  <c r="M52"/>
  <c r="L66"/>
  <c r="M66"/>
  <c r="L57" l="1"/>
  <c r="M57"/>
  <c r="K57"/>
  <c r="M22"/>
  <c r="K22"/>
  <c r="L14" l="1"/>
  <c r="M14"/>
  <c r="M16"/>
  <c r="L19"/>
  <c r="M19"/>
  <c r="I22" l="1"/>
  <c r="J22"/>
  <c r="L23"/>
  <c r="L22" s="1"/>
  <c r="K167" l="1"/>
  <c r="K166"/>
  <c r="K164" l="1"/>
  <c r="K165" l="1"/>
  <c r="K138"/>
  <c r="J108"/>
  <c r="I108"/>
  <c r="G108"/>
  <c r="J83"/>
  <c r="I83"/>
  <c r="K129" l="1"/>
  <c r="M124"/>
  <c r="L124"/>
  <c r="K124"/>
  <c r="L39"/>
  <c r="M39"/>
  <c r="M12" s="1"/>
  <c r="K39"/>
  <c r="G57"/>
  <c r="I107" l="1"/>
  <c r="J107"/>
  <c r="I80"/>
  <c r="I78" s="1"/>
  <c r="J80"/>
  <c r="J78" s="1"/>
  <c r="G80"/>
  <c r="G78" s="1"/>
  <c r="J16"/>
  <c r="J12" s="1"/>
  <c r="I16"/>
  <c r="I12" s="1"/>
  <c r="G16"/>
  <c r="G12"/>
  <c r="I176" l="1"/>
  <c r="M83"/>
  <c r="J206" l="1"/>
  <c r="J205"/>
  <c r="J204"/>
  <c r="J203"/>
  <c r="J202"/>
  <c r="J201"/>
  <c r="J199"/>
  <c r="J198"/>
  <c r="I206"/>
  <c r="I205"/>
  <c r="I204"/>
  <c r="I203"/>
  <c r="I202"/>
  <c r="I201"/>
  <c r="I199"/>
  <c r="I198"/>
  <c r="J195"/>
  <c r="J194"/>
  <c r="J193"/>
  <c r="J191"/>
  <c r="J190"/>
  <c r="J189"/>
  <c r="J188"/>
  <c r="J187"/>
  <c r="I195"/>
  <c r="I194"/>
  <c r="I193"/>
  <c r="I191"/>
  <c r="I190"/>
  <c r="I189"/>
  <c r="I188"/>
  <c r="I187"/>
  <c r="G194" l="1"/>
  <c r="J57" l="1"/>
  <c r="I57"/>
  <c r="K108"/>
  <c r="K107" s="1"/>
  <c r="M48"/>
  <c r="K48"/>
  <c r="L50"/>
  <c r="M50"/>
  <c r="K50"/>
  <c r="J197" l="1"/>
  <c r="I197"/>
  <c r="I186"/>
  <c r="J186"/>
  <c r="L263"/>
  <c r="L254" s="1"/>
  <c r="M263"/>
  <c r="M254" s="1"/>
  <c r="K263"/>
  <c r="G190"/>
  <c r="G193"/>
  <c r="G188"/>
  <c r="G187"/>
  <c r="G189"/>
  <c r="G205"/>
  <c r="G203"/>
  <c r="G204"/>
  <c r="G201"/>
  <c r="G199"/>
  <c r="K197"/>
  <c r="M197"/>
  <c r="L197"/>
  <c r="K254" l="1"/>
  <c r="G197"/>
  <c r="G184" s="1"/>
  <c r="G186"/>
  <c r="M108"/>
  <c r="L108"/>
  <c r="K186"/>
  <c r="K184" s="1"/>
  <c r="M196"/>
  <c r="M186" s="1"/>
  <c r="L196"/>
  <c r="L186" s="1"/>
  <c r="K80"/>
  <c r="M80"/>
  <c r="L80" l="1"/>
  <c r="M63"/>
  <c r="L63"/>
  <c r="K63"/>
  <c r="M54"/>
  <c r="L54"/>
  <c r="K54"/>
  <c r="K21"/>
  <c r="M44" l="1"/>
  <c r="L44"/>
  <c r="K44"/>
  <c r="L16"/>
  <c r="L12" s="1"/>
  <c r="K16"/>
  <c r="K19"/>
  <c r="L179" l="1"/>
  <c r="L176" s="1"/>
  <c r="M179"/>
  <c r="M176" s="1"/>
  <c r="K179"/>
  <c r="K176" l="1"/>
  <c r="L126"/>
  <c r="M126"/>
  <c r="K126" l="1"/>
  <c r="G153"/>
  <c r="J20" l="1"/>
  <c r="I20"/>
  <c r="G20"/>
  <c r="K14"/>
  <c r="K12" s="1"/>
  <c r="L184" l="1"/>
  <c r="M184"/>
  <c r="L78" l="1"/>
  <c r="M78"/>
  <c r="K78"/>
  <c r="K11" s="1"/>
  <c r="L107" l="1"/>
  <c r="M107"/>
  <c r="M11" s="1"/>
  <c r="M259" l="1"/>
  <c r="L259" l="1"/>
  <c r="L11" s="1"/>
</calcChain>
</file>

<file path=xl/comments1.xml><?xml version="1.0" encoding="utf-8"?>
<comments xmlns="http://schemas.openxmlformats.org/spreadsheetml/2006/main">
  <authors>
    <author>Попов Евгений Николаевич</author>
  </authors>
  <commentList>
    <comment ref="I135" authorId="0">
      <text>
        <r>
          <rPr>
            <b/>
            <sz val="9"/>
            <color indexed="81"/>
            <rFont val="Tahoma"/>
            <family val="2"/>
            <charset val="204"/>
          </rPr>
          <t>Попов Евгений Николаевич:</t>
        </r>
        <r>
          <rPr>
            <sz val="9"/>
            <color indexed="81"/>
            <rFont val="Tahoma"/>
            <family val="2"/>
            <charset val="204"/>
          </rPr>
          <t xml:space="preserve">
Тут не опечатка? Кол-во участников выросло в 10 раз?</t>
        </r>
      </text>
    </comment>
    <comment ref="G179" authorId="0">
      <text>
        <r>
          <rPr>
            <b/>
            <sz val="9"/>
            <color indexed="81"/>
            <rFont val="Tahoma"/>
            <family val="2"/>
            <charset val="204"/>
          </rPr>
          <t>Попов Евгений Николаевич:</t>
        </r>
        <r>
          <rPr>
            <sz val="9"/>
            <color indexed="81"/>
            <rFont val="Tahoma"/>
            <family val="2"/>
            <charset val="204"/>
          </rPr>
          <t xml:space="preserve">
Объектов если складывать 18 или у нас дублируется сохранение и разработка проектов? Cколько всего ОКН на содержании?</t>
        </r>
      </text>
    </comment>
    <comment ref="K184" authorId="0">
      <text>
        <r>
          <rPr>
            <b/>
            <sz val="9"/>
            <color indexed="81"/>
            <rFont val="Tahoma"/>
            <family val="2"/>
            <charset val="204"/>
          </rPr>
          <t>Попов Евгений Николаевич:</t>
        </r>
        <r>
          <rPr>
            <sz val="9"/>
            <color indexed="81"/>
            <rFont val="Tahoma"/>
            <family val="2"/>
            <charset val="204"/>
          </rPr>
          <t xml:space="preserve">
округлите до 2 знаков после запятой</t>
        </r>
      </text>
    </comment>
    <comment ref="J253" authorId="0">
      <text>
        <r>
          <rPr>
            <b/>
            <sz val="9"/>
            <color indexed="81"/>
            <rFont val="Tahoma"/>
            <family val="2"/>
            <charset val="204"/>
          </rPr>
          <t>Попов Евгений Николаевич: в 2025 году - 0 тыс. рублей,почему показатель 9?</t>
        </r>
      </text>
    </comment>
    <comment ref="G262" authorId="0">
      <text>
        <r>
          <rPr>
            <b/>
            <sz val="9"/>
            <color indexed="81"/>
            <rFont val="Tahoma"/>
            <family val="2"/>
            <charset val="204"/>
          </rPr>
          <t>Попов Евгений Николаевич:</t>
        </r>
        <r>
          <rPr>
            <sz val="9"/>
            <color indexed="81"/>
            <rFont val="Tahoma"/>
            <family val="2"/>
            <charset val="204"/>
          </rPr>
          <t xml:space="preserve">
Финансирование ведь 0</t>
        </r>
      </text>
    </comment>
    <comment ref="G264" authorId="0">
      <text>
        <r>
          <rPr>
            <b/>
            <sz val="9"/>
            <color indexed="81"/>
            <rFont val="Tahoma"/>
            <family val="2"/>
            <charset val="204"/>
          </rPr>
          <t>Попов Евгений Николаевич:</t>
        </r>
        <r>
          <rPr>
            <sz val="9"/>
            <color indexed="81"/>
            <rFont val="Tahoma"/>
            <family val="2"/>
            <charset val="204"/>
          </rPr>
          <t xml:space="preserve">
премий все-таки 3 или 5?
</t>
        </r>
      </text>
    </comment>
  </commentList>
</comments>
</file>

<file path=xl/sharedStrings.xml><?xml version="1.0" encoding="utf-8"?>
<sst xmlns="http://schemas.openxmlformats.org/spreadsheetml/2006/main" count="1677" uniqueCount="393">
  <si>
    <t>Приложение</t>
  </si>
  <si>
    <t>План реализации</t>
  </si>
  <si>
    <t>Показатель выполнения мероприятия</t>
  </si>
  <si>
    <t>Наименование показателя</t>
  </si>
  <si>
    <t>Ед. изм.</t>
  </si>
  <si>
    <t>2023 год</t>
  </si>
  <si>
    <t>Плановое значение</t>
  </si>
  <si>
    <t>Срок реализации</t>
  </si>
  <si>
    <t>3</t>
  </si>
  <si>
    <t>01</t>
  </si>
  <si>
    <t>х</t>
  </si>
  <si>
    <t>Организация библиотечного обслуживания населения комплектование и обеспечение сохранности их библиотечных фондов</t>
  </si>
  <si>
    <t>тыс. экземпляров</t>
  </si>
  <si>
    <t>единиц</t>
  </si>
  <si>
    <t>МАУК "Калининградская ЦБС"</t>
  </si>
  <si>
    <t>Количество объектов</t>
  </si>
  <si>
    <t>Количество оборудования</t>
  </si>
  <si>
    <t>Комитет по социальной политике</t>
  </si>
  <si>
    <t>03</t>
  </si>
  <si>
    <t>Число посещений муниципального музея</t>
  </si>
  <si>
    <t>тыс. человек</t>
  </si>
  <si>
    <t>Количество выставок, организованных муниципальным музеем</t>
  </si>
  <si>
    <t xml:space="preserve">Количество посетителей зоопарка </t>
  </si>
  <si>
    <t>Количество видов животных в коллекции зоопарка</t>
  </si>
  <si>
    <t>видов</t>
  </si>
  <si>
    <t>не менее 250</t>
  </si>
  <si>
    <t>МАУК "Калининградский зоопарк"</t>
  </si>
  <si>
    <t>МАУК "Музей "Фридландские ворота"</t>
  </si>
  <si>
    <t>04</t>
  </si>
  <si>
    <t>Организация и проведение концертов и концертных программ</t>
  </si>
  <si>
    <t>человек</t>
  </si>
  <si>
    <t>Создание концертов и концертных программ</t>
  </si>
  <si>
    <t>МАУК КТК "Дом искусств"</t>
  </si>
  <si>
    <t>Количество мероприятий</t>
  </si>
  <si>
    <t>05</t>
  </si>
  <si>
    <t>Организация деятельности клубных формирований и формирований самодеятельного народного творчества</t>
  </si>
  <si>
    <t>МАУ ДК "Машиностроитель"</t>
  </si>
  <si>
    <t>Оказание услуг (выполнение работ) по организации деятельности клубных формирований и формирований самодеятельного народного творчества</t>
  </si>
  <si>
    <t>МАУК ДК "Чкаловский"</t>
  </si>
  <si>
    <t>06</t>
  </si>
  <si>
    <t>Организация массовых городских мероприятий</t>
  </si>
  <si>
    <t>Количество участников и зрителей</t>
  </si>
  <si>
    <t>Организация и проведение праздничных мероприятий, посвященных торжественной встрече Нового года</t>
  </si>
  <si>
    <t>3000*</t>
  </si>
  <si>
    <t>3 000*</t>
  </si>
  <si>
    <t>Участие в организации и проведении праздничного мероприятия «День селедки»</t>
  </si>
  <si>
    <t xml:space="preserve">Количество участников и зрителей </t>
  </si>
  <si>
    <t>40 000*</t>
  </si>
  <si>
    <t>Организация и проведение торжественных мероприятий, посвященных Дню города</t>
  </si>
  <si>
    <t>Участие в организации и проведении праздничного мероприятия «Водная ассамблея»</t>
  </si>
  <si>
    <t>4000*</t>
  </si>
  <si>
    <t>Организация и проведение торжественных  мероприятий, посвященных Дню защитника Отечества</t>
  </si>
  <si>
    <t>Организация и проведение торжественных мероприятий, посвященных Международному женскому дню</t>
  </si>
  <si>
    <t>Организация и проведение торжественного мероприятия, посвященного Дню работника культуры</t>
  </si>
  <si>
    <t>Организация и проведение торжественных мероприятий, посвященных Дню штурма города-крепости Кенигсберг</t>
  </si>
  <si>
    <t>Организация и проведение торжественных мероприятий, посвященных празднованию Дня Победы</t>
  </si>
  <si>
    <t>Организация и проведение торжественных мероприятий, посвященных Дню России</t>
  </si>
  <si>
    <t>Организация и проведение торжественного мероприятия, посвященного Дню народного единства</t>
  </si>
  <si>
    <t>4 000</t>
  </si>
  <si>
    <t>07</t>
  </si>
  <si>
    <t>Сохранение, использование и популяризация объектов культурного наследия, мемориальных объектов и памятников</t>
  </si>
  <si>
    <t>Разработка проектов зон охраны объектов культурного наследия местного (муниципального) значения</t>
  </si>
  <si>
    <t>1</t>
  </si>
  <si>
    <t>08</t>
  </si>
  <si>
    <t>Обеспечение предоставления дополнительного образования детям в образовательных организациях в сфере культуры и искусства</t>
  </si>
  <si>
    <t>тыс.чел.</t>
  </si>
  <si>
    <t>Количество учащихся</t>
  </si>
  <si>
    <t>МАУ ДО "ДМШ им. Р.М. Глиэра"</t>
  </si>
  <si>
    <t>Оказание услуг в сфере дополнительного образования</t>
  </si>
  <si>
    <t>МАУ ДО "ДМШ им.Э.Т.А. Гофмана"</t>
  </si>
  <si>
    <t>МАУ ДО "ДШИ "Гармония"</t>
  </si>
  <si>
    <t>МАУ ДО ГО "Город Калининград" "ДМШ им.Д.Д. Шостаковича"</t>
  </si>
  <si>
    <t>МАУ ДО ГО "Город Калининград" "ДШИ им.Ф. Шопена"</t>
  </si>
  <si>
    <t>МАУ ДО ДМШ "Лира"</t>
  </si>
  <si>
    <t>МАУ ДО ДМШ им. Глинки М.И.</t>
  </si>
  <si>
    <t>МАУ ДО ДХШ</t>
  </si>
  <si>
    <t>МАУ ДО ДШИ им. П.И.Чайковского</t>
  </si>
  <si>
    <t>09</t>
  </si>
  <si>
    <t>Организация профессиональных конкурсов и праздничных мероприятий, творческих конкурсов, торжественных церемоний, предоставление грантов на реализацию социальных проектов</t>
  </si>
  <si>
    <t>Количество грантов в форме субсидий на реализацию социальных проектов, направленных на укрепление межнациональных, межэтнических и межконфессиональных отношений, профилактику экстремизма и ксенофобии</t>
  </si>
  <si>
    <t>5</t>
  </si>
  <si>
    <t>Количество детей, получивших поддержку и обучающихся в учреждениях дополнительного образования в сфере культуры</t>
  </si>
  <si>
    <t>28</t>
  </si>
  <si>
    <t>2</t>
  </si>
  <si>
    <t>Предоставление некоммерческим организациям  грантов в форме субсидий на реализацию социальных проектов, направленных на укрепление межнациональных, межэтнических и межконфессиональных отношений, профилактику экстремизма и ксенофобии</t>
  </si>
  <si>
    <t>Количество грантов</t>
  </si>
  <si>
    <t>Администрация городского округа "Город Калининград"</t>
  </si>
  <si>
    <t>6</t>
  </si>
  <si>
    <t>Выплата грантов на лучшее праздничное новогоднее оформление города</t>
  </si>
  <si>
    <t>Количество премий</t>
  </si>
  <si>
    <t>Выплата премий победителям Конкурса «Патриот Земли Российской» имени Великого князя Александра Невского</t>
  </si>
  <si>
    <t>Выплата премий победителям Конкурса «О ежегодной премии главы городского округа «Город Калининград» «Вдохновение»</t>
  </si>
  <si>
    <t>Количество стипендиатов</t>
  </si>
  <si>
    <t>Выплата стипендии главы городского округа "Город Калининград" и городского Совета депутатов Калининграда</t>
  </si>
  <si>
    <t>Организация и проведение Открытого конкурса на лучшее праздничное новогоднее оформление городского округа «Город Калининград»</t>
  </si>
  <si>
    <t>0</t>
  </si>
  <si>
    <t>2024 год</t>
  </si>
  <si>
    <t>Количество посещений муниципальных общедоступных библиотек</t>
  </si>
  <si>
    <t>Количество клубных формирований</t>
  </si>
  <si>
    <t>30</t>
  </si>
  <si>
    <t xml:space="preserve">Приобретение компьютерной техники </t>
  </si>
  <si>
    <t>м2</t>
  </si>
  <si>
    <t xml:space="preserve">Площадь территории </t>
  </si>
  <si>
    <t>Приобретение мебели</t>
  </si>
  <si>
    <t>Организация и проведение праздничных мероприятий, посвященных празднику Рождества Христова</t>
  </si>
  <si>
    <t>4</t>
  </si>
  <si>
    <t>9</t>
  </si>
  <si>
    <t>Реконструкция объекта "Аквариум" (литер Г) под "Террариум" по адресу г. Калининград проспект Мира 26</t>
  </si>
  <si>
    <t>Оборудование системы видеонаблюдения</t>
  </si>
  <si>
    <t>Приобретение музыкального оборудования (микрофоны)</t>
  </si>
  <si>
    <t>Количество услуг</t>
  </si>
  <si>
    <t>Количество предметов мебели</t>
  </si>
  <si>
    <t>Приобретение  оборудования для проведения виртуальных прогулок (экскурсий)</t>
  </si>
  <si>
    <t>Количество учреждений</t>
  </si>
  <si>
    <t>Приобретение компьютерной и копировальной техники</t>
  </si>
  <si>
    <t>8</t>
  </si>
  <si>
    <t>799</t>
  </si>
  <si>
    <t>2553</t>
  </si>
  <si>
    <t>КГХиС</t>
  </si>
  <si>
    <t xml:space="preserve">* комитет по социальной политике учавствует в мероприятиях в части технического обеспечения </t>
  </si>
  <si>
    <t>Исполнитель:</t>
  </si>
  <si>
    <t>Количество объектов/
площадь территории</t>
  </si>
  <si>
    <t>Реконструкция вольера для лосей (литеры Г-31, Г-32, Г-33) под вольер для содержания животных по адресу г. Калининград проспект Мира 26 (строительство нового медвежатника)</t>
  </si>
  <si>
    <t>МАУ ДО ГО "Город Калининград" "ДШИ "Гармония"</t>
  </si>
  <si>
    <t>Количество работников</t>
  </si>
  <si>
    <t>Количество зрителей, посетивших показы концертных программ</t>
  </si>
  <si>
    <t>Количество созданых концертов и концертных программ</t>
  </si>
  <si>
    <t>Организация и проведение торжественного мероприятия, посвященного Дню защиты детей</t>
  </si>
  <si>
    <t>Количество объектов, на которых проведены работы по сохранению объектов культурного 
наследия местного (муниципального) значения, воинских захоронений и малых архитектурных форм, посвященных 
Великой Отечественной войне, памятников и памятных знаков,  не входящих в списки объектов культурного наследия, выполнены услуги технического надзора и для которых разработана проектно-сметная документация</t>
  </si>
  <si>
    <t>Площадь территорий, на которой проводятся работы по текущему содержанию территорий объектов культурного наследия местного (муниципального) значения в скверах и зеленых зонах 
г.Калининграда</t>
  </si>
  <si>
    <t>Количество  объектов</t>
  </si>
  <si>
    <t>Количество массовых городских мероприятий на территории города  Калининграда</t>
  </si>
  <si>
    <t>Количество учащихся муниципальных учреждений дополнительного образования детей в сфере культуры и искусства</t>
  </si>
  <si>
    <t>единиц/м2</t>
  </si>
  <si>
    <t>Количество кресел</t>
  </si>
  <si>
    <t>Организация и проведение торжественного мероприятия, посвященного Дню отца</t>
  </si>
  <si>
    <t>Организация и проведение торжественного мероприятия, посвященного Дню пожилого человека</t>
  </si>
  <si>
    <t>Организация и проведение торжественного мероприятия, посвященного Дню матери</t>
  </si>
  <si>
    <t>Организация и проведение торжественного мероприятия, посвященного Дню инвалидов</t>
  </si>
  <si>
    <t>Количество вывесок</t>
  </si>
  <si>
    <t>Приобретение зеркал настенных в хореографический зал</t>
  </si>
  <si>
    <t>Учреждения дополнительного образования</t>
  </si>
  <si>
    <t xml:space="preserve">Бочковская Юлия Владимировна </t>
  </si>
  <si>
    <t>8 (4012) 92-37-13</t>
  </si>
  <si>
    <t xml:space="preserve">Капитальный ремонт концертного зала </t>
  </si>
  <si>
    <t>Организация и проведение торжественного мероприятия "Люди труда"</t>
  </si>
  <si>
    <t>Количество документов фонда библиотек, состоящих на учете</t>
  </si>
  <si>
    <t>декабрь.
2023</t>
  </si>
  <si>
    <t>Библиотечное, библиографическое и информационное обслуживание пользователей библиотеки</t>
  </si>
  <si>
    <t>Комплектование, библиографирование и обеспечение сохранности фондов библиотек</t>
  </si>
  <si>
    <t>Материально-техническое обеспечение библиотек</t>
  </si>
  <si>
    <t>68121</t>
  </si>
  <si>
    <t>68111</t>
  </si>
  <si>
    <t>Приобретение пресс-волла</t>
  </si>
  <si>
    <t>Смартфон с "Андроидом"и камерами-про</t>
  </si>
  <si>
    <t xml:space="preserve">Техническое обследование систем канализации, водоотведения и водоснабжения (библиотека им. А.М. Горького, библиотека им. А.С. Пушкина, библиотека им. А.И. Герцена) </t>
  </si>
  <si>
    <t>Реконструкция вольера для ластоногих Калининградского зоопарка со строительством очистных сооружений по адресу пр. Мира, 26</t>
  </si>
  <si>
    <t>48252</t>
  </si>
  <si>
    <t>Сохранение и содержание зоопарка</t>
  </si>
  <si>
    <t>68211</t>
  </si>
  <si>
    <t>410</t>
  </si>
  <si>
    <t>420</t>
  </si>
  <si>
    <t>Организация публичного показа музейных предметов и музейных коллекций, коллекций диких и домашних животных, растений, формирование, учет, хранение, изучение и обеспечение сохранности музейного фонда</t>
  </si>
  <si>
    <t>Материально-техническое обеспечение зоопарка</t>
  </si>
  <si>
    <t>68221</t>
  </si>
  <si>
    <t xml:space="preserve">Реставрация скульптур </t>
  </si>
  <si>
    <t>68311</t>
  </si>
  <si>
    <t>Управление музейными коллекциями и обеспечение их хранения</t>
  </si>
  <si>
    <t>59</t>
  </si>
  <si>
    <t>60</t>
  </si>
  <si>
    <t>Материально-техническое обеспечение музеев</t>
  </si>
  <si>
    <t>68321</t>
  </si>
  <si>
    <t xml:space="preserve">Услуга по организации (аудио контент и оборудование) для проекта "Иммерсивный променад" </t>
  </si>
  <si>
    <t xml:space="preserve">Изготовление деревянных ворот с выходом на дозорную тропу </t>
  </si>
  <si>
    <t>муниципальной программы «Сохранение и развитие культуры в городском округе «Город Калининград» на 2023 год и плановый период 2024-2025 гг.</t>
  </si>
  <si>
    <t>Код основного
мероприятия муници-пальной программы</t>
  </si>
  <si>
    <t>Код нап-равления расходов</t>
  </si>
  <si>
    <t>Исполнитель мероприятия муници-
пальной программы</t>
  </si>
  <si>
    <t xml:space="preserve">Основное мероприятие муниципальной программы 
/ направление расходов / мероприятие муниципальной программы </t>
  </si>
  <si>
    <t xml:space="preserve">2024 год </t>
  </si>
  <si>
    <t>2025 год</t>
  </si>
  <si>
    <t>Сумма финансового обеспечения по годам реализации,
тыс. руб.</t>
  </si>
  <si>
    <t>68112</t>
  </si>
  <si>
    <t>S4005</t>
  </si>
  <si>
    <t>S4006</t>
  </si>
  <si>
    <t>68411</t>
  </si>
  <si>
    <t>Материально-техническое обеспечение театров</t>
  </si>
  <si>
    <t>68421</t>
  </si>
  <si>
    <t>декабрь. 2023</t>
  </si>
  <si>
    <t>Приобретение офисной техники</t>
  </si>
  <si>
    <t>18</t>
  </si>
  <si>
    <t>19</t>
  </si>
  <si>
    <t>68511</t>
  </si>
  <si>
    <t>68521</t>
  </si>
  <si>
    <t>Материально-техническое обеспечение клубных формирований</t>
  </si>
  <si>
    <t>68611</t>
  </si>
  <si>
    <t>Организация и проведение мероприятий</t>
  </si>
  <si>
    <t>январь. 2023</t>
  </si>
  <si>
    <t>март.
2023</t>
  </si>
  <si>
    <t>июль.
2023</t>
  </si>
  <si>
    <t>сентябрь.
2023</t>
  </si>
  <si>
    <t>май.
2023</t>
  </si>
  <si>
    <t>Реализация дополнительных общеразвивающих программ</t>
  </si>
  <si>
    <t>67311</t>
  </si>
  <si>
    <t>Реализация дополнительных предпрофессиональных программ в области искусств</t>
  </si>
  <si>
    <t>67312</t>
  </si>
  <si>
    <t>Материально-техническое обеспечение учреждений дополнительного образования</t>
  </si>
  <si>
    <t>67321</t>
  </si>
  <si>
    <t>Количество конкурсов и фестивалей для детей, проводимых учреждениями дополнительного образования детей в сфере культуры</t>
  </si>
  <si>
    <t>Капитальный ремонт фасада и внутренних помещений, капитальный ремонт систем водоснабжения, водоотведения и отопления, ремонт внутренних сетей электроснабжения (ул. Минина и Пожарского,4)</t>
  </si>
  <si>
    <t>Количество проектно-сметных документаций</t>
  </si>
  <si>
    <t xml:space="preserve">Количество предметов мебели </t>
  </si>
  <si>
    <t xml:space="preserve">Количество зеркал </t>
  </si>
  <si>
    <t>Изготовление вывески с названием музыкальной школы</t>
  </si>
  <si>
    <t>Ремонт помещений, гардеробной</t>
  </si>
  <si>
    <t>Благоустройство территории</t>
  </si>
  <si>
    <t>Капитальный ремонт внутренней системы водоснабжения и водоотведения, технический, авторский надзор</t>
  </si>
  <si>
    <t>Разработка проектно-сметной документации на благоустройство территории</t>
  </si>
  <si>
    <t>Капитальный ремонт систем электроснабжения, внутренних помещений,  благоустройство территории, технический, авторский надзор</t>
  </si>
  <si>
    <t>Капитальный ремонт фасада здания, технический, авторский надзор</t>
  </si>
  <si>
    <t>Капитальный ремонт систем электроснабжения, отопления, водоснабжения, водоотведения, вентиляции, видеонаблюдения, локально-вычислительной сети,  внутренних помещений,  технический, авторский надзор</t>
  </si>
  <si>
    <t>L5190</t>
  </si>
  <si>
    <t>Государственная поддержка отрасли культуры</t>
  </si>
  <si>
    <t>Приобретение интерактивного киоска</t>
  </si>
  <si>
    <t xml:space="preserve">Модернизация входной группы и установка пандуса для людей с ограниченными возможностями </t>
  </si>
  <si>
    <t>Количество киосков</t>
  </si>
  <si>
    <t>март 2023</t>
  </si>
  <si>
    <t>Организация и проведение праздничных мероприятий «Калининград встречает май»</t>
  </si>
  <si>
    <t>май 2023</t>
  </si>
  <si>
    <t>Организация и проведение торжественного мероприятия, посвященного Дню социального работника</t>
  </si>
  <si>
    <t>июнь 2023</t>
  </si>
  <si>
    <t xml:space="preserve">Организация и проведение Церемонии награждения стипендиатов городского округа «Город Калининград» – одаренных детей </t>
  </si>
  <si>
    <t>октябрь.
2023</t>
  </si>
  <si>
    <t>декабрь 2023</t>
  </si>
  <si>
    <t>Организация и проведение торжественного мероприятия, посвященного Дню семьи, любви и верности</t>
  </si>
  <si>
    <t>Организация и проведение церемонии награджения по итогам спортивнго года "За физическое и нравственное здоровье нации"</t>
  </si>
  <si>
    <t>апрель 2023</t>
  </si>
  <si>
    <t>февраль.
2023</t>
  </si>
  <si>
    <t xml:space="preserve">Организация и проведение торжественной церемонии награждения лауреатов конкурса «Патриот Земли Российской» имени Великого князя Александра Невского за достижения в области патриотического воспитания»   </t>
  </si>
  <si>
    <t>Временно не распредленные средства</t>
  </si>
  <si>
    <t>декабрь. 
2023</t>
  </si>
  <si>
    <t>Количество профессиональных конкурсов и празднечных мероприятий</t>
  </si>
  <si>
    <t>ноябрь.
2023</t>
  </si>
  <si>
    <t>июнь
2023</t>
  </si>
  <si>
    <t>апрель.
2023</t>
  </si>
  <si>
    <t>Обеспечение сохранения, использования и популяризации объектов культурного наследия, мемориальных объектов и памятников</t>
  </si>
  <si>
    <t>68711</t>
  </si>
  <si>
    <t>Временно не распределенные средства</t>
  </si>
  <si>
    <t>август.
2023</t>
  </si>
  <si>
    <t>декабрь. 202</t>
  </si>
  <si>
    <t>Количество премий в целях патриотического воспитания детей и молодежи</t>
  </si>
  <si>
    <t>Количество преемий в целях развития культуры и искусства</t>
  </si>
  <si>
    <t>Количество грантов на празнечное новогоднее оформление зданий и территорий</t>
  </si>
  <si>
    <t>Предоставление грантов на реализацию социальных проектов</t>
  </si>
  <si>
    <t>91134</t>
  </si>
  <si>
    <t>Гранты на праздничное новогоднее оформление зданий и территорий</t>
  </si>
  <si>
    <t>85331</t>
  </si>
  <si>
    <t>Выплата премий в целях развития культуры и искусства</t>
  </si>
  <si>
    <t>68931</t>
  </si>
  <si>
    <t>Выплата премий в целях патриотического воспитания детей и молодежи</t>
  </si>
  <si>
    <t>67733</t>
  </si>
  <si>
    <t>66539</t>
  </si>
  <si>
    <t>Организация и проведение торжественного мероприятия, посвященного 105-летию образования комиссии по делам несовершеннолетних и защите их прав</t>
  </si>
  <si>
    <t>Организация и проведение торжественного мероприятия, посвященного 80-летию разгрома советскими войсками немецко-фашистских войск в сталининградской битве</t>
  </si>
  <si>
    <t>Концертная программа в ФГБУ «1409 военно-морской клинический госпиталь» для военнослужащих, получивших ранения в ходе выполнения  специальной военной операции, в преддверии Дня Защитника Отечества</t>
  </si>
  <si>
    <t>февраль 2023</t>
  </si>
  <si>
    <t>ВСЕГО по программе:</t>
  </si>
  <si>
    <t>Осуществление капитальных вложений в объекты муниципальной собственности (Реконструкция объекта "Аквариум" (литер Г) под "Террариум" по адресу г. Калининград проспект Мира 26)</t>
  </si>
  <si>
    <t>Осуществление капитальных вложений в объекты муниципальной собственности (Реконструкция вольера для лосей(литеры Г-31, Г-32, Г-33) под вольер для содержания животных по адресу г. Калининград проспект Мира 26 (строительство нового медвежатника)</t>
  </si>
  <si>
    <t>Количество учрежденией</t>
  </si>
  <si>
    <t>Участие в организации и проведении мероприятия "Сказки Старого города"</t>
  </si>
  <si>
    <t>Проверка сметной документации в ГАУ КО "ЦПЭ и ЦС"</t>
  </si>
  <si>
    <t xml:space="preserve">единиц </t>
  </si>
  <si>
    <t>КГРиЦ</t>
  </si>
  <si>
    <t>Стипендии для одаренных детей и молодежи</t>
  </si>
  <si>
    <t>Количество оснащенных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</t>
  </si>
  <si>
    <t>55191</t>
  </si>
  <si>
    <t>Государственная поддержка отрасли культуры (оснащение образовательных учреждений в сфере культуры (детских школ искусств по видам искусств) музыкальными инструментами, оборудованием и учебными материалами)</t>
  </si>
  <si>
    <t>02</t>
  </si>
  <si>
    <t>Региональный проект "Культурная среда"</t>
  </si>
  <si>
    <t>Разработка ПСД на ремонт системы видеонаблюдения, проверка ПСД в ГАУ КО (ЦПО и ЦС). Ремонт системы видеонаблюдения</t>
  </si>
  <si>
    <t xml:space="preserve">Монтаж системы автоматической пожарной сигнализации (АПС)  и систем оповещения и управления эвакуацией ( СОУЭ) на объектах МАУК "Калининградский зоопарк" (Литер: Г21; Г22; Г23)
Замена элементов автоматической установки пожарной сигнализации на объектах МАУК "Калининградский зоопарк" (Литер: А; Г1; Г2; Г5; Г18; Г20; Г26; Г28;Г30;Г38; Г39; Г49; К; Н; С; У; Ф; Х; В1; Д; Е; О)
Ремонт, изготовление и замена пожарных лестниц на объектах МАУК "Калининградский зоопарк" (Литер: С; З) и поставка и установка противопожарных дверей на объектах МАУК "Калининградский зоопарк" (Литер: А1)
</t>
  </si>
  <si>
    <t xml:space="preserve">Приобретение и монтаж стационарного сценического комплекса </t>
  </si>
  <si>
    <t>Услуга по разработке паспорта фасадов здания  МАУК КТК "Дом искусств"</t>
  </si>
  <si>
    <t xml:space="preserve">Приобретение сценического оборудования (генератор тумана) </t>
  </si>
  <si>
    <t xml:space="preserve">Приобретение офисной техники (принтеры, МФУ, ноутбук, компьютеры в сборе) </t>
  </si>
  <si>
    <t>Организация и проведение городского фотопроекта "Родные Героев"</t>
  </si>
  <si>
    <t>Приобретение МФУ, расходных матералов</t>
  </si>
  <si>
    <t>Услуга по замене обивки стульев (перетяжка стульев)</t>
  </si>
  <si>
    <t>Организация и проведение праздника Рождества Христова в Калининградской епархии Русской Православной Церкви</t>
  </si>
  <si>
    <t>январь 2023</t>
  </si>
  <si>
    <t>Проведение торжественного мероприятия, посваященного чествованию молодых семей в городе Калининграде в 2023 году</t>
  </si>
  <si>
    <t>Заместитель начальника управления спорта, молодежной политики и культуры, 
начальник отдела культуры комитета по социальной политике                                                                                          А.А. Шарафеева</t>
  </si>
  <si>
    <t xml:space="preserve">Приобретение коммутационного оборудования для локальной вычислительной сети </t>
  </si>
  <si>
    <t>Приобретение МФУ</t>
  </si>
  <si>
    <t>Приобретение телекоммуникационного оборудования</t>
  </si>
  <si>
    <t>Количество оборудование</t>
  </si>
  <si>
    <t>Количество  оборудования</t>
  </si>
  <si>
    <t xml:space="preserve">Капитальный ремонт дренажной системы и ливневой канализации, фундамента, внутренних лестничных маршей, помещений. Благоустройство территории, г.Калининград, ул.Некрасова, 16 </t>
  </si>
  <si>
    <t>74080</t>
  </si>
  <si>
    <t>Поддержка учреждений клубного типа, библиотек, музеев и работников указанных учреждений</t>
  </si>
  <si>
    <t>Денежные выплаты работникам учреждений клубного типа, библиотек, музеев</t>
  </si>
  <si>
    <t>Капитальный ремонт системы отопления в библиотеке № 20</t>
  </si>
  <si>
    <t>Капитальный ремонт  помещений библиотеки № 20</t>
  </si>
  <si>
    <t>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</t>
  </si>
  <si>
    <t>Количество клубных фомирований</t>
  </si>
  <si>
    <t>Организация мероприятия по итогам творческого вокального конкурса «Янтарная нота объединяет города»</t>
  </si>
  <si>
    <t>Проведение работ по текущему содержанию территорий объектов культурного наследия местного (муниципального) значения в скверах и зеленых зонах 
г.Калининграда</t>
  </si>
  <si>
    <t>Проведение работ по сохранению объектов культурного наследия местного (муниципального) значения, воинских захоронений и малых архитектурных форм, посвященных Великой Отечественной войне, памятников и памятных знаков, не входящих в списки объектов культурного наследия, выполнены услуги технического 
надзора и для которых разработана проектно-сметная документация</t>
  </si>
  <si>
    <t>Капитальный ремонт фасада, крылец здания, освещение фасада здания, помещения большого зрительного (концертного) зала в здании МАУК КТК "Дом искусств", авторский надзор, строительный контроль. Корректировка  проектной документации, проверка сметной документации в ГАУ КО "ЦПЭи ЦС"</t>
  </si>
  <si>
    <t>Устройство системы ливневой канализации, дренажа, ремонт фундамента, благоустройство территории. Экспертиза балок большого зала. Корректировка проектно-сметной документации. Разработка проектной документации на освещение территории. Выполнение работ по освещению территории</t>
  </si>
  <si>
    <t>Капитальный ремонт помещений</t>
  </si>
  <si>
    <t>Прибретение шкафа для актового зала</t>
  </si>
  <si>
    <t>Работы по сохранению объекта культурного наследия регионального значения  «Дом директора Хуфенской гимназии», 1915 год,  г.Калининград, проспект Мира, д. 28 (капитальный ремонт дренажной системы и ливневой канализации с устройством гидроизоляции стен подвала здания). Технический, авторский надзор. Корректировка проектно-сметной документации</t>
  </si>
  <si>
    <t>Корректировка проектной документации по объекту:  Ремонт системы отопления и сетей электроснабжения объекта культурного наследия "Здание административное" МАУ ДО ДШИ им. П.И. Чайковского, расположенного по адресу: г. Кадлининград, ул. Эпроновская, д.31, разработка проектной документации по сохранению объекта культурного наследия местного (муниципального) значения "Здание административное", середина 30-х годов ХХ века, расположенного по адресу: г. Калининград, ул. Эпроновская,  д.31, (капитальный ремонт помещений, внутренних систем водоснабжения, водоотведения, вентиляции, наружной бытовой канализации)</t>
  </si>
  <si>
    <t>Разработка проектной документации по ремонту объекта  культурного наследия местного (муниципального) значения «Здание административное», середина 30-х годов ХХ века, расположенного по адресу: г. Калининград, ул. Эпроновская, 31, архитектурно-художественная подсветка</t>
  </si>
  <si>
    <t>Установка системы экстренного оповещения  (библиотека № 18)</t>
  </si>
  <si>
    <t>Приобретение оборудования в библиотеку № 20</t>
  </si>
  <si>
    <t>Приобретение мебели в библиотеку № 20</t>
  </si>
  <si>
    <t>Приобретение вывески в библиотеку № 20</t>
  </si>
  <si>
    <t>Замена существующей звуковой системы оповещения (1 этап)</t>
  </si>
  <si>
    <t>Работы по предварительному обследованию фасада и кровли зданий и разработке проектно-сметной документации на проведение ремонта фасада и кровли (противоаварийные работы) нежилого административного здания, литер А1 и нежилого здания общественных собраний (архитектор О.В.Кукук,1911 год) литер А (объект культурного наследия местного (муниципального значения), расположенных по адресу:г.Калининград, проспект Мира,24-26</t>
  </si>
  <si>
    <t xml:space="preserve">Ремонт кровли правого крыла Фридландских ворот </t>
  </si>
  <si>
    <t>Приобретение оборудования для обеспечения доступности услуг для инвалидов и других маломобильных групп населения</t>
  </si>
  <si>
    <t>Разработка ПСД на замену сценического оборудования в рамках капитального ремонта помещений большого зрительного (концертного) зала МАУ КТК Дом искусств</t>
  </si>
  <si>
    <t xml:space="preserve">Расчет пожарных рисков </t>
  </si>
  <si>
    <t>Разработка ПСД по объекту "Капитальный ремонт МАУК КТК Дом искусств" - пристройка к зданию</t>
  </si>
  <si>
    <t xml:space="preserve">Приобретение и установка светодиодного экрана для установки на фасаде МАУК КТК Дом искусств </t>
  </si>
  <si>
    <t xml:space="preserve">Приобретение микшер </t>
  </si>
  <si>
    <t xml:space="preserve">Приобретение одежды сцены большого зрительного (концертного) зала </t>
  </si>
  <si>
    <t>Приобретение кресел для оснащения большого концертного зала после капитального ремонта</t>
  </si>
  <si>
    <t xml:space="preserve">Приобретение усилителя мощности </t>
  </si>
  <si>
    <t xml:space="preserve">Приобретение светодиодных проекторов (с полным вращением, заливного света) </t>
  </si>
  <si>
    <t>16</t>
  </si>
  <si>
    <t xml:space="preserve">В целях  обеспечения доступности услуг для инвалидов и других маломобильных групп населения приобретение телевизоров с встроенными медиоплеерами </t>
  </si>
  <si>
    <t>Изготовление информационных уличных стендов</t>
  </si>
  <si>
    <t>Приобретение компьютерной техники (ноутбук - 2 шт, компьютер - 1 шт., МФУ 2)</t>
  </si>
  <si>
    <t>Ремонт и частичную установку металлического ограждения по периметру земельного участка</t>
  </si>
  <si>
    <t>Количество стендов</t>
  </si>
  <si>
    <t>20</t>
  </si>
  <si>
    <t>Пополнение музейного фонда (приобретение  линогравюр художника А.Шевченко)</t>
  </si>
  <si>
    <t>Количество линогравюр</t>
  </si>
  <si>
    <t>32</t>
  </si>
  <si>
    <t>Расчет пожарных  рисков</t>
  </si>
  <si>
    <t>Разработка ПСД на благоустройство территории заднего двора</t>
  </si>
  <si>
    <t>Ремонт кровли</t>
  </si>
  <si>
    <t xml:space="preserve">Устройство ограждения </t>
  </si>
  <si>
    <t>Монтаж системы вилионаблюдения</t>
  </si>
  <si>
    <t>Приобретение светозвукового оборудования для городских мероприятий, проводимых в рамках муниципального задания</t>
  </si>
  <si>
    <t>14</t>
  </si>
  <si>
    <t>Замена газового котельного оборудования  (ул.Огарева, д.22)</t>
  </si>
  <si>
    <t>Разработка проектно-сметной документации на АПС м СОУЭ (ул. Тельмана, 48)</t>
  </si>
  <si>
    <t>Закупка, монтаж и установка оборудования для детей с ограниченными возможностями</t>
  </si>
  <si>
    <t>Организация и проведение торжественных мероприятий, посвященных празднованию Дня Победы (участие в областном фестивале цветов "Цветы Победы")</t>
  </si>
  <si>
    <t>Организация и проведение торжественных мероприятий, посвященных Дню города (проведение церемонии чевствования ветеранов становления " г. Калининграда")</t>
  </si>
  <si>
    <t>Организация и проведение торжественных мероприятий, посвященных Дню города (проведение патриотической акции "Вами гордится Калининград")</t>
  </si>
  <si>
    <t>Организация и проведение торжественных мероприятий, посвященных Дню города (проведение церемонии награждения участников и победителей конкурса по присуждению ежегодной премии главы городского округа "Город Калининград" "Вдохновение" в 2023 году)</t>
  </si>
  <si>
    <t>Организация и проведение торжественных мероприятий, посвященных Дню города (проведении концертных программ приглашенных артистов на мероприятиях, посвязщенных Дню города)</t>
  </si>
  <si>
    <t>Организация и проведение торжественных мероприятий, посвященных Дню города (проведение церемонии чествования ветеранов становления г. Калининграда")</t>
  </si>
  <si>
    <t>Организация и проведение торжественного мероприятия, посвященного Дню работника культуры (проведение просмотра кинофильма )</t>
  </si>
  <si>
    <t>Количество комплектов</t>
  </si>
  <si>
    <t xml:space="preserve">Количество предметов </t>
  </si>
  <si>
    <t xml:space="preserve">Услуга по установке устройств самозакрывания дверей и уплотнений в притворах </t>
  </si>
  <si>
    <t xml:space="preserve">Оборудование объекта (территории) системами экстренного оповещения работников и посетителей объекта (территории) о потенциальной угрозе возникновения или о возникновении чрезвычайной ситуации </t>
  </si>
  <si>
    <t>Благоустройство территории, устройство наружного освещения, видеонаблюдения, технический, авторский надзор.</t>
  </si>
  <si>
    <t>Техническое и аварийное обслуживание  мемориалов «Вечный огнь»</t>
  </si>
  <si>
    <t>Организация и проведение торжественного мероприятий, посвященных Дню города (проведение литературно-патриотического фестиваля "Калининградцы памяти верны!"</t>
  </si>
  <si>
    <t>июль
 2023</t>
  </si>
  <si>
    <t>18/
43888,00</t>
  </si>
  <si>
    <t>Приобретение экрана настенного</t>
  </si>
  <si>
    <t xml:space="preserve">Капитальный ремонт нежилого здания Литера С на объекте - Калининградский зоопарк по адресу: г. Калининград, пр.Мира 26. </t>
  </si>
  <si>
    <t xml:space="preserve">Приобретение звукового оборудования в целях технического оснащения стационарного сценического комплекса </t>
  </si>
  <si>
    <t>Количество комплектов оборудования</t>
  </si>
  <si>
    <t>Выполнение выборочного строительно-технического обследования здания</t>
  </si>
  <si>
    <t>Разработка проекта по прокладке и подключению электропитания LED- ЭКРАНА</t>
  </si>
  <si>
    <t>Прокладка кабеля электропитания LED- ЭКРАНА</t>
  </si>
  <si>
    <t xml:space="preserve">Изготовление проектно-сметной документации на модернизацию входной группы и установку пандуса. Расчет тепловой нагрузки для подключения к системе теплоснабжения.Обследование здания, разработка проектно-сметной документации на капитальный ремонт здания по ул.Карташева, 105.  Подключение (технологическое присоединение) к системе теплоснабжения. Разработка проектной документации на устройство контура заземления здания по ул. Карташева, 111 </t>
  </si>
  <si>
    <t>Благоустройство территории, капитальный ремонт охранной сигнализации, системы пожарной сигнализации и СОУЭ, систем безопасности и локальной вычислительной сети монтаж системы видеодомофонизации (ул.Минина и Пожарского, 4)</t>
  </si>
  <si>
    <t>Услуги по конструктивной огнезащитной обработке деревянных конструкций на 3-м этаже здания МАУ ДО "ДМШ им. Р.М.Глиэра" по ул.Минина и Пожарского, 4</t>
  </si>
  <si>
    <t>Комплекс мероприятий по восстановлению всего деревянного покрытия и восстановлению утраченных элементов лестницы</t>
  </si>
  <si>
    <t>Капитальный ремонт отмостки, приямков, козырьков над входами</t>
  </si>
  <si>
    <t>Благоустройство территории (ограждение)</t>
  </si>
  <si>
    <t>Оказание услуг по техническому обслуживанию здания (аварийный ремонт кровли), ул.Огарева, 22.</t>
  </si>
  <si>
    <t>Изготовление технической документации для внесения изменений в ЕГРН (ул. Тельмана,48, ул. Некрасова,16)</t>
  </si>
  <si>
    <t>Закупка  и установка оборудования и расходных материалов  системы АУП</t>
  </si>
  <si>
    <t>Приобретение светодиодных светильников, ламп</t>
  </si>
  <si>
    <t>Количество светильников</t>
  </si>
  <si>
    <t>Ремонт фундамента, устройство гидроизоляции, пристенного дренажа, отмостки</t>
  </si>
  <si>
    <t xml:space="preserve">Приобретение столов ученических  на металлическом каркасе складных </t>
  </si>
  <si>
    <t>Проверка сметной документации на архитектурно-художественную подсветку здания в ГАУ КО "ЦПЭ и ЦС"</t>
  </si>
  <si>
    <t xml:space="preserve">Фонд оплаты труда (40 892,00 х 2 х 12 х 1,302) </t>
  </si>
  <si>
    <t>Приобретение 4-х комплектов штор для актового зала</t>
  </si>
  <si>
    <t xml:space="preserve"> к приказу комитета по социальной политике
от 30.10.2023 №  п-КпСП-1678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</si>
</sst>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64">
    <xf numFmtId="0" fontId="0" fillId="0" borderId="0" xfId="0"/>
    <xf numFmtId="0" fontId="1" fillId="0" borderId="0" xfId="0" applyFont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4" fontId="1" fillId="0" borderId="0" xfId="0" applyNumberFormat="1" applyFont="1" applyAlignment="1">
      <alignment wrapText="1"/>
    </xf>
    <xf numFmtId="49" fontId="1" fillId="0" borderId="9" xfId="0" applyNumberFormat="1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4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Continuous" vertical="center" wrapText="1"/>
    </xf>
    <xf numFmtId="0" fontId="9" fillId="0" borderId="9" xfId="0" applyFont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NumberFormat="1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4" fontId="3" fillId="4" borderId="9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4" fontId="3" fillId="5" borderId="9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wrapText="1"/>
    </xf>
    <xf numFmtId="49" fontId="3" fillId="5" borderId="9" xfId="0" applyNumberFormat="1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0" xfId="0" applyFont="1" applyFill="1" applyAlignment="1">
      <alignment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 wrapText="1"/>
    </xf>
    <xf numFmtId="0" fontId="6" fillId="5" borderId="9" xfId="0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wrapText="1"/>
    </xf>
    <xf numFmtId="49" fontId="3" fillId="7" borderId="9" xfId="0" applyNumberFormat="1" applyFont="1" applyFill="1" applyBorder="1" applyAlignment="1">
      <alignment horizontal="center" wrapText="1"/>
    </xf>
    <xf numFmtId="49" fontId="3" fillId="7" borderId="4" xfId="0" applyNumberFormat="1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4" fontId="3" fillId="7" borderId="9" xfId="0" applyNumberFormat="1" applyFont="1" applyFill="1" applyBorder="1" applyAlignment="1">
      <alignment horizont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 wrapText="1"/>
    </xf>
    <xf numFmtId="49" fontId="1" fillId="5" borderId="9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0" fontId="4" fillId="4" borderId="9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/>
    </xf>
    <xf numFmtId="4" fontId="1" fillId="3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3" fontId="1" fillId="5" borderId="9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0" fillId="0" borderId="9" xfId="0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3" fillId="2" borderId="10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ill>
        <patternFill patternType="solid">
          <fgColor rgb="FFDBE5F1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4"/>
  <sheetViews>
    <sheetView tabSelected="1" view="pageBreakPreview" zoomScale="80" zoomScaleNormal="90" zoomScaleSheetLayoutView="80" zoomScalePageLayoutView="70" workbookViewId="0">
      <selection activeCell="C15" sqref="C15"/>
    </sheetView>
  </sheetViews>
  <sheetFormatPr defaultColWidth="8.85546875" defaultRowHeight="15.75" outlineLevelCol="1"/>
  <cols>
    <col min="1" max="1" width="12.5703125" style="1" customWidth="1"/>
    <col min="2" max="2" width="10.7109375" style="1" customWidth="1"/>
    <col min="3" max="3" width="29.42578125" style="162" customWidth="1"/>
    <col min="4" max="4" width="56" style="1" customWidth="1"/>
    <col min="5" max="5" width="46.5703125" style="1" customWidth="1"/>
    <col min="6" max="6" width="13.85546875" style="1" customWidth="1"/>
    <col min="7" max="7" width="20.5703125" style="1" customWidth="1"/>
    <col min="8" max="10" width="13.140625" style="1" customWidth="1"/>
    <col min="11" max="11" width="22.85546875" style="1" customWidth="1"/>
    <col min="12" max="12" width="15.28515625" style="1" customWidth="1" outlineLevel="1"/>
    <col min="13" max="13" width="16.42578125" style="1" customWidth="1" outlineLevel="1"/>
    <col min="14" max="14" width="25.28515625" style="1" customWidth="1"/>
    <col min="15" max="15" width="16.85546875" style="1" bestFit="1" customWidth="1"/>
    <col min="16" max="16384" width="8.85546875" style="1"/>
  </cols>
  <sheetData>
    <row r="1" spans="1:13">
      <c r="K1" s="1" t="s">
        <v>0</v>
      </c>
    </row>
    <row r="2" spans="1:13">
      <c r="J2" s="240" t="s">
        <v>392</v>
      </c>
      <c r="K2" s="240"/>
      <c r="L2" s="240"/>
    </row>
    <row r="3" spans="1:13">
      <c r="H3" s="30"/>
      <c r="I3" s="30"/>
      <c r="J3" s="240"/>
      <c r="K3" s="240"/>
      <c r="L3" s="240"/>
    </row>
    <row r="4" spans="1:13" ht="30" customHeight="1">
      <c r="A4" s="241" t="s">
        <v>1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</row>
    <row r="5" spans="1:13" ht="18.75">
      <c r="A5" s="241" t="s">
        <v>174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</row>
    <row r="7" spans="1:13">
      <c r="A7" s="242" t="s">
        <v>175</v>
      </c>
      <c r="B7" s="243" t="s">
        <v>176</v>
      </c>
      <c r="C7" s="246" t="s">
        <v>177</v>
      </c>
      <c r="D7" s="246" t="s">
        <v>178</v>
      </c>
      <c r="E7" s="249" t="s">
        <v>2</v>
      </c>
      <c r="F7" s="250"/>
      <c r="G7" s="250"/>
      <c r="H7" s="250"/>
      <c r="I7" s="250"/>
      <c r="J7" s="251"/>
      <c r="K7" s="242" t="s">
        <v>181</v>
      </c>
      <c r="L7" s="242"/>
      <c r="M7" s="242"/>
    </row>
    <row r="8" spans="1:13">
      <c r="A8" s="242"/>
      <c r="B8" s="244"/>
      <c r="C8" s="247"/>
      <c r="D8" s="247"/>
      <c r="E8" s="246" t="s">
        <v>3</v>
      </c>
      <c r="F8" s="246" t="s">
        <v>4</v>
      </c>
      <c r="G8" s="249" t="s">
        <v>5</v>
      </c>
      <c r="H8" s="251"/>
      <c r="I8" s="55" t="s">
        <v>179</v>
      </c>
      <c r="J8" s="56" t="s">
        <v>180</v>
      </c>
      <c r="K8" s="242"/>
      <c r="L8" s="242"/>
      <c r="M8" s="242"/>
    </row>
    <row r="9" spans="1:13" ht="30">
      <c r="A9" s="242"/>
      <c r="B9" s="245"/>
      <c r="C9" s="248"/>
      <c r="D9" s="248"/>
      <c r="E9" s="248"/>
      <c r="F9" s="248"/>
      <c r="G9" s="57" t="s">
        <v>6</v>
      </c>
      <c r="H9" s="57" t="s">
        <v>7</v>
      </c>
      <c r="I9" s="57"/>
      <c r="J9" s="57"/>
      <c r="K9" s="101" t="s">
        <v>5</v>
      </c>
      <c r="L9" s="101" t="s">
        <v>96</v>
      </c>
      <c r="M9" s="101" t="s">
        <v>180</v>
      </c>
    </row>
    <row r="10" spans="1:13" ht="17.25" customHeight="1">
      <c r="A10" s="3">
        <v>1</v>
      </c>
      <c r="B10" s="28">
        <v>2</v>
      </c>
      <c r="C10" s="3" t="s">
        <v>8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5">
        <v>12</v>
      </c>
      <c r="M10" s="5">
        <v>13</v>
      </c>
    </row>
    <row r="11" spans="1:13">
      <c r="A11" s="124" t="s">
        <v>10</v>
      </c>
      <c r="B11" s="125" t="s">
        <v>10</v>
      </c>
      <c r="C11" s="124" t="s">
        <v>10</v>
      </c>
      <c r="D11" s="126" t="s">
        <v>266</v>
      </c>
      <c r="E11" s="126" t="s">
        <v>10</v>
      </c>
      <c r="F11" s="126" t="s">
        <v>10</v>
      </c>
      <c r="G11" s="126" t="s">
        <v>10</v>
      </c>
      <c r="H11" s="126" t="s">
        <v>10</v>
      </c>
      <c r="I11" s="126" t="s">
        <v>10</v>
      </c>
      <c r="J11" s="126" t="s">
        <v>10</v>
      </c>
      <c r="K11" s="127">
        <f>K12+K44+K78+K107+K126+K176+K184+K254+K41</f>
        <v>1112478.355</v>
      </c>
      <c r="L11" s="127">
        <f>L12+L44+L78+L107+L126+L176+L184+L254</f>
        <v>1112719.74</v>
      </c>
      <c r="M11" s="127">
        <f>M12+M44+M78+M107+M126+M176+M184+M254</f>
        <v>1062232.1000000001</v>
      </c>
    </row>
    <row r="12" spans="1:13" ht="31.5">
      <c r="A12" s="252" t="s">
        <v>9</v>
      </c>
      <c r="B12" s="257" t="s">
        <v>10</v>
      </c>
      <c r="C12" s="253" t="s">
        <v>10</v>
      </c>
      <c r="D12" s="254" t="s">
        <v>11</v>
      </c>
      <c r="E12" s="104" t="s">
        <v>97</v>
      </c>
      <c r="F12" s="77" t="s">
        <v>13</v>
      </c>
      <c r="G12" s="82">
        <f>G17</f>
        <v>806500</v>
      </c>
      <c r="H12" s="77" t="s">
        <v>10</v>
      </c>
      <c r="I12" s="82">
        <f>I16</f>
        <v>808500</v>
      </c>
      <c r="J12" s="82">
        <f>J16</f>
        <v>810500</v>
      </c>
      <c r="K12" s="229">
        <f>K14+K16+K19+K22+K39</f>
        <v>145632.28</v>
      </c>
      <c r="L12" s="229">
        <f t="shared" ref="L12:M12" si="0">L14+L16+L19+L22+L39</f>
        <v>155276.31000000003</v>
      </c>
      <c r="M12" s="229">
        <f t="shared" si="0"/>
        <v>155458.36000000002</v>
      </c>
    </row>
    <row r="13" spans="1:13" ht="31.5">
      <c r="A13" s="253"/>
      <c r="B13" s="258"/>
      <c r="C13" s="256"/>
      <c r="D13" s="255"/>
      <c r="E13" s="105" t="s">
        <v>146</v>
      </c>
      <c r="F13" s="77" t="s">
        <v>12</v>
      </c>
      <c r="G13" s="106">
        <v>600</v>
      </c>
      <c r="H13" s="106" t="s">
        <v>10</v>
      </c>
      <c r="I13" s="107">
        <v>600</v>
      </c>
      <c r="J13" s="107">
        <v>600</v>
      </c>
      <c r="K13" s="227"/>
      <c r="L13" s="227"/>
      <c r="M13" s="227"/>
    </row>
    <row r="14" spans="1:13" s="67" customFormat="1">
      <c r="A14" s="72" t="s">
        <v>9</v>
      </c>
      <c r="B14" s="72" t="s">
        <v>221</v>
      </c>
      <c r="C14" s="72" t="s">
        <v>10</v>
      </c>
      <c r="D14" s="70" t="s">
        <v>222</v>
      </c>
      <c r="E14" s="129" t="s">
        <v>113</v>
      </c>
      <c r="F14" s="74" t="s">
        <v>13</v>
      </c>
      <c r="G14" s="72" t="s">
        <v>62</v>
      </c>
      <c r="H14" s="72" t="s">
        <v>10</v>
      </c>
      <c r="I14" s="73">
        <v>1</v>
      </c>
      <c r="J14" s="73">
        <v>1</v>
      </c>
      <c r="K14" s="71">
        <f>K15</f>
        <v>2152.13</v>
      </c>
      <c r="L14" s="71">
        <f t="shared" ref="L14:M14" si="1">L15</f>
        <v>2152.13</v>
      </c>
      <c r="M14" s="71">
        <f t="shared" si="1"/>
        <v>2152.13</v>
      </c>
    </row>
    <row r="15" spans="1:13" s="67" customFormat="1" ht="31.5">
      <c r="A15" s="142" t="s">
        <v>9</v>
      </c>
      <c r="B15" s="20" t="s">
        <v>221</v>
      </c>
      <c r="C15" s="163" t="s">
        <v>14</v>
      </c>
      <c r="D15" s="12" t="s">
        <v>149</v>
      </c>
      <c r="E15" s="130" t="s">
        <v>146</v>
      </c>
      <c r="F15" s="6" t="s">
        <v>12</v>
      </c>
      <c r="G15" s="69">
        <v>56</v>
      </c>
      <c r="H15" s="60" t="s">
        <v>147</v>
      </c>
      <c r="I15" s="69">
        <v>54</v>
      </c>
      <c r="J15" s="69">
        <v>1</v>
      </c>
      <c r="K15" s="65">
        <v>2152.13</v>
      </c>
      <c r="L15" s="65">
        <v>2152.13</v>
      </c>
      <c r="M15" s="65">
        <v>2152.13</v>
      </c>
    </row>
    <row r="16" spans="1:13" s="67" customFormat="1" ht="47.25">
      <c r="A16" s="72" t="s">
        <v>9</v>
      </c>
      <c r="B16" s="72" t="s">
        <v>152</v>
      </c>
      <c r="C16" s="72" t="s">
        <v>10</v>
      </c>
      <c r="D16" s="70" t="s">
        <v>148</v>
      </c>
      <c r="E16" s="129" t="s">
        <v>97</v>
      </c>
      <c r="F16" s="75" t="s">
        <v>13</v>
      </c>
      <c r="G16" s="73">
        <f>G17</f>
        <v>806500</v>
      </c>
      <c r="H16" s="72" t="s">
        <v>10</v>
      </c>
      <c r="I16" s="79">
        <f>I17</f>
        <v>808500</v>
      </c>
      <c r="J16" s="79">
        <f>J17</f>
        <v>810500</v>
      </c>
      <c r="K16" s="71">
        <f>K17+K18</f>
        <v>114809.40999999999</v>
      </c>
      <c r="L16" s="71">
        <f t="shared" ref="L16:M16" si="2">L17+L18</f>
        <v>121399.71</v>
      </c>
      <c r="M16" s="71">
        <f t="shared" si="2"/>
        <v>121539.47</v>
      </c>
    </row>
    <row r="17" spans="1:15" s="67" customFormat="1" ht="31.5">
      <c r="A17" s="212" t="s">
        <v>9</v>
      </c>
      <c r="B17" s="212" t="s">
        <v>152</v>
      </c>
      <c r="C17" s="212" t="s">
        <v>14</v>
      </c>
      <c r="D17" s="61" t="s">
        <v>148</v>
      </c>
      <c r="E17" s="62" t="s">
        <v>97</v>
      </c>
      <c r="F17" s="63" t="s">
        <v>13</v>
      </c>
      <c r="G17" s="64">
        <v>806500</v>
      </c>
      <c r="H17" s="63" t="s">
        <v>147</v>
      </c>
      <c r="I17" s="64">
        <v>808500</v>
      </c>
      <c r="J17" s="64">
        <v>810500</v>
      </c>
      <c r="K17" s="65">
        <v>114776.93</v>
      </c>
      <c r="L17" s="65">
        <v>121235.38</v>
      </c>
      <c r="M17" s="65">
        <v>121235.39</v>
      </c>
      <c r="N17" s="175"/>
    </row>
    <row r="18" spans="1:15">
      <c r="A18" s="214"/>
      <c r="B18" s="214"/>
      <c r="C18" s="214"/>
      <c r="D18" s="5" t="s">
        <v>247</v>
      </c>
      <c r="E18" s="4" t="s">
        <v>10</v>
      </c>
      <c r="F18" s="4" t="s">
        <v>10</v>
      </c>
      <c r="G18" s="4" t="s">
        <v>10</v>
      </c>
      <c r="H18" s="4" t="s">
        <v>10</v>
      </c>
      <c r="I18" s="4" t="s">
        <v>10</v>
      </c>
      <c r="J18" s="4" t="s">
        <v>10</v>
      </c>
      <c r="K18" s="65">
        <v>32.479999999999997</v>
      </c>
      <c r="L18" s="65">
        <v>164.33</v>
      </c>
      <c r="M18" s="65">
        <v>304.08</v>
      </c>
    </row>
    <row r="19" spans="1:15" ht="47.25">
      <c r="A19" s="72" t="s">
        <v>9</v>
      </c>
      <c r="B19" s="72" t="s">
        <v>182</v>
      </c>
      <c r="C19" s="72" t="s">
        <v>10</v>
      </c>
      <c r="D19" s="70" t="s">
        <v>149</v>
      </c>
      <c r="E19" s="72" t="s">
        <v>146</v>
      </c>
      <c r="F19" s="74" t="s">
        <v>12</v>
      </c>
      <c r="G19" s="72">
        <v>544</v>
      </c>
      <c r="H19" s="72" t="s">
        <v>10</v>
      </c>
      <c r="I19" s="73">
        <v>546</v>
      </c>
      <c r="J19" s="73">
        <v>599</v>
      </c>
      <c r="K19" s="71">
        <f>K20+K21</f>
        <v>20740.57</v>
      </c>
      <c r="L19" s="71">
        <f t="shared" ref="L19:M19" si="3">L20+L21</f>
        <v>21921.77</v>
      </c>
      <c r="M19" s="71">
        <f t="shared" si="3"/>
        <v>21964.06</v>
      </c>
    </row>
    <row r="20" spans="1:15" ht="31.5">
      <c r="A20" s="212" t="s">
        <v>9</v>
      </c>
      <c r="B20" s="212" t="s">
        <v>182</v>
      </c>
      <c r="C20" s="212" t="s">
        <v>14</v>
      </c>
      <c r="D20" s="12" t="s">
        <v>149</v>
      </c>
      <c r="E20" s="14" t="s">
        <v>146</v>
      </c>
      <c r="F20" s="6" t="s">
        <v>12</v>
      </c>
      <c r="G20" s="18">
        <f>600-56</f>
        <v>544</v>
      </c>
      <c r="H20" s="6" t="s">
        <v>147</v>
      </c>
      <c r="I20" s="18">
        <f>600-54</f>
        <v>546</v>
      </c>
      <c r="J20" s="18">
        <f>600-1</f>
        <v>599</v>
      </c>
      <c r="K20" s="11">
        <v>20730.75</v>
      </c>
      <c r="L20" s="11">
        <v>21872.04</v>
      </c>
      <c r="M20" s="11">
        <v>21872.04</v>
      </c>
    </row>
    <row r="21" spans="1:15">
      <c r="A21" s="214"/>
      <c r="B21" s="214"/>
      <c r="C21" s="214"/>
      <c r="D21" s="5" t="s">
        <v>239</v>
      </c>
      <c r="E21" s="54" t="s">
        <v>10</v>
      </c>
      <c r="F21" s="54" t="s">
        <v>10</v>
      </c>
      <c r="G21" s="54" t="s">
        <v>10</v>
      </c>
      <c r="H21" s="54" t="s">
        <v>10</v>
      </c>
      <c r="I21" s="54" t="s">
        <v>10</v>
      </c>
      <c r="J21" s="54" t="s">
        <v>10</v>
      </c>
      <c r="K21" s="11">
        <f>20740.57-K20</f>
        <v>9.819999999999709</v>
      </c>
      <c r="L21" s="11">
        <v>49.73</v>
      </c>
      <c r="M21" s="11">
        <v>92.02</v>
      </c>
    </row>
    <row r="22" spans="1:15" ht="18.75">
      <c r="A22" s="72" t="s">
        <v>9</v>
      </c>
      <c r="B22" s="72" t="s">
        <v>151</v>
      </c>
      <c r="C22" s="72" t="s">
        <v>10</v>
      </c>
      <c r="D22" s="70" t="s">
        <v>150</v>
      </c>
      <c r="E22" s="70" t="s">
        <v>16</v>
      </c>
      <c r="F22" s="75" t="s">
        <v>13</v>
      </c>
      <c r="G22" s="79">
        <f>G25+G26+G30+G31+G32+G36</f>
        <v>33</v>
      </c>
      <c r="H22" s="79" t="s">
        <v>10</v>
      </c>
      <c r="I22" s="79">
        <f t="shared" ref="I22:J22" si="4">I25+I26+I30+I31+I32+I36</f>
        <v>20</v>
      </c>
      <c r="J22" s="79">
        <f t="shared" si="4"/>
        <v>21</v>
      </c>
      <c r="K22" s="71">
        <f>K23+K25+K26+K27+K28+K29+K30+K31+K32+K36+K38+K33+K34+K35+K37</f>
        <v>7890.2800000000007</v>
      </c>
      <c r="L22" s="71">
        <f>L23+L24+L25+L26+L27+L28+L29+L30+L31+L32+L33+L34+L35+L36+L37+L38</f>
        <v>9802.7000000000007</v>
      </c>
      <c r="M22" s="71">
        <f t="shared" ref="M22" si="5">M23+M25+M26+M27+M28+M29+M30+M31+M32+M36+M38+M33+M34+M35+M37</f>
        <v>9802.7000000000007</v>
      </c>
      <c r="N22" s="13"/>
      <c r="O22" s="9"/>
    </row>
    <row r="23" spans="1:15" ht="67.5" customHeight="1">
      <c r="A23" s="212" t="s">
        <v>9</v>
      </c>
      <c r="B23" s="212" t="s">
        <v>151</v>
      </c>
      <c r="C23" s="212" t="s">
        <v>14</v>
      </c>
      <c r="D23" s="24" t="s">
        <v>280</v>
      </c>
      <c r="E23" s="7" t="s">
        <v>33</v>
      </c>
      <c r="F23" s="38" t="s">
        <v>13</v>
      </c>
      <c r="G23" s="19">
        <v>3</v>
      </c>
      <c r="H23" s="6" t="s">
        <v>147</v>
      </c>
      <c r="I23" s="158">
        <v>1</v>
      </c>
      <c r="J23" s="158">
        <v>1</v>
      </c>
      <c r="K23" s="11">
        <v>3684.36</v>
      </c>
      <c r="L23" s="11">
        <f>7096.7-L24</f>
        <v>6608.73</v>
      </c>
      <c r="M23" s="11">
        <v>7096.7</v>
      </c>
      <c r="O23" s="9"/>
    </row>
    <row r="24" spans="1:15" ht="31.5">
      <c r="A24" s="213"/>
      <c r="B24" s="213"/>
      <c r="C24" s="213"/>
      <c r="D24" s="24" t="s">
        <v>316</v>
      </c>
      <c r="E24" s="7" t="s">
        <v>33</v>
      </c>
      <c r="F24" s="54" t="s">
        <v>13</v>
      </c>
      <c r="G24" s="19" t="s">
        <v>10</v>
      </c>
      <c r="H24" s="6" t="s">
        <v>10</v>
      </c>
      <c r="I24" s="158">
        <v>1</v>
      </c>
      <c r="J24" s="158">
        <v>0</v>
      </c>
      <c r="K24" s="11">
        <v>0</v>
      </c>
      <c r="L24" s="11">
        <v>487.97</v>
      </c>
      <c r="M24" s="11">
        <v>0</v>
      </c>
      <c r="O24" s="9"/>
    </row>
    <row r="25" spans="1:15" ht="31.5">
      <c r="A25" s="213"/>
      <c r="B25" s="213"/>
      <c r="C25" s="213"/>
      <c r="D25" s="24" t="s">
        <v>153</v>
      </c>
      <c r="E25" s="7" t="s">
        <v>16</v>
      </c>
      <c r="F25" s="38" t="s">
        <v>13</v>
      </c>
      <c r="G25" s="19">
        <v>1</v>
      </c>
      <c r="H25" s="6" t="s">
        <v>147</v>
      </c>
      <c r="I25" s="158">
        <v>0</v>
      </c>
      <c r="J25" s="158">
        <v>0</v>
      </c>
      <c r="K25" s="11">
        <v>200</v>
      </c>
      <c r="L25" s="11">
        <v>0</v>
      </c>
      <c r="M25" s="11">
        <v>0</v>
      </c>
      <c r="O25" s="9"/>
    </row>
    <row r="26" spans="1:15" ht="31.5">
      <c r="A26" s="213"/>
      <c r="B26" s="213"/>
      <c r="C26" s="213"/>
      <c r="D26" s="24" t="s">
        <v>154</v>
      </c>
      <c r="E26" s="160" t="s">
        <v>16</v>
      </c>
      <c r="F26" s="38" t="s">
        <v>13</v>
      </c>
      <c r="G26" s="2">
        <v>1</v>
      </c>
      <c r="H26" s="6" t="s">
        <v>147</v>
      </c>
      <c r="I26" s="158">
        <v>0</v>
      </c>
      <c r="J26" s="158">
        <v>0</v>
      </c>
      <c r="K26" s="11">
        <v>120</v>
      </c>
      <c r="L26" s="11">
        <v>0</v>
      </c>
      <c r="M26" s="11">
        <v>0</v>
      </c>
      <c r="O26" s="9"/>
    </row>
    <row r="27" spans="1:15" ht="66.75" customHeight="1">
      <c r="A27" s="213"/>
      <c r="B27" s="213"/>
      <c r="C27" s="213"/>
      <c r="D27" s="15" t="s">
        <v>155</v>
      </c>
      <c r="E27" s="7" t="s">
        <v>15</v>
      </c>
      <c r="F27" s="54" t="s">
        <v>13</v>
      </c>
      <c r="G27" s="40">
        <v>3</v>
      </c>
      <c r="H27" s="6" t="s">
        <v>147</v>
      </c>
      <c r="I27" s="158">
        <v>0</v>
      </c>
      <c r="J27" s="158">
        <v>0</v>
      </c>
      <c r="K27" s="11">
        <v>550</v>
      </c>
      <c r="L27" s="11">
        <v>0</v>
      </c>
      <c r="M27" s="11">
        <v>0</v>
      </c>
      <c r="O27" s="9"/>
    </row>
    <row r="28" spans="1:15" ht="31.5">
      <c r="A28" s="213"/>
      <c r="B28" s="213"/>
      <c r="C28" s="213"/>
      <c r="D28" s="15" t="s">
        <v>302</v>
      </c>
      <c r="E28" s="7" t="s">
        <v>15</v>
      </c>
      <c r="F28" s="40" t="s">
        <v>13</v>
      </c>
      <c r="G28" s="54">
        <v>1</v>
      </c>
      <c r="H28" s="6" t="s">
        <v>147</v>
      </c>
      <c r="I28" s="158">
        <v>0</v>
      </c>
      <c r="J28" s="158">
        <v>0</v>
      </c>
      <c r="K28" s="11">
        <v>293.56</v>
      </c>
      <c r="L28" s="11">
        <v>0</v>
      </c>
      <c r="M28" s="11">
        <v>0</v>
      </c>
      <c r="O28" s="9"/>
    </row>
    <row r="29" spans="1:15" ht="31.5">
      <c r="A29" s="213"/>
      <c r="B29" s="213"/>
      <c r="C29" s="213"/>
      <c r="D29" s="15" t="s">
        <v>303</v>
      </c>
      <c r="E29" s="7" t="s">
        <v>15</v>
      </c>
      <c r="F29" s="51" t="s">
        <v>13</v>
      </c>
      <c r="G29" s="19">
        <v>1</v>
      </c>
      <c r="H29" s="6" t="s">
        <v>147</v>
      </c>
      <c r="I29" s="158">
        <v>0</v>
      </c>
      <c r="J29" s="158">
        <v>0</v>
      </c>
      <c r="K29" s="11">
        <v>821.65</v>
      </c>
      <c r="L29" s="11">
        <v>0</v>
      </c>
      <c r="M29" s="11">
        <v>0</v>
      </c>
      <c r="O29" s="9"/>
    </row>
    <row r="30" spans="1:15" ht="31.5">
      <c r="A30" s="213"/>
      <c r="B30" s="213"/>
      <c r="C30" s="213"/>
      <c r="D30" s="15" t="s">
        <v>293</v>
      </c>
      <c r="E30" s="7" t="s">
        <v>16</v>
      </c>
      <c r="F30" s="54" t="s">
        <v>13</v>
      </c>
      <c r="G30" s="19">
        <v>3</v>
      </c>
      <c r="H30" s="6" t="s">
        <v>147</v>
      </c>
      <c r="I30" s="158">
        <v>0</v>
      </c>
      <c r="J30" s="158">
        <v>0</v>
      </c>
      <c r="K30" s="11">
        <v>119</v>
      </c>
      <c r="L30" s="11">
        <v>0</v>
      </c>
      <c r="M30" s="11">
        <v>0</v>
      </c>
      <c r="O30" s="9"/>
    </row>
    <row r="31" spans="1:15" ht="31.5">
      <c r="A31" s="213"/>
      <c r="B31" s="213"/>
      <c r="C31" s="213"/>
      <c r="D31" s="15" t="s">
        <v>294</v>
      </c>
      <c r="E31" s="7" t="s">
        <v>16</v>
      </c>
      <c r="F31" s="54" t="s">
        <v>13</v>
      </c>
      <c r="G31" s="19">
        <v>1</v>
      </c>
      <c r="H31" s="6" t="s">
        <v>147</v>
      </c>
      <c r="I31" s="158">
        <v>0</v>
      </c>
      <c r="J31" s="158">
        <v>0</v>
      </c>
      <c r="K31" s="11">
        <v>51</v>
      </c>
      <c r="L31" s="11">
        <v>0</v>
      </c>
      <c r="M31" s="11">
        <v>0</v>
      </c>
      <c r="O31" s="9"/>
    </row>
    <row r="32" spans="1:15" ht="31.5">
      <c r="A32" s="213"/>
      <c r="B32" s="213"/>
      <c r="C32" s="213"/>
      <c r="D32" s="15" t="s">
        <v>295</v>
      </c>
      <c r="E32" s="7" t="s">
        <v>16</v>
      </c>
      <c r="F32" s="54" t="s">
        <v>13</v>
      </c>
      <c r="G32" s="19">
        <v>9</v>
      </c>
      <c r="H32" s="6" t="s">
        <v>147</v>
      </c>
      <c r="I32" s="158">
        <v>0</v>
      </c>
      <c r="J32" s="158">
        <v>0</v>
      </c>
      <c r="K32" s="11">
        <v>39</v>
      </c>
      <c r="L32" s="11">
        <v>0</v>
      </c>
      <c r="M32" s="11">
        <v>0</v>
      </c>
      <c r="O32" s="9"/>
    </row>
    <row r="33" spans="1:15" ht="31.5">
      <c r="A33" s="213"/>
      <c r="B33" s="213"/>
      <c r="C33" s="213"/>
      <c r="D33" s="15" t="s">
        <v>317</v>
      </c>
      <c r="E33" s="7" t="s">
        <v>16</v>
      </c>
      <c r="F33" s="54" t="s">
        <v>13</v>
      </c>
      <c r="G33" s="19">
        <v>4</v>
      </c>
      <c r="H33" s="6" t="s">
        <v>147</v>
      </c>
      <c r="I33" s="158">
        <v>0</v>
      </c>
      <c r="J33" s="158">
        <v>0</v>
      </c>
      <c r="K33" s="11">
        <v>431</v>
      </c>
      <c r="L33" s="11">
        <v>0</v>
      </c>
      <c r="M33" s="11">
        <v>0</v>
      </c>
      <c r="O33" s="9"/>
    </row>
    <row r="34" spans="1:15" ht="31.5">
      <c r="A34" s="213"/>
      <c r="B34" s="213"/>
      <c r="C34" s="213"/>
      <c r="D34" s="15" t="s">
        <v>319</v>
      </c>
      <c r="E34" s="7" t="s">
        <v>139</v>
      </c>
      <c r="F34" s="54" t="s">
        <v>13</v>
      </c>
      <c r="G34" s="19">
        <v>1</v>
      </c>
      <c r="H34" s="6" t="s">
        <v>147</v>
      </c>
      <c r="I34" s="158">
        <v>0</v>
      </c>
      <c r="J34" s="158">
        <v>0</v>
      </c>
      <c r="K34" s="11">
        <v>59.3</v>
      </c>
      <c r="L34" s="11">
        <v>0</v>
      </c>
      <c r="M34" s="11">
        <v>0</v>
      </c>
      <c r="O34" s="9"/>
    </row>
    <row r="35" spans="1:15" ht="31.5">
      <c r="A35" s="213"/>
      <c r="B35" s="213"/>
      <c r="C35" s="213"/>
      <c r="D35" s="15" t="s">
        <v>318</v>
      </c>
      <c r="E35" s="7" t="s">
        <v>111</v>
      </c>
      <c r="F35" s="54" t="s">
        <v>13</v>
      </c>
      <c r="G35" s="19">
        <v>38</v>
      </c>
      <c r="H35" s="6" t="s">
        <v>147</v>
      </c>
      <c r="I35" s="158">
        <v>0</v>
      </c>
      <c r="J35" s="158">
        <v>0</v>
      </c>
      <c r="K35" s="11">
        <v>520</v>
      </c>
      <c r="L35" s="11">
        <v>0</v>
      </c>
      <c r="M35" s="11">
        <v>0</v>
      </c>
      <c r="O35" s="9"/>
    </row>
    <row r="36" spans="1:15" ht="31.5">
      <c r="A36" s="213"/>
      <c r="B36" s="213"/>
      <c r="C36" s="213"/>
      <c r="D36" s="12" t="s">
        <v>100</v>
      </c>
      <c r="E36" s="12" t="s">
        <v>297</v>
      </c>
      <c r="F36" s="10" t="s">
        <v>13</v>
      </c>
      <c r="G36" s="19">
        <v>18</v>
      </c>
      <c r="H36" s="6" t="s">
        <v>147</v>
      </c>
      <c r="I36" s="138">
        <v>20</v>
      </c>
      <c r="J36" s="138">
        <v>21</v>
      </c>
      <c r="K36" s="11">
        <v>990</v>
      </c>
      <c r="L36" s="11">
        <v>2519</v>
      </c>
      <c r="M36" s="11">
        <v>2519</v>
      </c>
      <c r="O36" s="9"/>
    </row>
    <row r="37" spans="1:15" ht="63">
      <c r="A37" s="213"/>
      <c r="B37" s="213"/>
      <c r="C37" s="213"/>
      <c r="D37" s="5" t="s">
        <v>334</v>
      </c>
      <c r="E37" s="12" t="s">
        <v>297</v>
      </c>
      <c r="F37" s="10" t="s">
        <v>13</v>
      </c>
      <c r="G37" s="19" t="s">
        <v>10</v>
      </c>
      <c r="H37" s="19" t="s">
        <v>10</v>
      </c>
      <c r="I37" s="138">
        <v>11</v>
      </c>
      <c r="J37" s="138">
        <v>11</v>
      </c>
      <c r="K37" s="11">
        <v>0</v>
      </c>
      <c r="L37" s="11">
        <v>187</v>
      </c>
      <c r="M37" s="11">
        <v>187</v>
      </c>
      <c r="O37" s="9"/>
    </row>
    <row r="38" spans="1:15" ht="31.5">
      <c r="A38" s="214"/>
      <c r="B38" s="214"/>
      <c r="C38" s="214"/>
      <c r="D38" s="166" t="s">
        <v>369</v>
      </c>
      <c r="E38" s="7" t="s">
        <v>16</v>
      </c>
      <c r="F38" s="10" t="s">
        <v>13</v>
      </c>
      <c r="G38" s="54">
        <v>1</v>
      </c>
      <c r="H38" s="6" t="s">
        <v>147</v>
      </c>
      <c r="I38" s="4">
        <v>0</v>
      </c>
      <c r="J38" s="4">
        <v>0</v>
      </c>
      <c r="K38" s="4">
        <v>11.41</v>
      </c>
      <c r="L38" s="11">
        <v>0</v>
      </c>
      <c r="M38" s="11">
        <v>0</v>
      </c>
      <c r="O38" s="9"/>
    </row>
    <row r="39" spans="1:15" ht="31.5">
      <c r="A39" s="72" t="s">
        <v>9</v>
      </c>
      <c r="B39" s="72" t="s">
        <v>299</v>
      </c>
      <c r="C39" s="72" t="s">
        <v>10</v>
      </c>
      <c r="D39" s="70" t="s">
        <v>300</v>
      </c>
      <c r="E39" s="70" t="s">
        <v>124</v>
      </c>
      <c r="F39" s="75" t="s">
        <v>30</v>
      </c>
      <c r="G39" s="79">
        <v>1</v>
      </c>
      <c r="H39" s="79" t="s">
        <v>147</v>
      </c>
      <c r="I39" s="79" t="s">
        <v>10</v>
      </c>
      <c r="J39" s="79" t="s">
        <v>10</v>
      </c>
      <c r="K39" s="71">
        <f>K40</f>
        <v>39.89</v>
      </c>
      <c r="L39" s="71">
        <f t="shared" ref="L39:M39" si="6">L40</f>
        <v>0</v>
      </c>
      <c r="M39" s="71">
        <f t="shared" si="6"/>
        <v>0</v>
      </c>
      <c r="O39" s="9"/>
    </row>
    <row r="40" spans="1:15" ht="31.5">
      <c r="A40" s="20" t="s">
        <v>9</v>
      </c>
      <c r="B40" s="20" t="s">
        <v>299</v>
      </c>
      <c r="C40" s="20" t="s">
        <v>17</v>
      </c>
      <c r="D40" s="16" t="s">
        <v>301</v>
      </c>
      <c r="E40" s="16" t="s">
        <v>124</v>
      </c>
      <c r="F40" s="19" t="s">
        <v>30</v>
      </c>
      <c r="G40" s="23">
        <v>1</v>
      </c>
      <c r="H40" s="6" t="s">
        <v>147</v>
      </c>
      <c r="I40" s="23">
        <v>0</v>
      </c>
      <c r="J40" s="23">
        <v>0</v>
      </c>
      <c r="K40" s="11">
        <v>39.89</v>
      </c>
      <c r="L40" s="11">
        <v>0</v>
      </c>
      <c r="M40" s="11">
        <v>0</v>
      </c>
      <c r="O40" s="9"/>
    </row>
    <row r="41" spans="1:15" ht="78.75">
      <c r="A41" s="151" t="s">
        <v>278</v>
      </c>
      <c r="B41" s="150" t="s">
        <v>10</v>
      </c>
      <c r="C41" s="164" t="s">
        <v>10</v>
      </c>
      <c r="D41" s="152" t="s">
        <v>279</v>
      </c>
      <c r="E41" s="104" t="s">
        <v>275</v>
      </c>
      <c r="F41" s="77" t="s">
        <v>13</v>
      </c>
      <c r="G41" s="82">
        <v>1</v>
      </c>
      <c r="H41" s="77" t="s">
        <v>10</v>
      </c>
      <c r="I41" s="82" t="s">
        <v>95</v>
      </c>
      <c r="J41" s="82" t="s">
        <v>95</v>
      </c>
      <c r="K41" s="149">
        <v>4117.6499999999996</v>
      </c>
      <c r="L41" s="149">
        <v>0</v>
      </c>
      <c r="M41" s="149">
        <v>0</v>
      </c>
      <c r="O41" s="9"/>
    </row>
    <row r="42" spans="1:15" ht="107.25" customHeight="1">
      <c r="A42" s="72" t="s">
        <v>278</v>
      </c>
      <c r="B42" s="72" t="s">
        <v>276</v>
      </c>
      <c r="C42" s="72" t="s">
        <v>10</v>
      </c>
      <c r="D42" s="70" t="s">
        <v>277</v>
      </c>
      <c r="E42" s="129" t="s">
        <v>275</v>
      </c>
      <c r="F42" s="75" t="s">
        <v>13</v>
      </c>
      <c r="G42" s="79">
        <v>1</v>
      </c>
      <c r="H42" s="72" t="s">
        <v>10</v>
      </c>
      <c r="I42" s="79" t="s">
        <v>95</v>
      </c>
      <c r="J42" s="79" t="s">
        <v>95</v>
      </c>
      <c r="K42" s="71">
        <v>4117.6499999999996</v>
      </c>
      <c r="L42" s="71">
        <v>0</v>
      </c>
      <c r="M42" s="71">
        <v>0</v>
      </c>
      <c r="O42" s="9"/>
    </row>
    <row r="43" spans="1:15" ht="107.25" customHeight="1">
      <c r="A43" s="6" t="s">
        <v>278</v>
      </c>
      <c r="B43" s="6" t="s">
        <v>276</v>
      </c>
      <c r="C43" s="6" t="s">
        <v>123</v>
      </c>
      <c r="D43" s="16" t="s">
        <v>304</v>
      </c>
      <c r="E43" s="12" t="s">
        <v>275</v>
      </c>
      <c r="F43" s="10" t="s">
        <v>13</v>
      </c>
      <c r="G43" s="19">
        <v>1</v>
      </c>
      <c r="H43" s="19" t="s">
        <v>147</v>
      </c>
      <c r="I43" s="20" t="s">
        <v>95</v>
      </c>
      <c r="J43" s="20" t="s">
        <v>95</v>
      </c>
      <c r="K43" s="11">
        <v>4117.6499999999996</v>
      </c>
      <c r="L43" s="11">
        <v>0</v>
      </c>
      <c r="M43" s="11">
        <v>0</v>
      </c>
      <c r="O43" s="9"/>
    </row>
    <row r="44" spans="1:15">
      <c r="A44" s="208" t="s">
        <v>18</v>
      </c>
      <c r="B44" s="233" t="s">
        <v>10</v>
      </c>
      <c r="C44" s="209" t="s">
        <v>10</v>
      </c>
      <c r="D44" s="236" t="s">
        <v>162</v>
      </c>
      <c r="E44" s="104" t="s">
        <v>19</v>
      </c>
      <c r="F44" s="77" t="s">
        <v>20</v>
      </c>
      <c r="G44" s="108">
        <v>58</v>
      </c>
      <c r="H44" s="77" t="s">
        <v>10</v>
      </c>
      <c r="I44" s="108">
        <v>59</v>
      </c>
      <c r="J44" s="108">
        <v>60</v>
      </c>
      <c r="K44" s="229">
        <f>K48+K50+K52+K54+K57+K63+K66</f>
        <v>293976.3</v>
      </c>
      <c r="L44" s="229">
        <f>L48+L50+L52+L54+L57++L63+L66</f>
        <v>342277.71</v>
      </c>
      <c r="M44" s="229">
        <f>M48+M50+M52+M54+M57++M63+M66</f>
        <v>366042.36999999994</v>
      </c>
    </row>
    <row r="45" spans="1:15" ht="31.5">
      <c r="A45" s="208"/>
      <c r="B45" s="234"/>
      <c r="C45" s="210"/>
      <c r="D45" s="238"/>
      <c r="E45" s="104" t="s">
        <v>21</v>
      </c>
      <c r="F45" s="77" t="s">
        <v>13</v>
      </c>
      <c r="G45" s="108">
        <v>20</v>
      </c>
      <c r="H45" s="77" t="s">
        <v>10</v>
      </c>
      <c r="I45" s="108">
        <v>20</v>
      </c>
      <c r="J45" s="108">
        <v>20</v>
      </c>
      <c r="K45" s="229"/>
      <c r="L45" s="229"/>
      <c r="M45" s="229"/>
    </row>
    <row r="46" spans="1:15">
      <c r="A46" s="208"/>
      <c r="B46" s="234"/>
      <c r="C46" s="210"/>
      <c r="D46" s="238"/>
      <c r="E46" s="104" t="s">
        <v>22</v>
      </c>
      <c r="F46" s="77" t="s">
        <v>20</v>
      </c>
      <c r="G46" s="108">
        <v>400</v>
      </c>
      <c r="H46" s="77" t="s">
        <v>10</v>
      </c>
      <c r="I46" s="108">
        <v>410</v>
      </c>
      <c r="J46" s="108">
        <v>420</v>
      </c>
      <c r="K46" s="229"/>
      <c r="L46" s="229"/>
      <c r="M46" s="229"/>
    </row>
    <row r="47" spans="1:15" ht="31.5">
      <c r="A47" s="208"/>
      <c r="B47" s="235"/>
      <c r="C47" s="211"/>
      <c r="D47" s="237"/>
      <c r="E47" s="104" t="s">
        <v>23</v>
      </c>
      <c r="F47" s="77" t="s">
        <v>24</v>
      </c>
      <c r="G47" s="77" t="s">
        <v>25</v>
      </c>
      <c r="H47" s="77" t="s">
        <v>10</v>
      </c>
      <c r="I47" s="77" t="s">
        <v>25</v>
      </c>
      <c r="J47" s="77" t="s">
        <v>25</v>
      </c>
      <c r="K47" s="229"/>
      <c r="L47" s="229"/>
      <c r="M47" s="229"/>
    </row>
    <row r="48" spans="1:15" ht="63">
      <c r="A48" s="72" t="s">
        <v>18</v>
      </c>
      <c r="B48" s="128" t="s">
        <v>183</v>
      </c>
      <c r="C48" s="72" t="s">
        <v>10</v>
      </c>
      <c r="D48" s="78" t="s">
        <v>267</v>
      </c>
      <c r="E48" s="70" t="s">
        <v>15</v>
      </c>
      <c r="F48" s="75" t="s">
        <v>13</v>
      </c>
      <c r="G48" s="75">
        <v>1</v>
      </c>
      <c r="H48" s="72" t="s">
        <v>10</v>
      </c>
      <c r="I48" s="201" t="s">
        <v>95</v>
      </c>
      <c r="J48" s="202">
        <v>1</v>
      </c>
      <c r="K48" s="203">
        <f>K49</f>
        <v>15167.07</v>
      </c>
      <c r="L48" s="203">
        <v>0</v>
      </c>
      <c r="M48" s="71">
        <f t="shared" ref="M48" si="7">M49</f>
        <v>20589.259999999998</v>
      </c>
    </row>
    <row r="49" spans="1:13" s="123" customFormat="1" ht="47.25">
      <c r="A49" s="20" t="s">
        <v>18</v>
      </c>
      <c r="B49" s="143" t="s">
        <v>183</v>
      </c>
      <c r="C49" s="20" t="s">
        <v>26</v>
      </c>
      <c r="D49" s="15" t="s">
        <v>107</v>
      </c>
      <c r="E49" s="16" t="s">
        <v>15</v>
      </c>
      <c r="F49" s="19" t="s">
        <v>13</v>
      </c>
      <c r="G49" s="19">
        <v>1</v>
      </c>
      <c r="H49" s="20" t="s">
        <v>147</v>
      </c>
      <c r="I49" s="200" t="s">
        <v>95</v>
      </c>
      <c r="J49" s="200" t="s">
        <v>62</v>
      </c>
      <c r="K49" s="11">
        <v>15167.07</v>
      </c>
      <c r="L49" s="11">
        <v>0</v>
      </c>
      <c r="M49" s="11">
        <v>20589.259999999998</v>
      </c>
    </row>
    <row r="50" spans="1:13" s="123" customFormat="1" ht="94.5">
      <c r="A50" s="72" t="s">
        <v>18</v>
      </c>
      <c r="B50" s="128" t="s">
        <v>184</v>
      </c>
      <c r="C50" s="72" t="s">
        <v>10</v>
      </c>
      <c r="D50" s="78" t="s">
        <v>268</v>
      </c>
      <c r="E50" s="70" t="s">
        <v>15</v>
      </c>
      <c r="F50" s="75" t="s">
        <v>13</v>
      </c>
      <c r="G50" s="75">
        <v>1</v>
      </c>
      <c r="H50" s="72" t="s">
        <v>10</v>
      </c>
      <c r="I50" s="201" t="s">
        <v>62</v>
      </c>
      <c r="J50" s="202" t="s">
        <v>95</v>
      </c>
      <c r="K50" s="203">
        <f>K51</f>
        <v>134426.64000000001</v>
      </c>
      <c r="L50" s="203">
        <f t="shared" ref="L50:M50" si="8">L51</f>
        <v>210404.74</v>
      </c>
      <c r="M50" s="71">
        <f t="shared" si="8"/>
        <v>0</v>
      </c>
    </row>
    <row r="51" spans="1:13" s="123" customFormat="1" ht="63">
      <c r="A51" s="20" t="s">
        <v>18</v>
      </c>
      <c r="B51" s="143" t="s">
        <v>184</v>
      </c>
      <c r="C51" s="20" t="s">
        <v>26</v>
      </c>
      <c r="D51" s="15" t="s">
        <v>122</v>
      </c>
      <c r="E51" s="16" t="s">
        <v>15</v>
      </c>
      <c r="F51" s="19" t="s">
        <v>13</v>
      </c>
      <c r="G51" s="19">
        <v>1</v>
      </c>
      <c r="H51" s="20" t="s">
        <v>147</v>
      </c>
      <c r="I51" s="200" t="s">
        <v>62</v>
      </c>
      <c r="J51" s="200" t="s">
        <v>95</v>
      </c>
      <c r="K51" s="11">
        <v>134426.64000000001</v>
      </c>
      <c r="L51" s="11">
        <v>210404.74</v>
      </c>
      <c r="M51" s="11">
        <v>0</v>
      </c>
    </row>
    <row r="52" spans="1:13" s="123" customFormat="1" ht="47.25">
      <c r="A52" s="72" t="s">
        <v>18</v>
      </c>
      <c r="B52" s="128" t="s">
        <v>157</v>
      </c>
      <c r="C52" s="72" t="s">
        <v>10</v>
      </c>
      <c r="D52" s="78" t="s">
        <v>156</v>
      </c>
      <c r="E52" s="70" t="s">
        <v>15</v>
      </c>
      <c r="F52" s="75" t="s">
        <v>13</v>
      </c>
      <c r="G52" s="75">
        <v>0</v>
      </c>
      <c r="H52" s="72" t="s">
        <v>10</v>
      </c>
      <c r="I52" s="201" t="s">
        <v>95</v>
      </c>
      <c r="J52" s="202" t="s">
        <v>62</v>
      </c>
      <c r="K52" s="203">
        <f>K53</f>
        <v>0</v>
      </c>
      <c r="L52" s="203">
        <f t="shared" ref="L52:M52" si="9">L53</f>
        <v>0</v>
      </c>
      <c r="M52" s="71">
        <f t="shared" si="9"/>
        <v>214174.84</v>
      </c>
    </row>
    <row r="53" spans="1:13" s="123" customFormat="1" ht="48" customHeight="1">
      <c r="A53" s="20" t="s">
        <v>18</v>
      </c>
      <c r="B53" s="143" t="s">
        <v>157</v>
      </c>
      <c r="C53" s="20" t="s">
        <v>26</v>
      </c>
      <c r="D53" s="15" t="s">
        <v>156</v>
      </c>
      <c r="E53" s="16" t="s">
        <v>15</v>
      </c>
      <c r="F53" s="19" t="s">
        <v>13</v>
      </c>
      <c r="G53" s="19">
        <v>0</v>
      </c>
      <c r="H53" s="20" t="s">
        <v>10</v>
      </c>
      <c r="I53" s="200" t="s">
        <v>95</v>
      </c>
      <c r="J53" s="200" t="s">
        <v>62</v>
      </c>
      <c r="K53" s="11">
        <v>0</v>
      </c>
      <c r="L53" s="11">
        <v>0</v>
      </c>
      <c r="M53" s="11">
        <v>214174.84</v>
      </c>
    </row>
    <row r="54" spans="1:13" ht="31.5">
      <c r="A54" s="72" t="s">
        <v>18</v>
      </c>
      <c r="B54" s="128" t="s">
        <v>159</v>
      </c>
      <c r="C54" s="72" t="s">
        <v>10</v>
      </c>
      <c r="D54" s="78" t="s">
        <v>158</v>
      </c>
      <c r="E54" s="70" t="s">
        <v>22</v>
      </c>
      <c r="F54" s="75" t="s">
        <v>20</v>
      </c>
      <c r="G54" s="75">
        <v>400</v>
      </c>
      <c r="H54" s="72" t="s">
        <v>10</v>
      </c>
      <c r="I54" s="72" t="s">
        <v>160</v>
      </c>
      <c r="J54" s="72" t="s">
        <v>161</v>
      </c>
      <c r="K54" s="71">
        <f>K55+K56</f>
        <v>105162.11</v>
      </c>
      <c r="L54" s="71">
        <f t="shared" ref="L54:M54" si="10">L55+L56</f>
        <v>107561.40000000001</v>
      </c>
      <c r="M54" s="71">
        <f t="shared" si="10"/>
        <v>107651.51000000001</v>
      </c>
    </row>
    <row r="55" spans="1:13" ht="31.5">
      <c r="A55" s="223" t="s">
        <v>18</v>
      </c>
      <c r="B55" s="223" t="s">
        <v>159</v>
      </c>
      <c r="C55" s="223" t="s">
        <v>26</v>
      </c>
      <c r="D55" s="15" t="s">
        <v>158</v>
      </c>
      <c r="E55" s="16" t="s">
        <v>22</v>
      </c>
      <c r="F55" s="19" t="s">
        <v>20</v>
      </c>
      <c r="G55" s="19">
        <v>400</v>
      </c>
      <c r="H55" s="20" t="s">
        <v>147</v>
      </c>
      <c r="I55" s="20" t="s">
        <v>160</v>
      </c>
      <c r="J55" s="20" t="s">
        <v>161</v>
      </c>
      <c r="K55" s="11">
        <v>105141.63</v>
      </c>
      <c r="L55" s="11">
        <v>107457.77</v>
      </c>
      <c r="M55" s="11">
        <v>107457.77</v>
      </c>
    </row>
    <row r="56" spans="1:13">
      <c r="A56" s="224"/>
      <c r="B56" s="224"/>
      <c r="C56" s="224"/>
      <c r="D56" s="15" t="s">
        <v>247</v>
      </c>
      <c r="E56" s="16" t="s">
        <v>10</v>
      </c>
      <c r="F56" s="19" t="s">
        <v>10</v>
      </c>
      <c r="G56" s="19" t="s">
        <v>10</v>
      </c>
      <c r="H56" s="20" t="s">
        <v>10</v>
      </c>
      <c r="I56" s="20" t="s">
        <v>10</v>
      </c>
      <c r="J56" s="20" t="s">
        <v>10</v>
      </c>
      <c r="K56" s="11">
        <v>20.48</v>
      </c>
      <c r="L56" s="11">
        <v>103.63</v>
      </c>
      <c r="M56" s="11">
        <v>193.74</v>
      </c>
    </row>
    <row r="57" spans="1:13" ht="46.5" customHeight="1">
      <c r="A57" s="72" t="s">
        <v>18</v>
      </c>
      <c r="B57" s="128" t="s">
        <v>164</v>
      </c>
      <c r="C57" s="72" t="s">
        <v>10</v>
      </c>
      <c r="D57" s="78" t="s">
        <v>163</v>
      </c>
      <c r="E57" s="70" t="s">
        <v>15</v>
      </c>
      <c r="F57" s="75" t="s">
        <v>13</v>
      </c>
      <c r="G57" s="72">
        <f>G58+G59+G60+G61</f>
        <v>6</v>
      </c>
      <c r="H57" s="72" t="s">
        <v>10</v>
      </c>
      <c r="I57" s="72">
        <f>I58+I59+I60+I61</f>
        <v>1</v>
      </c>
      <c r="J57" s="72">
        <f>J58+J59+J60+J61</f>
        <v>1</v>
      </c>
      <c r="K57" s="71">
        <f>K58+K59+K60+K61+K62</f>
        <v>16138.990000000002</v>
      </c>
      <c r="L57" s="71">
        <f t="shared" ref="L57:M57" si="11">L58+L59+L60+L61+L62</f>
        <v>2685</v>
      </c>
      <c r="M57" s="71">
        <f t="shared" si="11"/>
        <v>2685</v>
      </c>
    </row>
    <row r="58" spans="1:13" ht="258.75" customHeight="1">
      <c r="A58" s="215" t="s">
        <v>18</v>
      </c>
      <c r="B58" s="212" t="s">
        <v>164</v>
      </c>
      <c r="C58" s="212" t="s">
        <v>26</v>
      </c>
      <c r="D58" s="24" t="s">
        <v>281</v>
      </c>
      <c r="E58" s="16" t="s">
        <v>15</v>
      </c>
      <c r="F58" s="31" t="s">
        <v>13</v>
      </c>
      <c r="G58" s="20" t="s">
        <v>8</v>
      </c>
      <c r="H58" s="6" t="s">
        <v>147</v>
      </c>
      <c r="I58" s="158">
        <v>0</v>
      </c>
      <c r="J58" s="158">
        <v>0</v>
      </c>
      <c r="K58" s="11">
        <v>1655.13</v>
      </c>
      <c r="L58" s="11">
        <v>0</v>
      </c>
      <c r="M58" s="11">
        <v>0</v>
      </c>
    </row>
    <row r="59" spans="1:13" ht="31.5">
      <c r="A59" s="217"/>
      <c r="B59" s="213"/>
      <c r="C59" s="213"/>
      <c r="D59" s="24" t="s">
        <v>165</v>
      </c>
      <c r="E59" s="16" t="s">
        <v>15</v>
      </c>
      <c r="F59" s="40" t="s">
        <v>13</v>
      </c>
      <c r="G59" s="20" t="s">
        <v>95</v>
      </c>
      <c r="H59" s="6" t="s">
        <v>147</v>
      </c>
      <c r="I59" s="158">
        <v>1</v>
      </c>
      <c r="J59" s="158">
        <v>1</v>
      </c>
      <c r="K59" s="11">
        <v>0</v>
      </c>
      <c r="L59" s="11">
        <v>2685</v>
      </c>
      <c r="M59" s="11">
        <v>2685</v>
      </c>
    </row>
    <row r="60" spans="1:13" ht="169.5" customHeight="1">
      <c r="A60" s="217"/>
      <c r="B60" s="213"/>
      <c r="C60" s="213"/>
      <c r="D60" s="16" t="s">
        <v>321</v>
      </c>
      <c r="E60" s="16" t="s">
        <v>15</v>
      </c>
      <c r="F60" s="10" t="s">
        <v>13</v>
      </c>
      <c r="G60" s="19">
        <v>2</v>
      </c>
      <c r="H60" s="6" t="s">
        <v>147</v>
      </c>
      <c r="I60" s="159">
        <v>0</v>
      </c>
      <c r="J60" s="159">
        <v>0</v>
      </c>
      <c r="K60" s="11">
        <v>1095</v>
      </c>
      <c r="L60" s="11">
        <v>0</v>
      </c>
      <c r="M60" s="11">
        <v>0</v>
      </c>
    </row>
    <row r="61" spans="1:13" ht="81" customHeight="1">
      <c r="A61" s="217"/>
      <c r="B61" s="213"/>
      <c r="C61" s="213"/>
      <c r="D61" s="16" t="s">
        <v>370</v>
      </c>
      <c r="E61" s="12" t="s">
        <v>15</v>
      </c>
      <c r="F61" s="10" t="s">
        <v>13</v>
      </c>
      <c r="G61" s="19">
        <v>1</v>
      </c>
      <c r="H61" s="6" t="s">
        <v>147</v>
      </c>
      <c r="I61" s="159">
        <v>0</v>
      </c>
      <c r="J61" s="159">
        <v>0</v>
      </c>
      <c r="K61" s="11">
        <v>6480</v>
      </c>
      <c r="L61" s="11">
        <v>0</v>
      </c>
      <c r="M61" s="11">
        <v>0</v>
      </c>
    </row>
    <row r="62" spans="1:13" ht="43.5" customHeight="1">
      <c r="A62" s="217"/>
      <c r="B62" s="213"/>
      <c r="C62" s="213"/>
      <c r="D62" s="16" t="s">
        <v>320</v>
      </c>
      <c r="E62" s="12" t="s">
        <v>15</v>
      </c>
      <c r="F62" s="10" t="s">
        <v>13</v>
      </c>
      <c r="G62" s="19">
        <v>1</v>
      </c>
      <c r="H62" s="6" t="s">
        <v>147</v>
      </c>
      <c r="I62" s="159">
        <v>0</v>
      </c>
      <c r="J62" s="159">
        <v>0</v>
      </c>
      <c r="K62" s="11">
        <v>6908.86</v>
      </c>
      <c r="L62" s="11">
        <v>0</v>
      </c>
      <c r="M62" s="11">
        <v>0</v>
      </c>
    </row>
    <row r="63" spans="1:13" ht="31.5">
      <c r="A63" s="72" t="s">
        <v>18</v>
      </c>
      <c r="B63" s="128" t="s">
        <v>166</v>
      </c>
      <c r="C63" s="72" t="s">
        <v>10</v>
      </c>
      <c r="D63" s="70" t="s">
        <v>167</v>
      </c>
      <c r="E63" s="70" t="s">
        <v>19</v>
      </c>
      <c r="F63" s="75" t="s">
        <v>20</v>
      </c>
      <c r="G63" s="75">
        <v>58</v>
      </c>
      <c r="H63" s="72" t="s">
        <v>10</v>
      </c>
      <c r="I63" s="72" t="s">
        <v>168</v>
      </c>
      <c r="J63" s="72" t="s">
        <v>169</v>
      </c>
      <c r="K63" s="71">
        <f>K64+K65</f>
        <v>16647.429999999997</v>
      </c>
      <c r="L63" s="71">
        <f t="shared" ref="L63:M63" si="12">L64+L65</f>
        <v>18276.57</v>
      </c>
      <c r="M63" s="71">
        <f t="shared" si="12"/>
        <v>18297.04</v>
      </c>
    </row>
    <row r="64" spans="1:13" ht="31.5">
      <c r="A64" s="223" t="s">
        <v>18</v>
      </c>
      <c r="B64" s="223" t="s">
        <v>166</v>
      </c>
      <c r="C64" s="223" t="s">
        <v>27</v>
      </c>
      <c r="D64" s="16" t="s">
        <v>167</v>
      </c>
      <c r="E64" s="16" t="s">
        <v>19</v>
      </c>
      <c r="F64" s="19" t="s">
        <v>20</v>
      </c>
      <c r="G64" s="19">
        <v>58</v>
      </c>
      <c r="H64" s="20" t="s">
        <v>147</v>
      </c>
      <c r="I64" s="20" t="s">
        <v>168</v>
      </c>
      <c r="J64" s="20" t="s">
        <v>169</v>
      </c>
      <c r="K64" s="11">
        <v>16642.669999999998</v>
      </c>
      <c r="L64" s="11">
        <v>18252.54</v>
      </c>
      <c r="M64" s="11">
        <v>18252.55</v>
      </c>
    </row>
    <row r="65" spans="1:13">
      <c r="A65" s="224"/>
      <c r="B65" s="224"/>
      <c r="C65" s="224"/>
      <c r="D65" s="16" t="s">
        <v>247</v>
      </c>
      <c r="E65" s="19" t="s">
        <v>10</v>
      </c>
      <c r="F65" s="19" t="s">
        <v>10</v>
      </c>
      <c r="G65" s="19" t="s">
        <v>10</v>
      </c>
      <c r="H65" s="20" t="s">
        <v>10</v>
      </c>
      <c r="I65" s="20" t="s">
        <v>10</v>
      </c>
      <c r="J65" s="20" t="s">
        <v>10</v>
      </c>
      <c r="K65" s="11">
        <v>4.76</v>
      </c>
      <c r="L65" s="11">
        <v>24.03</v>
      </c>
      <c r="M65" s="11">
        <v>44.49</v>
      </c>
    </row>
    <row r="66" spans="1:13">
      <c r="A66" s="72" t="s">
        <v>18</v>
      </c>
      <c r="B66" s="128" t="s">
        <v>171</v>
      </c>
      <c r="C66" s="72" t="s">
        <v>10</v>
      </c>
      <c r="D66" s="70" t="s">
        <v>170</v>
      </c>
      <c r="E66" s="70" t="s">
        <v>296</v>
      </c>
      <c r="F66" s="75" t="s">
        <v>13</v>
      </c>
      <c r="G66" s="75">
        <v>1</v>
      </c>
      <c r="H66" s="72" t="s">
        <v>10</v>
      </c>
      <c r="I66" s="75">
        <v>2</v>
      </c>
      <c r="J66" s="75">
        <v>4</v>
      </c>
      <c r="K66" s="71">
        <f>K67+K68+K69+K70+K71+K73+K74+K75+K77+K76+K72</f>
        <v>6434.06</v>
      </c>
      <c r="L66" s="71">
        <f t="shared" ref="L66:M66" si="13">L67+L68+L69+L70+L71+L73+L74+L75+L77+L76</f>
        <v>3350</v>
      </c>
      <c r="M66" s="71">
        <f t="shared" si="13"/>
        <v>2644.7200000000003</v>
      </c>
    </row>
    <row r="67" spans="1:13" ht="47.25" customHeight="1">
      <c r="A67" s="215" t="s">
        <v>18</v>
      </c>
      <c r="B67" s="215" t="s">
        <v>171</v>
      </c>
      <c r="C67" s="215" t="s">
        <v>27</v>
      </c>
      <c r="D67" s="16" t="s">
        <v>172</v>
      </c>
      <c r="E67" s="16" t="s">
        <v>33</v>
      </c>
      <c r="F67" s="10" t="s">
        <v>13</v>
      </c>
      <c r="G67" s="10">
        <v>1</v>
      </c>
      <c r="H67" s="6" t="s">
        <v>147</v>
      </c>
      <c r="I67" s="8" t="s">
        <v>95</v>
      </c>
      <c r="J67" s="8" t="s">
        <v>95</v>
      </c>
      <c r="K67" s="11">
        <v>535.94000000000005</v>
      </c>
      <c r="L67" s="11">
        <v>0</v>
      </c>
      <c r="M67" s="11">
        <v>0</v>
      </c>
    </row>
    <row r="68" spans="1:13" ht="31.5">
      <c r="A68" s="217"/>
      <c r="B68" s="217"/>
      <c r="C68" s="217"/>
      <c r="D68" s="7" t="s">
        <v>112</v>
      </c>
      <c r="E68" s="16" t="s">
        <v>16</v>
      </c>
      <c r="F68" s="10" t="s">
        <v>13</v>
      </c>
      <c r="G68" s="2">
        <v>0</v>
      </c>
      <c r="H68" s="20" t="s">
        <v>10</v>
      </c>
      <c r="I68" s="8">
        <v>1</v>
      </c>
      <c r="J68" s="8">
        <v>0</v>
      </c>
      <c r="K68" s="11">
        <v>0</v>
      </c>
      <c r="L68" s="11">
        <v>1000</v>
      </c>
      <c r="M68" s="11">
        <v>0</v>
      </c>
    </row>
    <row r="69" spans="1:13" ht="31.5">
      <c r="A69" s="217"/>
      <c r="B69" s="217"/>
      <c r="C69" s="217"/>
      <c r="D69" s="7" t="s">
        <v>173</v>
      </c>
      <c r="E69" s="16" t="s">
        <v>33</v>
      </c>
      <c r="F69" s="10" t="s">
        <v>13</v>
      </c>
      <c r="G69" s="40">
        <v>0</v>
      </c>
      <c r="H69" s="20" t="s">
        <v>10</v>
      </c>
      <c r="I69" s="8" t="s">
        <v>95</v>
      </c>
      <c r="J69" s="8" t="s">
        <v>62</v>
      </c>
      <c r="K69" s="11">
        <v>0</v>
      </c>
      <c r="L69" s="11">
        <v>0</v>
      </c>
      <c r="M69" s="11">
        <v>1000</v>
      </c>
    </row>
    <row r="70" spans="1:13" ht="31.5">
      <c r="A70" s="217"/>
      <c r="B70" s="217"/>
      <c r="C70" s="217"/>
      <c r="D70" s="1" t="s">
        <v>282</v>
      </c>
      <c r="E70" s="26" t="s">
        <v>296</v>
      </c>
      <c r="F70" s="33" t="s">
        <v>13</v>
      </c>
      <c r="G70" s="87">
        <v>1</v>
      </c>
      <c r="H70" s="168" t="s">
        <v>147</v>
      </c>
      <c r="I70" s="169" t="s">
        <v>95</v>
      </c>
      <c r="J70" s="169" t="s">
        <v>95</v>
      </c>
      <c r="K70" s="137">
        <v>1795</v>
      </c>
      <c r="L70" s="137">
        <v>0</v>
      </c>
      <c r="M70" s="137">
        <v>0</v>
      </c>
    </row>
    <row r="71" spans="1:13" ht="31.5">
      <c r="A71" s="217"/>
      <c r="B71" s="217"/>
      <c r="C71" s="217"/>
      <c r="D71" s="7" t="s">
        <v>322</v>
      </c>
      <c r="E71" s="16" t="s">
        <v>33</v>
      </c>
      <c r="F71" s="33" t="s">
        <v>13</v>
      </c>
      <c r="G71" s="54">
        <v>1</v>
      </c>
      <c r="H71" s="168" t="s">
        <v>147</v>
      </c>
      <c r="I71" s="8" t="s">
        <v>95</v>
      </c>
      <c r="J71" s="8" t="s">
        <v>95</v>
      </c>
      <c r="K71" s="11">
        <v>3000</v>
      </c>
      <c r="L71" s="11">
        <v>0</v>
      </c>
      <c r="M71" s="11">
        <v>0</v>
      </c>
    </row>
    <row r="72" spans="1:13" ht="47.25">
      <c r="A72" s="217"/>
      <c r="B72" s="217"/>
      <c r="C72" s="217"/>
      <c r="D72" s="7" t="s">
        <v>371</v>
      </c>
      <c r="E72" s="16" t="s">
        <v>372</v>
      </c>
      <c r="F72" s="33" t="s">
        <v>13</v>
      </c>
      <c r="G72" s="87">
        <v>1</v>
      </c>
      <c r="H72" s="193" t="s">
        <v>147</v>
      </c>
      <c r="I72" s="192" t="s">
        <v>95</v>
      </c>
      <c r="J72" s="192" t="s">
        <v>95</v>
      </c>
      <c r="K72" s="137">
        <v>375</v>
      </c>
      <c r="L72" s="137">
        <v>0</v>
      </c>
      <c r="M72" s="137">
        <v>0</v>
      </c>
    </row>
    <row r="73" spans="1:13" ht="47.25">
      <c r="A73" s="217"/>
      <c r="B73" s="217"/>
      <c r="C73" s="217"/>
      <c r="D73" s="5" t="s">
        <v>323</v>
      </c>
      <c r="E73" s="26" t="s">
        <v>33</v>
      </c>
      <c r="F73" s="33" t="s">
        <v>13</v>
      </c>
      <c r="G73" s="87">
        <v>1</v>
      </c>
      <c r="H73" s="168" t="s">
        <v>147</v>
      </c>
      <c r="I73" s="169" t="s">
        <v>95</v>
      </c>
      <c r="J73" s="169" t="s">
        <v>95</v>
      </c>
      <c r="K73" s="137">
        <v>728.12</v>
      </c>
      <c r="L73" s="137">
        <v>0</v>
      </c>
      <c r="M73" s="137">
        <v>0</v>
      </c>
    </row>
    <row r="74" spans="1:13" ht="34.5" customHeight="1">
      <c r="A74" s="217"/>
      <c r="B74" s="217"/>
      <c r="C74" s="217"/>
      <c r="D74" s="5" t="s">
        <v>335</v>
      </c>
      <c r="E74" s="16" t="s">
        <v>338</v>
      </c>
      <c r="F74" s="33" t="s">
        <v>13</v>
      </c>
      <c r="G74" s="54" t="s">
        <v>10</v>
      </c>
      <c r="H74" s="173" t="s">
        <v>10</v>
      </c>
      <c r="I74" s="8" t="s">
        <v>339</v>
      </c>
      <c r="J74" s="8" t="s">
        <v>95</v>
      </c>
      <c r="K74" s="11">
        <v>0</v>
      </c>
      <c r="L74" s="11">
        <v>275</v>
      </c>
      <c r="M74" s="11">
        <v>0</v>
      </c>
    </row>
    <row r="75" spans="1:13" ht="45" customHeight="1">
      <c r="A75" s="217"/>
      <c r="B75" s="217"/>
      <c r="C75" s="217"/>
      <c r="D75" s="5" t="s">
        <v>336</v>
      </c>
      <c r="E75" s="16" t="s">
        <v>16</v>
      </c>
      <c r="F75" s="33" t="s">
        <v>13</v>
      </c>
      <c r="G75" s="54" t="s">
        <v>10</v>
      </c>
      <c r="H75" s="6" t="s">
        <v>10</v>
      </c>
      <c r="I75" s="8" t="s">
        <v>62</v>
      </c>
      <c r="J75" s="8" t="s">
        <v>8</v>
      </c>
      <c r="K75" s="11">
        <v>0</v>
      </c>
      <c r="L75" s="11">
        <v>73.430000000000007</v>
      </c>
      <c r="M75" s="11">
        <v>244.72</v>
      </c>
    </row>
    <row r="76" spans="1:13" ht="45" customHeight="1">
      <c r="A76" s="217"/>
      <c r="B76" s="217"/>
      <c r="C76" s="217"/>
      <c r="D76" s="5" t="s">
        <v>337</v>
      </c>
      <c r="E76" s="26" t="s">
        <v>33</v>
      </c>
      <c r="F76" s="33" t="s">
        <v>13</v>
      </c>
      <c r="G76" s="54" t="s">
        <v>10</v>
      </c>
      <c r="H76" s="6" t="s">
        <v>10</v>
      </c>
      <c r="I76" s="8">
        <v>1</v>
      </c>
      <c r="J76" s="8">
        <v>0</v>
      </c>
      <c r="K76" s="11">
        <v>0</v>
      </c>
      <c r="L76" s="11">
        <v>2001.57</v>
      </c>
      <c r="M76" s="11">
        <v>0</v>
      </c>
    </row>
    <row r="77" spans="1:13" ht="53.25" customHeight="1">
      <c r="A77" s="216"/>
      <c r="B77" s="216"/>
      <c r="C77" s="216"/>
      <c r="D77" s="5" t="s">
        <v>340</v>
      </c>
      <c r="E77" s="26" t="s">
        <v>341</v>
      </c>
      <c r="F77" s="33" t="s">
        <v>13</v>
      </c>
      <c r="G77" s="54" t="s">
        <v>10</v>
      </c>
      <c r="H77" s="6" t="s">
        <v>10</v>
      </c>
      <c r="I77" s="8" t="s">
        <v>95</v>
      </c>
      <c r="J77" s="8" t="s">
        <v>342</v>
      </c>
      <c r="K77" s="11">
        <v>0</v>
      </c>
      <c r="L77" s="11">
        <v>0</v>
      </c>
      <c r="M77" s="11">
        <v>1400</v>
      </c>
    </row>
    <row r="78" spans="1:13" ht="31.5">
      <c r="A78" s="208" t="s">
        <v>28</v>
      </c>
      <c r="B78" s="233" t="s">
        <v>10</v>
      </c>
      <c r="C78" s="209" t="s">
        <v>10</v>
      </c>
      <c r="D78" s="236" t="s">
        <v>29</v>
      </c>
      <c r="E78" s="103" t="s">
        <v>125</v>
      </c>
      <c r="F78" s="76" t="s">
        <v>30</v>
      </c>
      <c r="G78" s="82">
        <f>G80</f>
        <v>29084</v>
      </c>
      <c r="H78" s="77" t="s">
        <v>10</v>
      </c>
      <c r="I78" s="82">
        <f t="shared" ref="I78:J78" si="14">I80</f>
        <v>29084</v>
      </c>
      <c r="J78" s="82">
        <f t="shared" si="14"/>
        <v>29084</v>
      </c>
      <c r="K78" s="227">
        <f>K80+K83</f>
        <v>150574.97</v>
      </c>
      <c r="L78" s="227">
        <f t="shared" ref="L78:M78" si="15">L80+L83</f>
        <v>111529.09</v>
      </c>
      <c r="M78" s="227">
        <f t="shared" si="15"/>
        <v>47044.26</v>
      </c>
    </row>
    <row r="79" spans="1:13" ht="31.5">
      <c r="A79" s="208"/>
      <c r="B79" s="235"/>
      <c r="C79" s="211"/>
      <c r="D79" s="237"/>
      <c r="E79" s="103" t="s">
        <v>126</v>
      </c>
      <c r="F79" s="77" t="s">
        <v>13</v>
      </c>
      <c r="G79" s="108">
        <v>3</v>
      </c>
      <c r="H79" s="77" t="s">
        <v>10</v>
      </c>
      <c r="I79" s="108">
        <v>3</v>
      </c>
      <c r="J79" s="108">
        <v>3</v>
      </c>
      <c r="K79" s="228"/>
      <c r="L79" s="228"/>
      <c r="M79" s="228"/>
    </row>
    <row r="80" spans="1:13" ht="31.5">
      <c r="A80" s="72" t="s">
        <v>28</v>
      </c>
      <c r="B80" s="72" t="s">
        <v>185</v>
      </c>
      <c r="C80" s="72" t="s">
        <v>10</v>
      </c>
      <c r="D80" s="78" t="s">
        <v>31</v>
      </c>
      <c r="E80" s="75" t="s">
        <v>125</v>
      </c>
      <c r="F80" s="75" t="s">
        <v>30</v>
      </c>
      <c r="G80" s="79">
        <f>G81</f>
        <v>29084</v>
      </c>
      <c r="H80" s="79" t="s">
        <v>10</v>
      </c>
      <c r="I80" s="79">
        <f t="shared" ref="I80:J80" si="16">I81</f>
        <v>29084</v>
      </c>
      <c r="J80" s="79">
        <f t="shared" si="16"/>
        <v>29084</v>
      </c>
      <c r="K80" s="71">
        <f>K81+K82</f>
        <v>43343.23</v>
      </c>
      <c r="L80" s="71">
        <f>L81+L82</f>
        <v>46296.86</v>
      </c>
      <c r="M80" s="71">
        <f>M81+M82</f>
        <v>46444.26</v>
      </c>
    </row>
    <row r="81" spans="1:14" ht="31.5">
      <c r="A81" s="223" t="s">
        <v>28</v>
      </c>
      <c r="B81" s="223" t="s">
        <v>185</v>
      </c>
      <c r="C81" s="223" t="s">
        <v>32</v>
      </c>
      <c r="D81" s="15" t="s">
        <v>31</v>
      </c>
      <c r="E81" s="16" t="s">
        <v>125</v>
      </c>
      <c r="F81" s="19" t="s">
        <v>30</v>
      </c>
      <c r="G81" s="23">
        <v>29084</v>
      </c>
      <c r="H81" s="20" t="s">
        <v>188</v>
      </c>
      <c r="I81" s="23">
        <v>29084</v>
      </c>
      <c r="J81" s="23">
        <v>29084</v>
      </c>
      <c r="K81" s="11">
        <v>43328.07</v>
      </c>
      <c r="L81" s="11">
        <v>46220.15</v>
      </c>
      <c r="M81" s="11">
        <v>46304.3</v>
      </c>
      <c r="N81" s="13"/>
    </row>
    <row r="82" spans="1:14">
      <c r="A82" s="224"/>
      <c r="B82" s="224"/>
      <c r="C82" s="224"/>
      <c r="D82" s="15" t="s">
        <v>247</v>
      </c>
      <c r="E82" s="19" t="s">
        <v>10</v>
      </c>
      <c r="F82" s="19" t="s">
        <v>10</v>
      </c>
      <c r="G82" s="23" t="s">
        <v>10</v>
      </c>
      <c r="H82" s="20" t="s">
        <v>10</v>
      </c>
      <c r="I82" s="23" t="s">
        <v>10</v>
      </c>
      <c r="J82" s="23" t="s">
        <v>10</v>
      </c>
      <c r="K82" s="11">
        <v>15.16</v>
      </c>
      <c r="L82" s="11">
        <v>76.709999999999994</v>
      </c>
      <c r="M82" s="11">
        <v>139.96</v>
      </c>
    </row>
    <row r="83" spans="1:14">
      <c r="A83" s="72" t="s">
        <v>28</v>
      </c>
      <c r="B83" s="72" t="s">
        <v>187</v>
      </c>
      <c r="C83" s="72" t="s">
        <v>10</v>
      </c>
      <c r="D83" s="78" t="s">
        <v>186</v>
      </c>
      <c r="E83" s="78" t="s">
        <v>16</v>
      </c>
      <c r="F83" s="75" t="s">
        <v>13</v>
      </c>
      <c r="G83" s="135">
        <f>G85+G87+G88+G91</f>
        <v>17</v>
      </c>
      <c r="H83" s="72" t="s">
        <v>10</v>
      </c>
      <c r="I83" s="135" t="str">
        <f>I91</f>
        <v>0</v>
      </c>
      <c r="J83" s="135" t="str">
        <f>J91</f>
        <v>6</v>
      </c>
      <c r="K83" s="80">
        <f>SUM(K84:K106)</f>
        <v>107231.74</v>
      </c>
      <c r="L83" s="80">
        <f>SUM(L84:L106)</f>
        <v>65232.23</v>
      </c>
      <c r="M83" s="80">
        <f>M84+M85+M88+M89+M90+M91+M86+M87</f>
        <v>600</v>
      </c>
    </row>
    <row r="84" spans="1:14" ht="146.25" customHeight="1">
      <c r="A84" s="215" t="s">
        <v>28</v>
      </c>
      <c r="B84" s="215" t="s">
        <v>187</v>
      </c>
      <c r="C84" s="215" t="s">
        <v>32</v>
      </c>
      <c r="D84" s="26" t="s">
        <v>309</v>
      </c>
      <c r="E84" s="12" t="s">
        <v>15</v>
      </c>
      <c r="F84" s="10" t="s">
        <v>13</v>
      </c>
      <c r="G84" s="10">
        <v>1</v>
      </c>
      <c r="H84" s="8" t="s">
        <v>188</v>
      </c>
      <c r="I84" s="53" t="s">
        <v>95</v>
      </c>
      <c r="J84" s="42" t="s">
        <v>95</v>
      </c>
      <c r="K84" s="11">
        <v>78138.48</v>
      </c>
      <c r="L84" s="11">
        <v>0</v>
      </c>
      <c r="M84" s="11">
        <v>0</v>
      </c>
    </row>
    <row r="85" spans="1:14" ht="31.5">
      <c r="A85" s="217"/>
      <c r="B85" s="217"/>
      <c r="C85" s="217"/>
      <c r="D85" s="26" t="s">
        <v>109</v>
      </c>
      <c r="E85" s="12" t="s">
        <v>16</v>
      </c>
      <c r="F85" s="10" t="s">
        <v>13</v>
      </c>
      <c r="G85" s="10">
        <v>9</v>
      </c>
      <c r="H85" s="8" t="s">
        <v>188</v>
      </c>
      <c r="I85" s="46" t="s">
        <v>95</v>
      </c>
      <c r="J85" s="59" t="s">
        <v>95</v>
      </c>
      <c r="K85" s="11">
        <v>580</v>
      </c>
      <c r="L85" s="11">
        <v>0</v>
      </c>
      <c r="M85" s="11">
        <v>0</v>
      </c>
    </row>
    <row r="86" spans="1:14" ht="31.5">
      <c r="A86" s="217"/>
      <c r="B86" s="217"/>
      <c r="C86" s="217"/>
      <c r="D86" s="26" t="s">
        <v>283</v>
      </c>
      <c r="E86" s="12" t="s">
        <v>110</v>
      </c>
      <c r="F86" s="10" t="s">
        <v>13</v>
      </c>
      <c r="G86" s="33">
        <v>1</v>
      </c>
      <c r="H86" s="8" t="s">
        <v>188</v>
      </c>
      <c r="I86" s="153" t="s">
        <v>95</v>
      </c>
      <c r="J86" s="153" t="s">
        <v>95</v>
      </c>
      <c r="K86" s="11">
        <v>80</v>
      </c>
      <c r="L86" s="11">
        <v>0</v>
      </c>
      <c r="M86" s="11">
        <v>0</v>
      </c>
    </row>
    <row r="87" spans="1:14" ht="31.5">
      <c r="A87" s="217"/>
      <c r="B87" s="217"/>
      <c r="C87" s="217"/>
      <c r="D87" s="26" t="s">
        <v>284</v>
      </c>
      <c r="E87" s="12" t="s">
        <v>16</v>
      </c>
      <c r="F87" s="10" t="s">
        <v>13</v>
      </c>
      <c r="G87" s="33">
        <v>1</v>
      </c>
      <c r="H87" s="8" t="s">
        <v>188</v>
      </c>
      <c r="I87" s="153" t="s">
        <v>95</v>
      </c>
      <c r="J87" s="153" t="s">
        <v>95</v>
      </c>
      <c r="K87" s="11">
        <v>200</v>
      </c>
      <c r="L87" s="11">
        <v>0</v>
      </c>
      <c r="M87" s="11">
        <v>0</v>
      </c>
    </row>
    <row r="88" spans="1:14" ht="31.5">
      <c r="A88" s="217"/>
      <c r="B88" s="217"/>
      <c r="C88" s="217"/>
      <c r="D88" s="26" t="s">
        <v>285</v>
      </c>
      <c r="E88" s="12" t="s">
        <v>16</v>
      </c>
      <c r="F88" s="10" t="s">
        <v>13</v>
      </c>
      <c r="G88" s="33">
        <v>7</v>
      </c>
      <c r="H88" s="8" t="s">
        <v>188</v>
      </c>
      <c r="I88" s="32" t="s">
        <v>95</v>
      </c>
      <c r="J88" s="32" t="s">
        <v>95</v>
      </c>
      <c r="K88" s="11">
        <v>340</v>
      </c>
      <c r="L88" s="11">
        <v>0</v>
      </c>
      <c r="M88" s="11">
        <v>0</v>
      </c>
    </row>
    <row r="89" spans="1:14">
      <c r="A89" s="217"/>
      <c r="B89" s="217"/>
      <c r="C89" s="217"/>
      <c r="D89" s="37" t="s">
        <v>144</v>
      </c>
      <c r="E89" s="12" t="s">
        <v>15</v>
      </c>
      <c r="F89" s="10" t="s">
        <v>13</v>
      </c>
      <c r="G89" s="155" t="s">
        <v>95</v>
      </c>
      <c r="H89" s="20" t="s">
        <v>10</v>
      </c>
      <c r="I89" s="53" t="s">
        <v>62</v>
      </c>
      <c r="J89" s="39">
        <v>0</v>
      </c>
      <c r="K89" s="11">
        <v>0</v>
      </c>
      <c r="L89" s="11">
        <v>63187.23</v>
      </c>
      <c r="M89" s="11">
        <v>0</v>
      </c>
    </row>
    <row r="90" spans="1:14">
      <c r="A90" s="217"/>
      <c r="B90" s="217"/>
      <c r="C90" s="217"/>
      <c r="D90" s="5" t="s">
        <v>103</v>
      </c>
      <c r="E90" s="12" t="s">
        <v>111</v>
      </c>
      <c r="F90" s="10" t="s">
        <v>13</v>
      </c>
      <c r="G90" s="155" t="s">
        <v>95</v>
      </c>
      <c r="H90" s="20" t="s">
        <v>10</v>
      </c>
      <c r="I90" s="156" t="s">
        <v>115</v>
      </c>
      <c r="J90" s="50" t="s">
        <v>95</v>
      </c>
      <c r="K90" s="11">
        <v>0</v>
      </c>
      <c r="L90" s="11">
        <v>600</v>
      </c>
      <c r="M90" s="11">
        <v>0</v>
      </c>
    </row>
    <row r="91" spans="1:14">
      <c r="A91" s="217"/>
      <c r="B91" s="217"/>
      <c r="C91" s="217"/>
      <c r="D91" s="174" t="s">
        <v>189</v>
      </c>
      <c r="E91" s="136" t="s">
        <v>16</v>
      </c>
      <c r="F91" s="33" t="s">
        <v>13</v>
      </c>
      <c r="G91" s="155" t="s">
        <v>95</v>
      </c>
      <c r="H91" s="170" t="s">
        <v>10</v>
      </c>
      <c r="I91" s="50" t="s">
        <v>95</v>
      </c>
      <c r="J91" s="156" t="s">
        <v>87</v>
      </c>
      <c r="K91" s="137">
        <v>0</v>
      </c>
      <c r="L91" s="137">
        <v>0</v>
      </c>
      <c r="M91" s="137">
        <v>600</v>
      </c>
    </row>
    <row r="92" spans="1:14" ht="63">
      <c r="A92" s="217"/>
      <c r="B92" s="217"/>
      <c r="C92" s="217"/>
      <c r="D92" s="5" t="s">
        <v>324</v>
      </c>
      <c r="E92" s="5" t="s">
        <v>210</v>
      </c>
      <c r="F92" s="33" t="s">
        <v>13</v>
      </c>
      <c r="G92" s="170" t="s">
        <v>62</v>
      </c>
      <c r="H92" s="8" t="s">
        <v>188</v>
      </c>
      <c r="I92" s="169">
        <v>0</v>
      </c>
      <c r="J92" s="169">
        <v>0</v>
      </c>
      <c r="K92" s="137">
        <v>350</v>
      </c>
      <c r="L92" s="137">
        <v>0</v>
      </c>
      <c r="M92" s="137">
        <v>0</v>
      </c>
    </row>
    <row r="93" spans="1:14" ht="31.5">
      <c r="A93" s="217"/>
      <c r="B93" s="217"/>
      <c r="C93" s="217"/>
      <c r="D93" s="5" t="s">
        <v>325</v>
      </c>
      <c r="E93" s="12" t="s">
        <v>33</v>
      </c>
      <c r="F93" s="33" t="s">
        <v>13</v>
      </c>
      <c r="G93" s="170" t="s">
        <v>62</v>
      </c>
      <c r="H93" s="8" t="s">
        <v>188</v>
      </c>
      <c r="I93" s="169">
        <v>0</v>
      </c>
      <c r="J93" s="169">
        <v>0</v>
      </c>
      <c r="K93" s="137">
        <v>300</v>
      </c>
      <c r="L93" s="137">
        <v>0</v>
      </c>
      <c r="M93" s="137">
        <v>0</v>
      </c>
    </row>
    <row r="94" spans="1:14" ht="31.5">
      <c r="A94" s="217"/>
      <c r="B94" s="217"/>
      <c r="C94" s="217"/>
      <c r="D94" s="5" t="s">
        <v>327</v>
      </c>
      <c r="E94" s="136" t="s">
        <v>16</v>
      </c>
      <c r="F94" s="33" t="s">
        <v>13</v>
      </c>
      <c r="G94" s="170" t="s">
        <v>62</v>
      </c>
      <c r="H94" s="8" t="s">
        <v>188</v>
      </c>
      <c r="I94" s="169">
        <v>0</v>
      </c>
      <c r="J94" s="169">
        <v>0</v>
      </c>
      <c r="K94" s="137">
        <v>6209.13</v>
      </c>
      <c r="L94" s="137">
        <v>0</v>
      </c>
      <c r="M94" s="137">
        <v>0</v>
      </c>
    </row>
    <row r="95" spans="1:14" ht="31.5">
      <c r="A95" s="217"/>
      <c r="B95" s="217"/>
      <c r="C95" s="217"/>
      <c r="D95" s="5" t="s">
        <v>328</v>
      </c>
      <c r="E95" s="136" t="s">
        <v>16</v>
      </c>
      <c r="F95" s="33" t="s">
        <v>13</v>
      </c>
      <c r="G95" s="170" t="s">
        <v>62</v>
      </c>
      <c r="H95" s="8" t="s">
        <v>188</v>
      </c>
      <c r="I95" s="169">
        <v>0</v>
      </c>
      <c r="J95" s="169">
        <v>0</v>
      </c>
      <c r="K95" s="137">
        <v>147.59</v>
      </c>
      <c r="L95" s="137">
        <v>0</v>
      </c>
      <c r="M95" s="137">
        <v>0</v>
      </c>
    </row>
    <row r="96" spans="1:14" ht="48.75" customHeight="1">
      <c r="A96" s="217"/>
      <c r="B96" s="217"/>
      <c r="C96" s="217"/>
      <c r="D96" s="5" t="s">
        <v>329</v>
      </c>
      <c r="E96" s="136" t="s">
        <v>16</v>
      </c>
      <c r="F96" s="33" t="s">
        <v>13</v>
      </c>
      <c r="G96" s="170" t="s">
        <v>62</v>
      </c>
      <c r="H96" s="8" t="s">
        <v>188</v>
      </c>
      <c r="I96" s="169">
        <v>0</v>
      </c>
      <c r="J96" s="169">
        <v>0</v>
      </c>
      <c r="K96" s="137">
        <v>9561.02</v>
      </c>
      <c r="L96" s="137">
        <v>0</v>
      </c>
      <c r="M96" s="137">
        <v>0</v>
      </c>
    </row>
    <row r="97" spans="1:14" ht="31.5">
      <c r="A97" s="217"/>
      <c r="B97" s="217"/>
      <c r="C97" s="217"/>
      <c r="D97" s="5" t="s">
        <v>330</v>
      </c>
      <c r="E97" s="12" t="s">
        <v>134</v>
      </c>
      <c r="F97" s="33">
        <v>799</v>
      </c>
      <c r="G97" s="170" t="s">
        <v>62</v>
      </c>
      <c r="H97" s="8" t="s">
        <v>188</v>
      </c>
      <c r="I97" s="169">
        <v>0</v>
      </c>
      <c r="J97" s="169">
        <v>0</v>
      </c>
      <c r="K97" s="137">
        <v>7890</v>
      </c>
      <c r="L97" s="137">
        <v>0</v>
      </c>
      <c r="M97" s="137">
        <v>0</v>
      </c>
    </row>
    <row r="98" spans="1:14" ht="31.5">
      <c r="A98" s="217"/>
      <c r="B98" s="217"/>
      <c r="C98" s="217"/>
      <c r="D98" s="5" t="s">
        <v>331</v>
      </c>
      <c r="E98" s="136" t="s">
        <v>16</v>
      </c>
      <c r="F98" s="33" t="s">
        <v>13</v>
      </c>
      <c r="G98" s="170" t="s">
        <v>83</v>
      </c>
      <c r="H98" s="8" t="s">
        <v>188</v>
      </c>
      <c r="I98" s="169">
        <v>0</v>
      </c>
      <c r="J98" s="169">
        <v>0</v>
      </c>
      <c r="K98" s="137">
        <v>589.33000000000004</v>
      </c>
      <c r="L98" s="137">
        <v>0</v>
      </c>
      <c r="M98" s="137">
        <v>0</v>
      </c>
    </row>
    <row r="99" spans="1:14" ht="31.5">
      <c r="A99" s="217"/>
      <c r="B99" s="217"/>
      <c r="C99" s="217"/>
      <c r="D99" s="5" t="s">
        <v>373</v>
      </c>
      <c r="E99" s="136" t="s">
        <v>16</v>
      </c>
      <c r="F99" s="33" t="s">
        <v>13</v>
      </c>
      <c r="G99" s="170" t="s">
        <v>62</v>
      </c>
      <c r="H99" s="8" t="s">
        <v>188</v>
      </c>
      <c r="I99" s="169">
        <v>0</v>
      </c>
      <c r="J99" s="169">
        <v>0</v>
      </c>
      <c r="K99" s="137">
        <v>60</v>
      </c>
      <c r="L99" s="137">
        <v>0</v>
      </c>
      <c r="M99" s="137">
        <v>0</v>
      </c>
    </row>
    <row r="100" spans="1:14" ht="31.5">
      <c r="A100" s="217"/>
      <c r="B100" s="217"/>
      <c r="C100" s="217"/>
      <c r="D100" s="5" t="s">
        <v>374</v>
      </c>
      <c r="E100" s="12" t="s">
        <v>33</v>
      </c>
      <c r="F100" s="33" t="s">
        <v>13</v>
      </c>
      <c r="G100" s="194" t="s">
        <v>62</v>
      </c>
      <c r="H100" s="8" t="s">
        <v>188</v>
      </c>
      <c r="I100" s="192" t="s">
        <v>95</v>
      </c>
      <c r="J100" s="192" t="s">
        <v>95</v>
      </c>
      <c r="K100" s="137">
        <v>40</v>
      </c>
      <c r="L100" s="137">
        <v>0</v>
      </c>
      <c r="M100" s="137">
        <v>0</v>
      </c>
    </row>
    <row r="101" spans="1:14" ht="31.5">
      <c r="A101" s="217"/>
      <c r="B101" s="217"/>
      <c r="C101" s="217"/>
      <c r="D101" s="5" t="s">
        <v>375</v>
      </c>
      <c r="E101" s="12" t="s">
        <v>33</v>
      </c>
      <c r="F101" s="33" t="s">
        <v>13</v>
      </c>
      <c r="G101" s="194" t="s">
        <v>62</v>
      </c>
      <c r="H101" s="8" t="s">
        <v>188</v>
      </c>
      <c r="I101" s="192" t="s">
        <v>95</v>
      </c>
      <c r="J101" s="192" t="s">
        <v>95</v>
      </c>
      <c r="K101" s="137">
        <v>196.37</v>
      </c>
      <c r="L101" s="137">
        <v>0</v>
      </c>
      <c r="M101" s="137">
        <v>0</v>
      </c>
    </row>
    <row r="102" spans="1:14" ht="31.5">
      <c r="A102" s="217"/>
      <c r="B102" s="217"/>
      <c r="C102" s="217"/>
      <c r="D102" s="1" t="s">
        <v>332</v>
      </c>
      <c r="E102" s="136" t="s">
        <v>16</v>
      </c>
      <c r="F102" s="33" t="s">
        <v>13</v>
      </c>
      <c r="G102" s="171" t="s">
        <v>333</v>
      </c>
      <c r="H102" s="172" t="s">
        <v>188</v>
      </c>
      <c r="I102" s="172">
        <v>0</v>
      </c>
      <c r="J102" s="172">
        <v>0</v>
      </c>
      <c r="K102" s="137">
        <v>2549.8200000000002</v>
      </c>
      <c r="L102" s="137">
        <v>0</v>
      </c>
      <c r="M102" s="137">
        <v>0</v>
      </c>
    </row>
    <row r="103" spans="1:14" ht="31.5">
      <c r="A103" s="217"/>
      <c r="B103" s="217"/>
      <c r="C103" s="217"/>
      <c r="D103" s="5" t="s">
        <v>326</v>
      </c>
      <c r="E103" s="5" t="s">
        <v>210</v>
      </c>
      <c r="F103" s="33" t="s">
        <v>13</v>
      </c>
      <c r="G103" s="20" t="s">
        <v>10</v>
      </c>
      <c r="H103" s="8" t="s">
        <v>10</v>
      </c>
      <c r="I103" s="8" t="s">
        <v>62</v>
      </c>
      <c r="J103" s="8" t="s">
        <v>95</v>
      </c>
      <c r="K103" s="11">
        <v>0</v>
      </c>
      <c r="L103" s="11">
        <v>495</v>
      </c>
      <c r="M103" s="11">
        <v>0</v>
      </c>
    </row>
    <row r="104" spans="1:14" ht="31.5">
      <c r="A104" s="217"/>
      <c r="B104" s="217"/>
      <c r="C104" s="217"/>
      <c r="D104" s="5" t="s">
        <v>344</v>
      </c>
      <c r="E104" s="5" t="s">
        <v>210</v>
      </c>
      <c r="F104" s="33" t="s">
        <v>13</v>
      </c>
      <c r="G104" s="20" t="s">
        <v>10</v>
      </c>
      <c r="H104" s="8" t="s">
        <v>10</v>
      </c>
      <c r="I104" s="8" t="s">
        <v>62</v>
      </c>
      <c r="J104" s="8" t="s">
        <v>95</v>
      </c>
      <c r="K104" s="11">
        <v>0</v>
      </c>
      <c r="L104" s="11">
        <v>400</v>
      </c>
      <c r="M104" s="11">
        <v>0</v>
      </c>
    </row>
    <row r="105" spans="1:14">
      <c r="A105" s="217"/>
      <c r="B105" s="217"/>
      <c r="C105" s="217"/>
      <c r="D105" s="5" t="s">
        <v>343</v>
      </c>
      <c r="E105" s="12" t="s">
        <v>33</v>
      </c>
      <c r="F105" s="33" t="s">
        <v>13</v>
      </c>
      <c r="G105" s="20" t="s">
        <v>10</v>
      </c>
      <c r="H105" s="8" t="s">
        <v>10</v>
      </c>
      <c r="I105" s="8" t="s">
        <v>62</v>
      </c>
      <c r="J105" s="8" t="s">
        <v>95</v>
      </c>
      <c r="K105" s="11">
        <v>0</v>
      </c>
      <c r="L105" s="11">
        <v>250</v>
      </c>
      <c r="M105" s="11">
        <v>0</v>
      </c>
    </row>
    <row r="106" spans="1:14" ht="45" customHeight="1">
      <c r="A106" s="217"/>
      <c r="B106" s="216"/>
      <c r="C106" s="216"/>
      <c r="D106" s="5" t="s">
        <v>324</v>
      </c>
      <c r="E106" s="37" t="s">
        <v>210</v>
      </c>
      <c r="F106" s="10" t="s">
        <v>13</v>
      </c>
      <c r="G106" s="20" t="s">
        <v>10</v>
      </c>
      <c r="H106" s="8" t="s">
        <v>10</v>
      </c>
      <c r="I106" s="8" t="s">
        <v>62</v>
      </c>
      <c r="J106" s="8">
        <v>0</v>
      </c>
      <c r="K106" s="11">
        <v>0</v>
      </c>
      <c r="L106" s="11">
        <v>300</v>
      </c>
      <c r="M106" s="11">
        <v>0</v>
      </c>
    </row>
    <row r="107" spans="1:14" ht="47.25">
      <c r="A107" s="141" t="s">
        <v>34</v>
      </c>
      <c r="B107" s="140" t="s">
        <v>10</v>
      </c>
      <c r="C107" s="164" t="s">
        <v>10</v>
      </c>
      <c r="D107" s="17" t="s">
        <v>35</v>
      </c>
      <c r="E107" s="66" t="s">
        <v>98</v>
      </c>
      <c r="F107" s="81" t="s">
        <v>13</v>
      </c>
      <c r="G107" s="81">
        <f>G109+G110</f>
        <v>47</v>
      </c>
      <c r="H107" s="81" t="s">
        <v>10</v>
      </c>
      <c r="I107" s="81">
        <f t="shared" ref="I107:J107" si="17">I109+I110</f>
        <v>48</v>
      </c>
      <c r="J107" s="81">
        <f t="shared" si="17"/>
        <v>49</v>
      </c>
      <c r="K107" s="139">
        <f>K108+K112+K124</f>
        <v>63229.399999999994</v>
      </c>
      <c r="L107" s="102">
        <f t="shared" ref="L107:M107" si="18">L108+L112</f>
        <v>48899.81</v>
      </c>
      <c r="M107" s="102">
        <f t="shared" si="18"/>
        <v>47257.35</v>
      </c>
    </row>
    <row r="108" spans="1:14" ht="47.25">
      <c r="A108" s="72" t="s">
        <v>34</v>
      </c>
      <c r="B108" s="72" t="s">
        <v>192</v>
      </c>
      <c r="C108" s="72" t="s">
        <v>10</v>
      </c>
      <c r="D108" s="78" t="s">
        <v>35</v>
      </c>
      <c r="E108" s="78" t="s">
        <v>305</v>
      </c>
      <c r="F108" s="78" t="s">
        <v>13</v>
      </c>
      <c r="G108" s="176">
        <f>G109+G110</f>
        <v>47</v>
      </c>
      <c r="H108" s="176" t="s">
        <v>10</v>
      </c>
      <c r="I108" s="176">
        <f>I109+I110</f>
        <v>48</v>
      </c>
      <c r="J108" s="176">
        <f>J109+J110</f>
        <v>49</v>
      </c>
      <c r="K108" s="80">
        <f>K109+K110+K111</f>
        <v>41533.93</v>
      </c>
      <c r="L108" s="80">
        <f t="shared" ref="L108:M108" si="19">L109+L110+L111</f>
        <v>43900.49</v>
      </c>
      <c r="M108" s="80">
        <f t="shared" si="19"/>
        <v>43957.35</v>
      </c>
    </row>
    <row r="109" spans="1:14" ht="47.25">
      <c r="A109" s="6" t="s">
        <v>34</v>
      </c>
      <c r="B109" s="144" t="s">
        <v>192</v>
      </c>
      <c r="C109" s="6" t="s">
        <v>36</v>
      </c>
      <c r="D109" s="12" t="s">
        <v>37</v>
      </c>
      <c r="E109" s="7" t="s">
        <v>98</v>
      </c>
      <c r="F109" s="2" t="s">
        <v>13</v>
      </c>
      <c r="G109" s="2">
        <v>30</v>
      </c>
      <c r="H109" s="6" t="s">
        <v>188</v>
      </c>
      <c r="I109" s="6" t="s">
        <v>99</v>
      </c>
      <c r="J109" s="6" t="s">
        <v>99</v>
      </c>
      <c r="K109" s="188">
        <v>23038.12</v>
      </c>
      <c r="L109" s="188">
        <v>23038.12</v>
      </c>
      <c r="M109" s="188">
        <v>23038.12</v>
      </c>
    </row>
    <row r="110" spans="1:14" ht="47.25">
      <c r="A110" s="6" t="s">
        <v>34</v>
      </c>
      <c r="B110" s="144" t="s">
        <v>192</v>
      </c>
      <c r="C110" s="6" t="s">
        <v>38</v>
      </c>
      <c r="D110" s="12" t="s">
        <v>37</v>
      </c>
      <c r="E110" s="7" t="s">
        <v>98</v>
      </c>
      <c r="F110" s="2" t="s">
        <v>13</v>
      </c>
      <c r="G110" s="2">
        <v>17</v>
      </c>
      <c r="H110" s="6" t="s">
        <v>188</v>
      </c>
      <c r="I110" s="6" t="s">
        <v>190</v>
      </c>
      <c r="J110" s="6" t="s">
        <v>191</v>
      </c>
      <c r="K110" s="188">
        <v>17684.41</v>
      </c>
      <c r="L110" s="188">
        <v>17684.41</v>
      </c>
      <c r="M110" s="188">
        <v>17684.41</v>
      </c>
    </row>
    <row r="111" spans="1:14">
      <c r="A111" s="162" t="s">
        <v>10</v>
      </c>
      <c r="B111" s="4" t="s">
        <v>10</v>
      </c>
      <c r="C111" s="4" t="s">
        <v>10</v>
      </c>
      <c r="D111" s="12" t="s">
        <v>247</v>
      </c>
      <c r="E111" s="54" t="s">
        <v>10</v>
      </c>
      <c r="F111" s="54" t="s">
        <v>10</v>
      </c>
      <c r="G111" s="54" t="s">
        <v>10</v>
      </c>
      <c r="H111" s="6" t="s">
        <v>10</v>
      </c>
      <c r="I111" s="6" t="s">
        <v>10</v>
      </c>
      <c r="J111" s="6" t="s">
        <v>10</v>
      </c>
      <c r="K111" s="188">
        <v>811.4</v>
      </c>
      <c r="L111" s="188">
        <v>3177.96</v>
      </c>
      <c r="M111" s="188">
        <v>3234.82</v>
      </c>
      <c r="N111" s="13"/>
    </row>
    <row r="112" spans="1:14" ht="31.5">
      <c r="A112" s="72" t="s">
        <v>34</v>
      </c>
      <c r="B112" s="72" t="s">
        <v>193</v>
      </c>
      <c r="C112" s="72" t="s">
        <v>10</v>
      </c>
      <c r="D112" s="78" t="s">
        <v>194</v>
      </c>
      <c r="E112" s="70" t="s">
        <v>113</v>
      </c>
      <c r="F112" s="75" t="s">
        <v>13</v>
      </c>
      <c r="G112" s="72" t="s">
        <v>83</v>
      </c>
      <c r="H112" s="72" t="s">
        <v>10</v>
      </c>
      <c r="I112" s="72" t="s">
        <v>83</v>
      </c>
      <c r="J112" s="72" t="s">
        <v>83</v>
      </c>
      <c r="K112" s="80">
        <f>K113+K114+K117+K118+K119+K120+K121+K123+K122+K115+K116</f>
        <v>21655.579999999998</v>
      </c>
      <c r="L112" s="80">
        <f t="shared" ref="L112:M112" si="20">L113+L114+L117+L118+L119+L120+L121+L123+L122</f>
        <v>4999.32</v>
      </c>
      <c r="M112" s="80">
        <f t="shared" si="20"/>
        <v>3300</v>
      </c>
      <c r="N112" s="13"/>
    </row>
    <row r="113" spans="1:14" ht="31.5">
      <c r="A113" s="219" t="s">
        <v>34</v>
      </c>
      <c r="B113" s="225" t="s">
        <v>193</v>
      </c>
      <c r="C113" s="225" t="s">
        <v>36</v>
      </c>
      <c r="D113" s="16" t="s">
        <v>223</v>
      </c>
      <c r="E113" s="16" t="s">
        <v>225</v>
      </c>
      <c r="F113" s="19" t="s">
        <v>13</v>
      </c>
      <c r="G113" s="19">
        <v>1</v>
      </c>
      <c r="H113" s="20" t="s">
        <v>188</v>
      </c>
      <c r="I113" s="20" t="s">
        <v>95</v>
      </c>
      <c r="J113" s="20" t="s">
        <v>95</v>
      </c>
      <c r="K113" s="11">
        <v>325</v>
      </c>
      <c r="L113" s="11">
        <v>0</v>
      </c>
      <c r="M113" s="11">
        <v>0</v>
      </c>
      <c r="N113" s="13"/>
    </row>
    <row r="114" spans="1:14" ht="31.5">
      <c r="A114" s="219"/>
      <c r="B114" s="226"/>
      <c r="C114" s="226"/>
      <c r="D114" s="16" t="s">
        <v>224</v>
      </c>
      <c r="E114" s="16" t="s">
        <v>15</v>
      </c>
      <c r="F114" s="19" t="s">
        <v>13</v>
      </c>
      <c r="G114" s="19">
        <v>1</v>
      </c>
      <c r="H114" s="20" t="s">
        <v>188</v>
      </c>
      <c r="I114" s="20" t="s">
        <v>95</v>
      </c>
      <c r="J114" s="20" t="s">
        <v>95</v>
      </c>
      <c r="K114" s="11">
        <v>4513</v>
      </c>
      <c r="L114" s="11">
        <v>0</v>
      </c>
      <c r="M114" s="11">
        <v>0</v>
      </c>
    </row>
    <row r="115" spans="1:14" ht="157.5">
      <c r="A115" s="219"/>
      <c r="B115" s="226"/>
      <c r="C115" s="226"/>
      <c r="D115" s="16" t="s">
        <v>376</v>
      </c>
      <c r="E115" s="12" t="s">
        <v>15</v>
      </c>
      <c r="F115" s="10" t="s">
        <v>13</v>
      </c>
      <c r="G115" s="10">
        <v>1</v>
      </c>
      <c r="H115" s="6" t="s">
        <v>188</v>
      </c>
      <c r="I115" s="8" t="s">
        <v>95</v>
      </c>
      <c r="J115" s="8" t="s">
        <v>95</v>
      </c>
      <c r="K115" s="11">
        <f>1445.48+170</f>
        <v>1615.48</v>
      </c>
      <c r="L115" s="11">
        <v>0</v>
      </c>
      <c r="M115" s="11">
        <v>0</v>
      </c>
    </row>
    <row r="116" spans="1:14" ht="31.5">
      <c r="A116" s="219"/>
      <c r="B116" s="226"/>
      <c r="C116" s="226"/>
      <c r="D116" s="16" t="s">
        <v>345</v>
      </c>
      <c r="E116" s="12" t="s">
        <v>15</v>
      </c>
      <c r="F116" s="10" t="s">
        <v>13</v>
      </c>
      <c r="G116" s="10">
        <v>1</v>
      </c>
      <c r="H116" s="6" t="s">
        <v>188</v>
      </c>
      <c r="I116" s="8" t="s">
        <v>95</v>
      </c>
      <c r="J116" s="8" t="s">
        <v>95</v>
      </c>
      <c r="K116" s="11">
        <v>248.15</v>
      </c>
      <c r="L116" s="11">
        <v>0</v>
      </c>
      <c r="M116" s="11">
        <v>0</v>
      </c>
    </row>
    <row r="117" spans="1:14" ht="33" customHeight="1">
      <c r="A117" s="219"/>
      <c r="B117" s="226"/>
      <c r="C117" s="226"/>
      <c r="D117" s="16" t="s">
        <v>346</v>
      </c>
      <c r="E117" s="12" t="s">
        <v>15</v>
      </c>
      <c r="F117" s="10" t="s">
        <v>13</v>
      </c>
      <c r="G117" s="10">
        <v>1</v>
      </c>
      <c r="H117" s="6" t="s">
        <v>188</v>
      </c>
      <c r="I117" s="8" t="s">
        <v>95</v>
      </c>
      <c r="J117" s="8" t="s">
        <v>95</v>
      </c>
      <c r="K117" s="11">
        <v>106.91</v>
      </c>
      <c r="L117" s="11">
        <v>0</v>
      </c>
      <c r="M117" s="11">
        <v>0</v>
      </c>
    </row>
    <row r="118" spans="1:14">
      <c r="A118" s="219"/>
      <c r="B118" s="226"/>
      <c r="C118" s="226"/>
      <c r="D118" s="16" t="s">
        <v>108</v>
      </c>
      <c r="E118" s="12" t="s">
        <v>15</v>
      </c>
      <c r="F118" s="10" t="s">
        <v>13</v>
      </c>
      <c r="G118" s="10">
        <v>0</v>
      </c>
      <c r="H118" s="6" t="s">
        <v>10</v>
      </c>
      <c r="I118" s="8" t="s">
        <v>62</v>
      </c>
      <c r="J118" s="8" t="s">
        <v>62</v>
      </c>
      <c r="K118" s="11">
        <v>0</v>
      </c>
      <c r="L118" s="11">
        <v>2650</v>
      </c>
      <c r="M118" s="11">
        <v>2650</v>
      </c>
    </row>
    <row r="119" spans="1:14">
      <c r="A119" s="219"/>
      <c r="B119" s="226"/>
      <c r="C119" s="226"/>
      <c r="D119" s="16" t="s">
        <v>103</v>
      </c>
      <c r="E119" s="12" t="s">
        <v>111</v>
      </c>
      <c r="F119" s="10" t="s">
        <v>13</v>
      </c>
      <c r="G119" s="19">
        <v>0</v>
      </c>
      <c r="H119" s="6" t="s">
        <v>10</v>
      </c>
      <c r="I119" s="8" t="s">
        <v>115</v>
      </c>
      <c r="J119" s="8" t="s">
        <v>95</v>
      </c>
      <c r="K119" s="11">
        <v>0</v>
      </c>
      <c r="L119" s="11">
        <v>650</v>
      </c>
      <c r="M119" s="11">
        <v>0</v>
      </c>
    </row>
    <row r="120" spans="1:14" ht="94.5">
      <c r="A120" s="218" t="s">
        <v>34</v>
      </c>
      <c r="B120" s="225" t="s">
        <v>193</v>
      </c>
      <c r="C120" s="215" t="s">
        <v>38</v>
      </c>
      <c r="D120" s="16" t="s">
        <v>310</v>
      </c>
      <c r="E120" s="12" t="s">
        <v>15</v>
      </c>
      <c r="F120" s="10" t="s">
        <v>13</v>
      </c>
      <c r="G120" s="19">
        <v>1</v>
      </c>
      <c r="H120" s="6" t="s">
        <v>188</v>
      </c>
      <c r="I120" s="8" t="s">
        <v>95</v>
      </c>
      <c r="J120" s="8" t="s">
        <v>95</v>
      </c>
      <c r="K120" s="11">
        <v>14216.97</v>
      </c>
      <c r="L120" s="11">
        <v>0</v>
      </c>
      <c r="M120" s="11">
        <v>0</v>
      </c>
    </row>
    <row r="121" spans="1:14">
      <c r="A121" s="218"/>
      <c r="B121" s="225"/>
      <c r="C121" s="217"/>
      <c r="D121" s="16" t="s">
        <v>103</v>
      </c>
      <c r="E121" s="12" t="s">
        <v>111</v>
      </c>
      <c r="F121" s="19" t="s">
        <v>13</v>
      </c>
      <c r="G121" s="19">
        <v>0</v>
      </c>
      <c r="H121" s="6" t="s">
        <v>10</v>
      </c>
      <c r="I121" s="40">
        <v>0</v>
      </c>
      <c r="J121" s="52">
        <v>8</v>
      </c>
      <c r="K121" s="11">
        <v>0</v>
      </c>
      <c r="L121" s="11">
        <v>0</v>
      </c>
      <c r="M121" s="11">
        <v>650</v>
      </c>
    </row>
    <row r="122" spans="1:14" ht="48" customHeight="1">
      <c r="A122" s="218"/>
      <c r="B122" s="225"/>
      <c r="C122" s="217"/>
      <c r="D122" s="5" t="s">
        <v>347</v>
      </c>
      <c r="E122" s="5" t="s">
        <v>33</v>
      </c>
      <c r="F122" s="19" t="s">
        <v>13</v>
      </c>
      <c r="G122" s="19">
        <v>1</v>
      </c>
      <c r="H122" s="6" t="s">
        <v>188</v>
      </c>
      <c r="I122" s="8">
        <v>0</v>
      </c>
      <c r="J122" s="8">
        <v>0</v>
      </c>
      <c r="K122" s="11">
        <v>630.07000000000005</v>
      </c>
      <c r="L122" s="11">
        <v>0</v>
      </c>
      <c r="M122" s="11">
        <v>0</v>
      </c>
      <c r="N122" s="167"/>
    </row>
    <row r="123" spans="1:14" ht="47.25">
      <c r="A123" s="218"/>
      <c r="B123" s="225"/>
      <c r="C123" s="216"/>
      <c r="D123" s="5" t="s">
        <v>348</v>
      </c>
      <c r="E123" s="5" t="s">
        <v>16</v>
      </c>
      <c r="F123" s="19" t="s">
        <v>13</v>
      </c>
      <c r="G123" s="19" t="s">
        <v>10</v>
      </c>
      <c r="H123" s="6" t="s">
        <v>10</v>
      </c>
      <c r="I123" s="20" t="s">
        <v>349</v>
      </c>
      <c r="J123" s="8">
        <v>0</v>
      </c>
      <c r="K123" s="11">
        <v>0</v>
      </c>
      <c r="L123" s="11">
        <v>1699.32</v>
      </c>
      <c r="M123" s="11">
        <v>0</v>
      </c>
      <c r="N123" s="167"/>
    </row>
    <row r="124" spans="1:14" ht="31.5">
      <c r="A124" s="72" t="s">
        <v>34</v>
      </c>
      <c r="B124" s="72" t="s">
        <v>299</v>
      </c>
      <c r="C124" s="72" t="s">
        <v>10</v>
      </c>
      <c r="D124" s="70" t="s">
        <v>300</v>
      </c>
      <c r="E124" s="70" t="s">
        <v>124</v>
      </c>
      <c r="F124" s="75" t="s">
        <v>30</v>
      </c>
      <c r="G124" s="79">
        <v>1</v>
      </c>
      <c r="H124" s="79" t="s">
        <v>147</v>
      </c>
      <c r="I124" s="79" t="s">
        <v>10</v>
      </c>
      <c r="J124" s="79" t="s">
        <v>10</v>
      </c>
      <c r="K124" s="71">
        <f>K125</f>
        <v>39.89</v>
      </c>
      <c r="L124" s="71">
        <f t="shared" ref="L124" si="21">L125</f>
        <v>0</v>
      </c>
      <c r="M124" s="71">
        <f t="shared" ref="M124" si="22">M125</f>
        <v>0</v>
      </c>
      <c r="N124" s="167"/>
    </row>
    <row r="125" spans="1:14" ht="51.75" customHeight="1">
      <c r="A125" s="20" t="s">
        <v>34</v>
      </c>
      <c r="B125" s="20" t="s">
        <v>299</v>
      </c>
      <c r="C125" s="20" t="s">
        <v>17</v>
      </c>
      <c r="D125" s="16" t="s">
        <v>301</v>
      </c>
      <c r="E125" s="16" t="s">
        <v>124</v>
      </c>
      <c r="F125" s="19" t="s">
        <v>30</v>
      </c>
      <c r="G125" s="23">
        <v>1</v>
      </c>
      <c r="H125" s="6" t="s">
        <v>147</v>
      </c>
      <c r="I125" s="23">
        <v>0</v>
      </c>
      <c r="J125" s="23">
        <v>0</v>
      </c>
      <c r="K125" s="11">
        <v>39.89</v>
      </c>
      <c r="L125" s="11">
        <v>0</v>
      </c>
      <c r="M125" s="11">
        <v>0</v>
      </c>
    </row>
    <row r="126" spans="1:14" ht="47.25">
      <c r="A126" s="208" t="s">
        <v>39</v>
      </c>
      <c r="B126" s="208" t="s">
        <v>10</v>
      </c>
      <c r="C126" s="208" t="s">
        <v>10</v>
      </c>
      <c r="D126" s="220" t="s">
        <v>40</v>
      </c>
      <c r="E126" s="66" t="s">
        <v>131</v>
      </c>
      <c r="F126" s="81" t="s">
        <v>13</v>
      </c>
      <c r="G126" s="81">
        <v>60</v>
      </c>
      <c r="H126" s="58" t="s">
        <v>10</v>
      </c>
      <c r="I126" s="81">
        <v>52</v>
      </c>
      <c r="J126" s="81">
        <v>52</v>
      </c>
      <c r="K126" s="259">
        <f>K129</f>
        <v>23066.114999999998</v>
      </c>
      <c r="L126" s="259">
        <f t="shared" ref="L126:M126" si="23">L129</f>
        <v>21596.12</v>
      </c>
      <c r="M126" s="259">
        <f t="shared" si="23"/>
        <v>21596.12</v>
      </c>
    </row>
    <row r="127" spans="1:14">
      <c r="A127" s="208"/>
      <c r="B127" s="208"/>
      <c r="C127" s="208"/>
      <c r="D127" s="221"/>
      <c r="E127" s="83" t="s">
        <v>41</v>
      </c>
      <c r="F127" s="84" t="s">
        <v>30</v>
      </c>
      <c r="G127" s="85">
        <v>134400</v>
      </c>
      <c r="H127" s="157" t="s">
        <v>10</v>
      </c>
      <c r="I127" s="85">
        <f>131500+950</f>
        <v>132450</v>
      </c>
      <c r="J127" s="85">
        <f>131500+970</f>
        <v>132470</v>
      </c>
      <c r="K127" s="260"/>
      <c r="L127" s="260"/>
      <c r="M127" s="260"/>
    </row>
    <row r="128" spans="1:14" ht="31.5">
      <c r="A128" s="208"/>
      <c r="B128" s="208"/>
      <c r="C128" s="208"/>
      <c r="D128" s="222"/>
      <c r="E128" s="83" t="s">
        <v>241</v>
      </c>
      <c r="F128" s="84" t="s">
        <v>13</v>
      </c>
      <c r="G128" s="85">
        <v>3</v>
      </c>
      <c r="H128" s="85" t="s">
        <v>10</v>
      </c>
      <c r="I128" s="85">
        <v>3</v>
      </c>
      <c r="J128" s="85">
        <v>3</v>
      </c>
      <c r="K128" s="261"/>
      <c r="L128" s="261"/>
      <c r="M128" s="261"/>
    </row>
    <row r="129" spans="1:13">
      <c r="A129" s="72" t="s">
        <v>39</v>
      </c>
      <c r="B129" s="72" t="s">
        <v>195</v>
      </c>
      <c r="C129" s="72" t="s">
        <v>10</v>
      </c>
      <c r="D129" s="78" t="s">
        <v>196</v>
      </c>
      <c r="E129" s="70" t="s">
        <v>113</v>
      </c>
      <c r="F129" s="75" t="s">
        <v>13</v>
      </c>
      <c r="G129" s="72" t="s">
        <v>105</v>
      </c>
      <c r="H129" s="72" t="s">
        <v>10</v>
      </c>
      <c r="I129" s="72" t="s">
        <v>105</v>
      </c>
      <c r="J129" s="72" t="s">
        <v>105</v>
      </c>
      <c r="K129" s="80">
        <f>SUM(K130:K175)</f>
        <v>23066.114999999998</v>
      </c>
      <c r="L129" s="80">
        <f>SUM(L130:L175)</f>
        <v>21596.12</v>
      </c>
      <c r="M129" s="80">
        <f>SUM(M130:M175)</f>
        <v>21596.12</v>
      </c>
    </row>
    <row r="130" spans="1:13" ht="47.25">
      <c r="A130" s="212" t="s">
        <v>39</v>
      </c>
      <c r="B130" s="212" t="s">
        <v>195</v>
      </c>
      <c r="C130" s="212" t="s">
        <v>17</v>
      </c>
      <c r="D130" s="24" t="s">
        <v>42</v>
      </c>
      <c r="E130" s="7" t="s">
        <v>110</v>
      </c>
      <c r="F130" s="29" t="s">
        <v>13</v>
      </c>
      <c r="G130" s="23" t="s">
        <v>10</v>
      </c>
      <c r="H130" s="20" t="s">
        <v>10</v>
      </c>
      <c r="I130" s="20" t="s">
        <v>83</v>
      </c>
      <c r="J130" s="20" t="s">
        <v>83</v>
      </c>
      <c r="K130" s="11">
        <v>0</v>
      </c>
      <c r="L130" s="11">
        <v>1210</v>
      </c>
      <c r="M130" s="11">
        <v>1210</v>
      </c>
    </row>
    <row r="131" spans="1:13" ht="47.25">
      <c r="A131" s="213"/>
      <c r="B131" s="213"/>
      <c r="C131" s="213"/>
      <c r="D131" s="24" t="s">
        <v>104</v>
      </c>
      <c r="E131" s="7" t="s">
        <v>110</v>
      </c>
      <c r="F131" s="29" t="s">
        <v>13</v>
      </c>
      <c r="G131" s="23" t="s">
        <v>10</v>
      </c>
      <c r="H131" s="20" t="s">
        <v>10</v>
      </c>
      <c r="I131" s="20" t="s">
        <v>62</v>
      </c>
      <c r="J131" s="20" t="s">
        <v>62</v>
      </c>
      <c r="K131" s="11">
        <v>0</v>
      </c>
      <c r="L131" s="11">
        <v>160</v>
      </c>
      <c r="M131" s="11">
        <v>160</v>
      </c>
    </row>
    <row r="132" spans="1:13" ht="31.5">
      <c r="A132" s="213"/>
      <c r="B132" s="213"/>
      <c r="C132" s="213"/>
      <c r="D132" s="25" t="s">
        <v>270</v>
      </c>
      <c r="E132" s="12" t="s">
        <v>41</v>
      </c>
      <c r="F132" s="10" t="s">
        <v>30</v>
      </c>
      <c r="G132" s="23" t="s">
        <v>43</v>
      </c>
      <c r="H132" s="6" t="s">
        <v>237</v>
      </c>
      <c r="I132" s="8" t="s">
        <v>44</v>
      </c>
      <c r="J132" s="8" t="s">
        <v>44</v>
      </c>
      <c r="K132" s="11">
        <v>90</v>
      </c>
      <c r="L132" s="11">
        <v>90</v>
      </c>
      <c r="M132" s="11">
        <v>90</v>
      </c>
    </row>
    <row r="133" spans="1:13" ht="31.5">
      <c r="A133" s="213"/>
      <c r="B133" s="213"/>
      <c r="C133" s="213"/>
      <c r="D133" s="25" t="s">
        <v>45</v>
      </c>
      <c r="E133" s="12" t="s">
        <v>46</v>
      </c>
      <c r="F133" s="10" t="s">
        <v>30</v>
      </c>
      <c r="G133" s="23" t="s">
        <v>47</v>
      </c>
      <c r="H133" s="20" t="s">
        <v>236</v>
      </c>
      <c r="I133" s="8" t="s">
        <v>47</v>
      </c>
      <c r="J133" s="8" t="s">
        <v>47</v>
      </c>
      <c r="K133" s="11">
        <v>120</v>
      </c>
      <c r="L133" s="11">
        <v>120</v>
      </c>
      <c r="M133" s="11">
        <v>120</v>
      </c>
    </row>
    <row r="134" spans="1:13" ht="31.5">
      <c r="A134" s="213"/>
      <c r="B134" s="213"/>
      <c r="C134" s="213"/>
      <c r="D134" s="25" t="s">
        <v>48</v>
      </c>
      <c r="E134" s="12" t="s">
        <v>110</v>
      </c>
      <c r="F134" s="10" t="s">
        <v>13</v>
      </c>
      <c r="G134" s="23" t="s">
        <v>10</v>
      </c>
      <c r="H134" s="6" t="s">
        <v>10</v>
      </c>
      <c r="I134" s="8" t="s">
        <v>62</v>
      </c>
      <c r="J134" s="8" t="s">
        <v>62</v>
      </c>
      <c r="K134" s="11">
        <v>0</v>
      </c>
      <c r="L134" s="11">
        <v>1619</v>
      </c>
      <c r="M134" s="11">
        <v>1619</v>
      </c>
    </row>
    <row r="135" spans="1:13" ht="31.5">
      <c r="A135" s="214"/>
      <c r="B135" s="214"/>
      <c r="C135" s="214"/>
      <c r="D135" s="25" t="s">
        <v>49</v>
      </c>
      <c r="E135" s="12" t="s">
        <v>46</v>
      </c>
      <c r="F135" s="10" t="s">
        <v>30</v>
      </c>
      <c r="G135" s="23" t="s">
        <v>50</v>
      </c>
      <c r="H135" s="6" t="s">
        <v>200</v>
      </c>
      <c r="I135" s="20" t="s">
        <v>50</v>
      </c>
      <c r="J135" s="8" t="s">
        <v>50</v>
      </c>
      <c r="K135" s="11">
        <v>120</v>
      </c>
      <c r="L135" s="11">
        <v>120</v>
      </c>
      <c r="M135" s="11">
        <v>120</v>
      </c>
    </row>
    <row r="136" spans="1:13" ht="47.25">
      <c r="A136" s="213" t="s">
        <v>39</v>
      </c>
      <c r="B136" s="213" t="s">
        <v>195</v>
      </c>
      <c r="C136" s="224" t="s">
        <v>38</v>
      </c>
      <c r="D136" s="15" t="s">
        <v>42</v>
      </c>
      <c r="E136" s="7" t="s">
        <v>41</v>
      </c>
      <c r="F136" s="2" t="s">
        <v>30</v>
      </c>
      <c r="G136" s="23">
        <v>30</v>
      </c>
      <c r="H136" s="6" t="s">
        <v>147</v>
      </c>
      <c r="I136" s="21">
        <v>30</v>
      </c>
      <c r="J136" s="21">
        <v>30</v>
      </c>
      <c r="K136" s="34">
        <v>250</v>
      </c>
      <c r="L136" s="34">
        <v>250</v>
      </c>
      <c r="M136" s="34">
        <v>250</v>
      </c>
    </row>
    <row r="137" spans="1:13" ht="60.75" customHeight="1">
      <c r="A137" s="213"/>
      <c r="B137" s="213"/>
      <c r="C137" s="225"/>
      <c r="D137" s="1" t="s">
        <v>94</v>
      </c>
      <c r="E137" s="86" t="s">
        <v>41</v>
      </c>
      <c r="F137" s="87" t="s">
        <v>30</v>
      </c>
      <c r="G137" s="88">
        <v>0</v>
      </c>
      <c r="H137" s="60" t="s">
        <v>226</v>
      </c>
      <c r="I137" s="48">
        <v>50</v>
      </c>
      <c r="J137" s="48">
        <v>50</v>
      </c>
      <c r="K137" s="49">
        <v>0</v>
      </c>
      <c r="L137" s="49">
        <v>30</v>
      </c>
      <c r="M137" s="49">
        <v>30</v>
      </c>
    </row>
    <row r="138" spans="1:13" ht="31.5">
      <c r="A138" s="213"/>
      <c r="B138" s="213"/>
      <c r="C138" s="225"/>
      <c r="D138" s="166" t="s">
        <v>227</v>
      </c>
      <c r="E138" s="86" t="s">
        <v>41</v>
      </c>
      <c r="F138" s="87" t="s">
        <v>30</v>
      </c>
      <c r="G138" s="23">
        <v>5000</v>
      </c>
      <c r="H138" s="20" t="s">
        <v>228</v>
      </c>
      <c r="I138" s="21">
        <v>5000</v>
      </c>
      <c r="J138" s="21">
        <v>5000</v>
      </c>
      <c r="K138" s="34">
        <f>400+56.58</f>
        <v>456.58</v>
      </c>
      <c r="L138" s="34">
        <v>400</v>
      </c>
      <c r="M138" s="34">
        <v>400</v>
      </c>
    </row>
    <row r="139" spans="1:13" ht="47.25">
      <c r="A139" s="213"/>
      <c r="B139" s="213"/>
      <c r="C139" s="225"/>
      <c r="D139" s="15" t="s">
        <v>229</v>
      </c>
      <c r="E139" s="86" t="s">
        <v>41</v>
      </c>
      <c r="F139" s="87" t="s">
        <v>30</v>
      </c>
      <c r="G139" s="23">
        <v>50</v>
      </c>
      <c r="H139" s="6" t="s">
        <v>230</v>
      </c>
      <c r="I139" s="21">
        <v>50</v>
      </c>
      <c r="J139" s="21">
        <v>50</v>
      </c>
      <c r="K139" s="34">
        <v>217</v>
      </c>
      <c r="L139" s="34">
        <v>250</v>
      </c>
      <c r="M139" s="34">
        <v>250</v>
      </c>
    </row>
    <row r="140" spans="1:13" ht="47.25">
      <c r="A140" s="213"/>
      <c r="B140" s="213"/>
      <c r="C140" s="225"/>
      <c r="D140" s="15" t="s">
        <v>231</v>
      </c>
      <c r="E140" s="86" t="s">
        <v>41</v>
      </c>
      <c r="F140" s="87" t="s">
        <v>30</v>
      </c>
      <c r="G140" s="23">
        <v>200</v>
      </c>
      <c r="H140" s="6" t="s">
        <v>232</v>
      </c>
      <c r="I140" s="21">
        <v>200</v>
      </c>
      <c r="J140" s="21">
        <v>200</v>
      </c>
      <c r="K140" s="34">
        <v>100</v>
      </c>
      <c r="L140" s="34">
        <v>100</v>
      </c>
      <c r="M140" s="34">
        <v>100</v>
      </c>
    </row>
    <row r="141" spans="1:13" ht="31.5">
      <c r="A141" s="213"/>
      <c r="B141" s="213"/>
      <c r="C141" s="225"/>
      <c r="D141" s="15" t="s">
        <v>135</v>
      </c>
      <c r="E141" s="86" t="s">
        <v>41</v>
      </c>
      <c r="F141" s="87" t="s">
        <v>30</v>
      </c>
      <c r="G141" s="23">
        <v>60</v>
      </c>
      <c r="H141" s="6" t="s">
        <v>232</v>
      </c>
      <c r="I141" s="21">
        <v>60</v>
      </c>
      <c r="J141" s="21">
        <v>60</v>
      </c>
      <c r="K141" s="34">
        <v>70</v>
      </c>
      <c r="L141" s="34">
        <v>70</v>
      </c>
      <c r="M141" s="34">
        <v>70</v>
      </c>
    </row>
    <row r="142" spans="1:13" ht="31.5">
      <c r="A142" s="213"/>
      <c r="B142" s="213"/>
      <c r="C142" s="225"/>
      <c r="D142" s="15" t="s">
        <v>138</v>
      </c>
      <c r="E142" s="86" t="s">
        <v>41</v>
      </c>
      <c r="F142" s="87" t="s">
        <v>30</v>
      </c>
      <c r="G142" s="23">
        <v>50</v>
      </c>
      <c r="H142" s="6" t="s">
        <v>233</v>
      </c>
      <c r="I142" s="21">
        <v>50</v>
      </c>
      <c r="J142" s="21">
        <v>50</v>
      </c>
      <c r="K142" s="34">
        <v>200</v>
      </c>
      <c r="L142" s="34">
        <v>200</v>
      </c>
      <c r="M142" s="34">
        <v>200</v>
      </c>
    </row>
    <row r="143" spans="1:13" ht="47.25">
      <c r="A143" s="213"/>
      <c r="B143" s="213"/>
      <c r="C143" s="225"/>
      <c r="D143" s="15" t="s">
        <v>289</v>
      </c>
      <c r="E143" s="86" t="s">
        <v>41</v>
      </c>
      <c r="F143" s="87" t="s">
        <v>30</v>
      </c>
      <c r="G143" s="23">
        <v>100</v>
      </c>
      <c r="H143" s="6" t="s">
        <v>290</v>
      </c>
      <c r="I143" s="21" t="s">
        <v>10</v>
      </c>
      <c r="J143" s="21" t="s">
        <v>10</v>
      </c>
      <c r="K143" s="34">
        <v>100</v>
      </c>
      <c r="L143" s="34">
        <v>0</v>
      </c>
      <c r="M143" s="34">
        <v>0</v>
      </c>
    </row>
    <row r="144" spans="1:13" ht="47.25">
      <c r="A144" s="213"/>
      <c r="B144" s="213"/>
      <c r="C144" s="225"/>
      <c r="D144" s="15" t="s">
        <v>291</v>
      </c>
      <c r="E144" s="86" t="s">
        <v>41</v>
      </c>
      <c r="F144" s="87" t="s">
        <v>30</v>
      </c>
      <c r="G144" s="23">
        <v>36</v>
      </c>
      <c r="H144" s="6" t="s">
        <v>265</v>
      </c>
      <c r="I144" s="21" t="s">
        <v>10</v>
      </c>
      <c r="J144" s="21" t="s">
        <v>10</v>
      </c>
      <c r="K144" s="34">
        <v>16</v>
      </c>
      <c r="L144" s="34">
        <v>0</v>
      </c>
      <c r="M144" s="34">
        <v>0</v>
      </c>
    </row>
    <row r="145" spans="1:13" ht="31.5">
      <c r="A145" s="213"/>
      <c r="B145" s="213"/>
      <c r="C145" s="225"/>
      <c r="D145" s="15" t="s">
        <v>286</v>
      </c>
      <c r="E145" s="86" t="s">
        <v>41</v>
      </c>
      <c r="F145" s="87" t="s">
        <v>30</v>
      </c>
      <c r="G145" s="23">
        <v>799</v>
      </c>
      <c r="H145" s="6" t="s">
        <v>226</v>
      </c>
      <c r="I145" s="21">
        <v>0</v>
      </c>
      <c r="J145" s="21">
        <v>0</v>
      </c>
      <c r="K145" s="34">
        <v>80</v>
      </c>
      <c r="L145" s="34">
        <v>0</v>
      </c>
      <c r="M145" s="34">
        <v>0</v>
      </c>
    </row>
    <row r="146" spans="1:13" ht="47.25">
      <c r="A146" s="213"/>
      <c r="B146" s="213"/>
      <c r="C146" s="225"/>
      <c r="D146" s="180" t="s">
        <v>359</v>
      </c>
      <c r="E146" s="86" t="s">
        <v>41</v>
      </c>
      <c r="F146" s="87" t="s">
        <v>30</v>
      </c>
      <c r="G146" s="88">
        <v>200</v>
      </c>
      <c r="H146" s="178" t="s">
        <v>226</v>
      </c>
      <c r="I146" s="48">
        <v>0</v>
      </c>
      <c r="J146" s="48">
        <v>0</v>
      </c>
      <c r="K146" s="49">
        <v>30</v>
      </c>
      <c r="L146" s="49">
        <v>0</v>
      </c>
      <c r="M146" s="49">
        <v>0</v>
      </c>
    </row>
    <row r="147" spans="1:13" ht="63">
      <c r="A147" s="213"/>
      <c r="B147" s="213"/>
      <c r="C147" s="225"/>
      <c r="D147" s="180" t="s">
        <v>358</v>
      </c>
      <c r="E147" s="86" t="s">
        <v>41</v>
      </c>
      <c r="F147" s="87" t="s">
        <v>30</v>
      </c>
      <c r="G147" s="88">
        <v>75</v>
      </c>
      <c r="H147" s="6" t="s">
        <v>199</v>
      </c>
      <c r="I147" s="48">
        <v>0</v>
      </c>
      <c r="J147" s="48">
        <v>0</v>
      </c>
      <c r="K147" s="49">
        <v>74.55</v>
      </c>
      <c r="L147" s="49">
        <v>0</v>
      </c>
      <c r="M147" s="49">
        <v>0</v>
      </c>
    </row>
    <row r="148" spans="1:13" ht="77.25" customHeight="1">
      <c r="A148" s="213"/>
      <c r="B148" s="213"/>
      <c r="C148" s="225"/>
      <c r="D148" s="180" t="s">
        <v>357</v>
      </c>
      <c r="E148" s="86" t="s">
        <v>41</v>
      </c>
      <c r="F148" s="87" t="s">
        <v>30</v>
      </c>
      <c r="G148" s="88">
        <v>5673</v>
      </c>
      <c r="H148" s="6" t="s">
        <v>199</v>
      </c>
      <c r="I148" s="48">
        <v>0</v>
      </c>
      <c r="J148" s="48">
        <v>0</v>
      </c>
      <c r="K148" s="49">
        <v>1036.45</v>
      </c>
      <c r="L148" s="49">
        <v>0</v>
      </c>
      <c r="M148" s="49">
        <v>0</v>
      </c>
    </row>
    <row r="149" spans="1:13" ht="104.25" customHeight="1">
      <c r="A149" s="213"/>
      <c r="B149" s="213"/>
      <c r="C149" s="225"/>
      <c r="D149" s="5" t="s">
        <v>356</v>
      </c>
      <c r="E149" s="86" t="s">
        <v>41</v>
      </c>
      <c r="F149" s="87" t="s">
        <v>30</v>
      </c>
      <c r="G149" s="88">
        <v>80</v>
      </c>
      <c r="H149" s="6" t="s">
        <v>199</v>
      </c>
      <c r="I149" s="48">
        <v>0</v>
      </c>
      <c r="J149" s="48">
        <v>0</v>
      </c>
      <c r="K149" s="49">
        <v>39.51</v>
      </c>
      <c r="L149" s="49">
        <v>0</v>
      </c>
      <c r="M149" s="49">
        <v>0</v>
      </c>
    </row>
    <row r="150" spans="1:13" ht="32.25" customHeight="1">
      <c r="A150" s="214"/>
      <c r="B150" s="214"/>
      <c r="C150" s="225"/>
      <c r="D150" s="15" t="s">
        <v>239</v>
      </c>
      <c r="E150" s="19" t="s">
        <v>10</v>
      </c>
      <c r="F150" s="19" t="s">
        <v>10</v>
      </c>
      <c r="G150" s="23" t="s">
        <v>10</v>
      </c>
      <c r="H150" s="20" t="s">
        <v>10</v>
      </c>
      <c r="I150" s="23" t="s">
        <v>10</v>
      </c>
      <c r="J150" s="23" t="s">
        <v>10</v>
      </c>
      <c r="K150" s="34">
        <f>37.82+30+12.49+1.95</f>
        <v>82.259999999999991</v>
      </c>
      <c r="L150" s="34">
        <v>426</v>
      </c>
      <c r="M150" s="34">
        <v>426</v>
      </c>
    </row>
    <row r="151" spans="1:13" ht="66" customHeight="1">
      <c r="A151" s="219" t="s">
        <v>39</v>
      </c>
      <c r="B151" s="219" t="s">
        <v>195</v>
      </c>
      <c r="C151" s="219" t="s">
        <v>36</v>
      </c>
      <c r="D151" s="15" t="s">
        <v>53</v>
      </c>
      <c r="E151" s="7" t="s">
        <v>41</v>
      </c>
      <c r="F151" s="2" t="s">
        <v>30</v>
      </c>
      <c r="G151" s="21">
        <v>50</v>
      </c>
      <c r="H151" s="6" t="s">
        <v>226</v>
      </c>
      <c r="I151" s="21">
        <v>50</v>
      </c>
      <c r="J151" s="21">
        <v>50</v>
      </c>
      <c r="K151" s="34">
        <v>312.10000000000002</v>
      </c>
      <c r="L151" s="34">
        <v>200</v>
      </c>
      <c r="M151" s="34">
        <v>200</v>
      </c>
    </row>
    <row r="152" spans="1:13" ht="54.75" customHeight="1">
      <c r="A152" s="219"/>
      <c r="B152" s="219"/>
      <c r="C152" s="219"/>
      <c r="D152" s="15" t="s">
        <v>234</v>
      </c>
      <c r="E152" s="7" t="s">
        <v>41</v>
      </c>
      <c r="F152" s="54" t="s">
        <v>30</v>
      </c>
      <c r="G152" s="21" t="s">
        <v>10</v>
      </c>
      <c r="H152" s="20" t="s">
        <v>10</v>
      </c>
      <c r="I152" s="21">
        <v>50</v>
      </c>
      <c r="J152" s="21">
        <v>50</v>
      </c>
      <c r="K152" s="34">
        <v>0</v>
      </c>
      <c r="L152" s="34">
        <v>200</v>
      </c>
      <c r="M152" s="34">
        <v>200</v>
      </c>
    </row>
    <row r="153" spans="1:13" ht="57" customHeight="1">
      <c r="A153" s="219"/>
      <c r="B153" s="219"/>
      <c r="C153" s="219"/>
      <c r="D153" s="1" t="s">
        <v>56</v>
      </c>
      <c r="E153" s="86" t="s">
        <v>41</v>
      </c>
      <c r="F153" s="87" t="s">
        <v>30</v>
      </c>
      <c r="G153" s="48">
        <f>10000-100</f>
        <v>9900</v>
      </c>
      <c r="H153" s="60" t="s">
        <v>230</v>
      </c>
      <c r="I153" s="48">
        <v>10000</v>
      </c>
      <c r="J153" s="48">
        <v>10000</v>
      </c>
      <c r="K153" s="49">
        <v>1310.68</v>
      </c>
      <c r="L153" s="49">
        <v>350</v>
      </c>
      <c r="M153" s="34">
        <v>350</v>
      </c>
    </row>
    <row r="154" spans="1:13" ht="47.25">
      <c r="A154" s="219"/>
      <c r="B154" s="219"/>
      <c r="C154" s="219"/>
      <c r="D154" s="5" t="s">
        <v>235</v>
      </c>
      <c r="E154" s="7" t="s">
        <v>41</v>
      </c>
      <c r="F154" s="54" t="s">
        <v>30</v>
      </c>
      <c r="G154" s="21">
        <v>150</v>
      </c>
      <c r="H154" s="6" t="s">
        <v>233</v>
      </c>
      <c r="I154" s="21">
        <v>150</v>
      </c>
      <c r="J154" s="21">
        <v>150</v>
      </c>
      <c r="K154" s="34">
        <v>300</v>
      </c>
      <c r="L154" s="34">
        <v>300</v>
      </c>
      <c r="M154" s="34">
        <v>300</v>
      </c>
    </row>
    <row r="155" spans="1:13" ht="48.75" customHeight="1">
      <c r="A155" s="219"/>
      <c r="B155" s="219"/>
      <c r="C155" s="219"/>
      <c r="D155" s="5" t="s">
        <v>136</v>
      </c>
      <c r="E155" s="7" t="s">
        <v>41</v>
      </c>
      <c r="F155" s="54" t="s">
        <v>30</v>
      </c>
      <c r="G155" s="21">
        <v>700</v>
      </c>
      <c r="H155" s="6" t="s">
        <v>200</v>
      </c>
      <c r="I155" s="21">
        <v>700</v>
      </c>
      <c r="J155" s="21">
        <v>700</v>
      </c>
      <c r="K155" s="34">
        <v>250</v>
      </c>
      <c r="L155" s="34">
        <v>250</v>
      </c>
      <c r="M155" s="34">
        <v>250</v>
      </c>
    </row>
    <row r="156" spans="1:13" ht="54" customHeight="1">
      <c r="A156" s="219"/>
      <c r="B156" s="219"/>
      <c r="C156" s="219"/>
      <c r="D156" s="68" t="s">
        <v>137</v>
      </c>
      <c r="E156" s="7" t="s">
        <v>41</v>
      </c>
      <c r="F156" s="54" t="s">
        <v>30</v>
      </c>
      <c r="G156" s="21">
        <v>50</v>
      </c>
      <c r="H156" s="6" t="s">
        <v>233</v>
      </c>
      <c r="I156" s="21">
        <v>50</v>
      </c>
      <c r="J156" s="21">
        <v>50</v>
      </c>
      <c r="K156" s="34">
        <v>100</v>
      </c>
      <c r="L156" s="34">
        <v>100</v>
      </c>
      <c r="M156" s="34">
        <v>100</v>
      </c>
    </row>
    <row r="157" spans="1:13" ht="53.25" customHeight="1">
      <c r="A157" s="219"/>
      <c r="B157" s="219"/>
      <c r="C157" s="219"/>
      <c r="D157" s="15" t="s">
        <v>262</v>
      </c>
      <c r="E157" s="7" t="s">
        <v>41</v>
      </c>
      <c r="F157" s="54" t="s">
        <v>30</v>
      </c>
      <c r="G157" s="48">
        <v>100</v>
      </c>
      <c r="H157" s="60" t="s">
        <v>197</v>
      </c>
      <c r="I157" s="48" t="s">
        <v>10</v>
      </c>
      <c r="J157" s="48" t="s">
        <v>10</v>
      </c>
      <c r="K157" s="49">
        <v>200</v>
      </c>
      <c r="L157" s="49">
        <v>0</v>
      </c>
      <c r="M157" s="49">
        <v>0</v>
      </c>
    </row>
    <row r="158" spans="1:13" ht="38.25" customHeight="1">
      <c r="A158" s="219"/>
      <c r="B158" s="219"/>
      <c r="C158" s="219"/>
      <c r="D158" s="89" t="s">
        <v>263</v>
      </c>
      <c r="E158" s="7" t="s">
        <v>41</v>
      </c>
      <c r="F158" s="54" t="s">
        <v>30</v>
      </c>
      <c r="G158" s="48">
        <v>799</v>
      </c>
      <c r="H158" s="60" t="s">
        <v>265</v>
      </c>
      <c r="I158" s="48" t="s">
        <v>10</v>
      </c>
      <c r="J158" s="48" t="s">
        <v>10</v>
      </c>
      <c r="K158" s="49">
        <v>145</v>
      </c>
      <c r="L158" s="49">
        <v>0</v>
      </c>
      <c r="M158" s="49">
        <v>0</v>
      </c>
    </row>
    <row r="159" spans="1:13" ht="93" customHeight="1">
      <c r="A159" s="219"/>
      <c r="B159" s="219"/>
      <c r="C159" s="219"/>
      <c r="D159" s="181" t="s">
        <v>264</v>
      </c>
      <c r="E159" s="86" t="s">
        <v>41</v>
      </c>
      <c r="F159" s="87" t="s">
        <v>30</v>
      </c>
      <c r="G159" s="48">
        <v>150</v>
      </c>
      <c r="H159" s="60" t="s">
        <v>265</v>
      </c>
      <c r="I159" s="48" t="s">
        <v>10</v>
      </c>
      <c r="J159" s="48" t="s">
        <v>10</v>
      </c>
      <c r="K159" s="49">
        <v>400</v>
      </c>
      <c r="L159" s="49">
        <v>0</v>
      </c>
      <c r="M159" s="49">
        <v>0</v>
      </c>
    </row>
    <row r="160" spans="1:13" ht="85.5" customHeight="1">
      <c r="A160" s="219"/>
      <c r="B160" s="219"/>
      <c r="C160" s="219"/>
      <c r="D160" s="15" t="s">
        <v>354</v>
      </c>
      <c r="E160" s="7" t="s">
        <v>41</v>
      </c>
      <c r="F160" s="54" t="s">
        <v>30</v>
      </c>
      <c r="G160" s="21">
        <v>560</v>
      </c>
      <c r="H160" s="6" t="s">
        <v>199</v>
      </c>
      <c r="I160" s="21" t="s">
        <v>10</v>
      </c>
      <c r="J160" s="21" t="s">
        <v>10</v>
      </c>
      <c r="K160" s="34">
        <v>460</v>
      </c>
      <c r="L160" s="34">
        <v>0</v>
      </c>
      <c r="M160" s="34">
        <v>0</v>
      </c>
    </row>
    <row r="161" spans="1:13" ht="85.5" customHeight="1">
      <c r="A161" s="219"/>
      <c r="B161" s="219"/>
      <c r="C161" s="219"/>
      <c r="D161" s="15" t="s">
        <v>355</v>
      </c>
      <c r="E161" s="7" t="s">
        <v>41</v>
      </c>
      <c r="F161" s="54" t="s">
        <v>30</v>
      </c>
      <c r="G161" s="21">
        <v>2000</v>
      </c>
      <c r="H161" s="6" t="s">
        <v>199</v>
      </c>
      <c r="I161" s="21" t="s">
        <v>10</v>
      </c>
      <c r="J161" s="21" t="s">
        <v>10</v>
      </c>
      <c r="K161" s="34">
        <v>738.52</v>
      </c>
      <c r="L161" s="34">
        <v>0</v>
      </c>
      <c r="M161" s="34">
        <v>0</v>
      </c>
    </row>
    <row r="162" spans="1:13" ht="66.75" customHeight="1">
      <c r="A162" s="219"/>
      <c r="B162" s="219"/>
      <c r="C162" s="219"/>
      <c r="D162" s="89" t="s">
        <v>239</v>
      </c>
      <c r="E162" s="182" t="s">
        <v>10</v>
      </c>
      <c r="F162" s="182" t="s">
        <v>10</v>
      </c>
      <c r="G162" s="183" t="s">
        <v>10</v>
      </c>
      <c r="H162" s="179" t="s">
        <v>10</v>
      </c>
      <c r="I162" s="183" t="s">
        <v>10</v>
      </c>
      <c r="J162" s="183" t="s">
        <v>10</v>
      </c>
      <c r="K162" s="184">
        <v>0</v>
      </c>
      <c r="L162" s="184">
        <v>795</v>
      </c>
      <c r="M162" s="184">
        <v>795</v>
      </c>
    </row>
    <row r="163" spans="1:13" ht="68.25" customHeight="1">
      <c r="A163" s="212" t="s">
        <v>39</v>
      </c>
      <c r="B163" s="212" t="s">
        <v>195</v>
      </c>
      <c r="C163" s="212" t="s">
        <v>32</v>
      </c>
      <c r="D163" s="27" t="s">
        <v>145</v>
      </c>
      <c r="E163" s="26" t="s">
        <v>41</v>
      </c>
      <c r="F163" s="47" t="s">
        <v>30</v>
      </c>
      <c r="G163" s="47" t="s">
        <v>10</v>
      </c>
      <c r="H163" s="177" t="s">
        <v>10</v>
      </c>
      <c r="I163" s="48">
        <v>799</v>
      </c>
      <c r="J163" s="48" t="s">
        <v>116</v>
      </c>
      <c r="K163" s="49">
        <v>0</v>
      </c>
      <c r="L163" s="49">
        <v>385</v>
      </c>
      <c r="M163" s="49">
        <v>385</v>
      </c>
    </row>
    <row r="164" spans="1:13" ht="54" customHeight="1">
      <c r="A164" s="213"/>
      <c r="B164" s="213"/>
      <c r="C164" s="213"/>
      <c r="D164" s="24" t="s">
        <v>51</v>
      </c>
      <c r="E164" s="7" t="s">
        <v>41</v>
      </c>
      <c r="F164" s="2" t="s">
        <v>30</v>
      </c>
      <c r="G164" s="21">
        <v>799</v>
      </c>
      <c r="H164" s="6" t="s">
        <v>237</v>
      </c>
      <c r="I164" s="21" t="s">
        <v>116</v>
      </c>
      <c r="J164" s="21" t="s">
        <v>116</v>
      </c>
      <c r="K164" s="34">
        <f>480.13-260.6</f>
        <v>219.52999999999997</v>
      </c>
      <c r="L164" s="34">
        <v>480.13</v>
      </c>
      <c r="M164" s="34">
        <v>480.13</v>
      </c>
    </row>
    <row r="165" spans="1:13" ht="47.25">
      <c r="A165" s="213"/>
      <c r="B165" s="213"/>
      <c r="C165" s="213"/>
      <c r="D165" s="24" t="s">
        <v>52</v>
      </c>
      <c r="E165" s="7" t="s">
        <v>41</v>
      </c>
      <c r="F165" s="2" t="s">
        <v>30</v>
      </c>
      <c r="G165" s="21">
        <v>799</v>
      </c>
      <c r="H165" s="6" t="s">
        <v>198</v>
      </c>
      <c r="I165" s="21" t="s">
        <v>116</v>
      </c>
      <c r="J165" s="21" t="s">
        <v>116</v>
      </c>
      <c r="K165" s="34">
        <f>350-48.21</f>
        <v>301.79000000000002</v>
      </c>
      <c r="L165" s="34">
        <v>350</v>
      </c>
      <c r="M165" s="34">
        <v>350</v>
      </c>
    </row>
    <row r="166" spans="1:13" ht="47.25">
      <c r="A166" s="213"/>
      <c r="B166" s="213"/>
      <c r="C166" s="213"/>
      <c r="D166" s="25" t="s">
        <v>54</v>
      </c>
      <c r="E166" s="12" t="s">
        <v>41</v>
      </c>
      <c r="F166" s="10" t="s">
        <v>30</v>
      </c>
      <c r="G166" s="21">
        <v>2553</v>
      </c>
      <c r="H166" s="6" t="s">
        <v>244</v>
      </c>
      <c r="I166" s="21" t="s">
        <v>117</v>
      </c>
      <c r="J166" s="21" t="s">
        <v>117</v>
      </c>
      <c r="K166" s="34">
        <f>300+48.21+260.6+51.12</f>
        <v>659.93</v>
      </c>
      <c r="L166" s="34">
        <v>300</v>
      </c>
      <c r="M166" s="34">
        <v>300</v>
      </c>
    </row>
    <row r="167" spans="1:13" ht="47.25">
      <c r="A167" s="213"/>
      <c r="B167" s="213"/>
      <c r="C167" s="213"/>
      <c r="D167" s="25" t="s">
        <v>306</v>
      </c>
      <c r="E167" s="12" t="s">
        <v>41</v>
      </c>
      <c r="F167" s="10" t="s">
        <v>30</v>
      </c>
      <c r="G167" s="23">
        <v>799</v>
      </c>
      <c r="H167" s="20" t="s">
        <v>201</v>
      </c>
      <c r="I167" s="21">
        <v>799</v>
      </c>
      <c r="J167" s="21">
        <v>799</v>
      </c>
      <c r="K167" s="34">
        <f>250-50</f>
        <v>200</v>
      </c>
      <c r="L167" s="34">
        <v>250</v>
      </c>
      <c r="M167" s="34">
        <v>250</v>
      </c>
    </row>
    <row r="168" spans="1:13" ht="31.5">
      <c r="A168" s="213"/>
      <c r="B168" s="213"/>
      <c r="C168" s="213"/>
      <c r="D168" s="15" t="s">
        <v>127</v>
      </c>
      <c r="E168" s="12" t="s">
        <v>41</v>
      </c>
      <c r="F168" s="10" t="s">
        <v>30</v>
      </c>
      <c r="G168" s="21">
        <v>4161</v>
      </c>
      <c r="H168" s="20" t="s">
        <v>243</v>
      </c>
      <c r="I168" s="21">
        <v>4161</v>
      </c>
      <c r="J168" s="21">
        <v>4161</v>
      </c>
      <c r="K168" s="34">
        <v>241</v>
      </c>
      <c r="L168" s="34">
        <v>200</v>
      </c>
      <c r="M168" s="34">
        <v>200</v>
      </c>
    </row>
    <row r="169" spans="1:13" ht="47.25">
      <c r="A169" s="213"/>
      <c r="B169" s="213"/>
      <c r="C169" s="213"/>
      <c r="D169" s="12" t="s">
        <v>55</v>
      </c>
      <c r="E169" s="12" t="s">
        <v>41</v>
      </c>
      <c r="F169" s="10" t="s">
        <v>30</v>
      </c>
      <c r="G169" s="21">
        <v>30000</v>
      </c>
      <c r="H169" s="6" t="s">
        <v>201</v>
      </c>
      <c r="I169" s="21">
        <v>30000</v>
      </c>
      <c r="J169" s="21">
        <v>30000</v>
      </c>
      <c r="K169" s="34">
        <f>354.125+455</f>
        <v>809.125</v>
      </c>
      <c r="L169" s="34">
        <v>815</v>
      </c>
      <c r="M169" s="34">
        <v>815</v>
      </c>
    </row>
    <row r="170" spans="1:13" ht="52.5" customHeight="1">
      <c r="A170" s="213"/>
      <c r="B170" s="213"/>
      <c r="C170" s="213"/>
      <c r="D170" s="12" t="s">
        <v>353</v>
      </c>
      <c r="E170" s="12" t="s">
        <v>41</v>
      </c>
      <c r="F170" s="10" t="s">
        <v>30</v>
      </c>
      <c r="G170" s="21">
        <v>5000</v>
      </c>
      <c r="H170" s="6" t="s">
        <v>201</v>
      </c>
      <c r="I170" s="21">
        <v>0</v>
      </c>
      <c r="J170" s="21">
        <v>0</v>
      </c>
      <c r="K170" s="34">
        <v>413.25</v>
      </c>
      <c r="L170" s="34">
        <v>0</v>
      </c>
      <c r="M170" s="34">
        <v>0</v>
      </c>
    </row>
    <row r="171" spans="1:13" ht="54.75" customHeight="1">
      <c r="A171" s="213"/>
      <c r="B171" s="213"/>
      <c r="C171" s="213"/>
      <c r="D171" s="25" t="s">
        <v>48</v>
      </c>
      <c r="E171" s="12" t="s">
        <v>41</v>
      </c>
      <c r="F171" s="10" t="s">
        <v>30</v>
      </c>
      <c r="G171" s="21">
        <v>43000</v>
      </c>
      <c r="H171" s="6" t="s">
        <v>199</v>
      </c>
      <c r="I171" s="21">
        <v>43000</v>
      </c>
      <c r="J171" s="21">
        <v>43000</v>
      </c>
      <c r="K171" s="34">
        <f>11011.55-2294.1</f>
        <v>8717.4499999999989</v>
      </c>
      <c r="L171" s="34">
        <v>9546.58</v>
      </c>
      <c r="M171" s="34">
        <v>9546.58</v>
      </c>
    </row>
    <row r="172" spans="1:13" ht="75" customHeight="1">
      <c r="A172" s="213"/>
      <c r="B172" s="213"/>
      <c r="C172" s="213"/>
      <c r="D172" s="24" t="s">
        <v>57</v>
      </c>
      <c r="E172" s="7" t="s">
        <v>41</v>
      </c>
      <c r="F172" s="41" t="s">
        <v>30</v>
      </c>
      <c r="G172" s="18">
        <v>4000</v>
      </c>
      <c r="H172" s="6" t="s">
        <v>242</v>
      </c>
      <c r="I172" s="21">
        <v>4000</v>
      </c>
      <c r="J172" s="21" t="s">
        <v>58</v>
      </c>
      <c r="K172" s="34">
        <v>2554.1</v>
      </c>
      <c r="L172" s="34">
        <v>260</v>
      </c>
      <c r="M172" s="34">
        <v>260</v>
      </c>
    </row>
    <row r="173" spans="1:13" ht="34.5" customHeight="1">
      <c r="A173" s="213"/>
      <c r="B173" s="213"/>
      <c r="C173" s="213"/>
      <c r="D173" s="24" t="s">
        <v>238</v>
      </c>
      <c r="E173" s="7" t="s">
        <v>41</v>
      </c>
      <c r="F173" s="54" t="s">
        <v>30</v>
      </c>
      <c r="G173" s="18">
        <v>799</v>
      </c>
      <c r="H173" s="6" t="s">
        <v>236</v>
      </c>
      <c r="I173" s="21">
        <v>799</v>
      </c>
      <c r="J173" s="21">
        <v>799</v>
      </c>
      <c r="K173" s="34">
        <v>123.5</v>
      </c>
      <c r="L173" s="34">
        <v>123.5</v>
      </c>
      <c r="M173" s="34">
        <v>123.5</v>
      </c>
    </row>
    <row r="174" spans="1:13" ht="47.25" customHeight="1">
      <c r="A174" s="214"/>
      <c r="B174" s="214"/>
      <c r="C174" s="214"/>
      <c r="D174" s="37" t="s">
        <v>390</v>
      </c>
      <c r="E174" s="37" t="s">
        <v>124</v>
      </c>
      <c r="F174" s="36" t="s">
        <v>30</v>
      </c>
      <c r="G174" s="36">
        <v>2</v>
      </c>
      <c r="H174" s="6" t="s">
        <v>240</v>
      </c>
      <c r="I174" s="36">
        <v>2</v>
      </c>
      <c r="J174" s="36">
        <v>2</v>
      </c>
      <c r="K174" s="34">
        <v>1277.79</v>
      </c>
      <c r="L174" s="34">
        <v>1395.91</v>
      </c>
      <c r="M174" s="34">
        <v>1395.91</v>
      </c>
    </row>
    <row r="175" spans="1:13" ht="63">
      <c r="A175" s="205" t="s">
        <v>39</v>
      </c>
      <c r="B175" s="148" t="s">
        <v>195</v>
      </c>
      <c r="C175" s="148" t="s">
        <v>14</v>
      </c>
      <c r="D175" s="24" t="s">
        <v>366</v>
      </c>
      <c r="E175" s="7" t="s">
        <v>41</v>
      </c>
      <c r="F175" s="54" t="s">
        <v>30</v>
      </c>
      <c r="G175" s="54">
        <v>900</v>
      </c>
      <c r="H175" s="20" t="s">
        <v>367</v>
      </c>
      <c r="I175" s="54">
        <v>950</v>
      </c>
      <c r="J175" s="54">
        <v>970</v>
      </c>
      <c r="K175" s="34">
        <v>250</v>
      </c>
      <c r="L175" s="34">
        <v>250</v>
      </c>
      <c r="M175" s="34">
        <v>250</v>
      </c>
    </row>
    <row r="176" spans="1:13" ht="157.5">
      <c r="A176" s="208" t="s">
        <v>59</v>
      </c>
      <c r="B176" s="208" t="s">
        <v>10</v>
      </c>
      <c r="C176" s="208" t="s">
        <v>10</v>
      </c>
      <c r="D176" s="220" t="s">
        <v>60</v>
      </c>
      <c r="E176" s="92" t="s">
        <v>128</v>
      </c>
      <c r="F176" s="76" t="s">
        <v>13</v>
      </c>
      <c r="G176" s="82">
        <f>G183+G181</f>
        <v>15</v>
      </c>
      <c r="H176" s="77" t="s">
        <v>10</v>
      </c>
      <c r="I176" s="82">
        <f>I183+I181</f>
        <v>15</v>
      </c>
      <c r="J176" s="82">
        <v>12</v>
      </c>
      <c r="K176" s="230">
        <f>K179</f>
        <v>25204.12</v>
      </c>
      <c r="L176" s="230">
        <f t="shared" ref="L176:M176" si="24">L179</f>
        <v>24307.440000000002</v>
      </c>
      <c r="M176" s="230">
        <f t="shared" si="24"/>
        <v>10488</v>
      </c>
    </row>
    <row r="177" spans="1:14" ht="67.5" customHeight="1">
      <c r="A177" s="208"/>
      <c r="B177" s="208"/>
      <c r="C177" s="208"/>
      <c r="D177" s="221"/>
      <c r="E177" s="93" t="s">
        <v>365</v>
      </c>
      <c r="F177" s="76" t="s">
        <v>13</v>
      </c>
      <c r="G177" s="76">
        <v>3</v>
      </c>
      <c r="H177" s="77" t="s">
        <v>10</v>
      </c>
      <c r="I177" s="76">
        <v>3</v>
      </c>
      <c r="J177" s="82">
        <v>3</v>
      </c>
      <c r="K177" s="231"/>
      <c r="L177" s="231"/>
      <c r="M177" s="231"/>
    </row>
    <row r="178" spans="1:14" ht="108.75" customHeight="1">
      <c r="A178" s="208"/>
      <c r="B178" s="208"/>
      <c r="C178" s="208"/>
      <c r="D178" s="222"/>
      <c r="E178" s="94" t="s">
        <v>129</v>
      </c>
      <c r="F178" s="76" t="s">
        <v>101</v>
      </c>
      <c r="G178" s="190">
        <v>43888</v>
      </c>
      <c r="H178" s="77" t="s">
        <v>10</v>
      </c>
      <c r="I178" s="190">
        <v>43888</v>
      </c>
      <c r="J178" s="190">
        <v>43888</v>
      </c>
      <c r="K178" s="232"/>
      <c r="L178" s="232"/>
      <c r="M178" s="232"/>
    </row>
    <row r="179" spans="1:14" ht="47.25">
      <c r="A179" s="134" t="s">
        <v>59</v>
      </c>
      <c r="B179" s="145" t="s">
        <v>246</v>
      </c>
      <c r="C179" s="134" t="s">
        <v>10</v>
      </c>
      <c r="D179" s="90" t="s">
        <v>245</v>
      </c>
      <c r="E179" s="132" t="s">
        <v>121</v>
      </c>
      <c r="F179" s="133" t="s">
        <v>133</v>
      </c>
      <c r="G179" s="191" t="s">
        <v>368</v>
      </c>
      <c r="H179" s="134" t="s">
        <v>10</v>
      </c>
      <c r="I179" s="191" t="s">
        <v>368</v>
      </c>
      <c r="J179" s="191" t="s">
        <v>368</v>
      </c>
      <c r="K179" s="91">
        <f>SUM(K180:K183)</f>
        <v>25204.12</v>
      </c>
      <c r="L179" s="91">
        <f t="shared" ref="L179:M179" si="25">SUM(L180:L183)</f>
        <v>24307.440000000002</v>
      </c>
      <c r="M179" s="91">
        <f t="shared" si="25"/>
        <v>10488</v>
      </c>
    </row>
    <row r="180" spans="1:14" ht="94.5" customHeight="1">
      <c r="A180" s="212" t="s">
        <v>59</v>
      </c>
      <c r="B180" s="212" t="s">
        <v>246</v>
      </c>
      <c r="C180" s="219" t="s">
        <v>118</v>
      </c>
      <c r="D180" s="7" t="s">
        <v>307</v>
      </c>
      <c r="E180" s="16" t="s">
        <v>102</v>
      </c>
      <c r="F180" s="2" t="s">
        <v>101</v>
      </c>
      <c r="G180" s="189">
        <v>43888</v>
      </c>
      <c r="H180" s="8" t="s">
        <v>188</v>
      </c>
      <c r="I180" s="189">
        <v>43888</v>
      </c>
      <c r="J180" s="189">
        <v>43888</v>
      </c>
      <c r="K180" s="11">
        <v>6683.48</v>
      </c>
      <c r="L180" s="11">
        <v>7243.66</v>
      </c>
      <c r="M180" s="11">
        <v>7243.66</v>
      </c>
      <c r="N180" s="13"/>
    </row>
    <row r="181" spans="1:14" ht="141.75">
      <c r="A181" s="213"/>
      <c r="B181" s="213"/>
      <c r="C181" s="219"/>
      <c r="D181" s="7" t="s">
        <v>308</v>
      </c>
      <c r="E181" s="7" t="s">
        <v>15</v>
      </c>
      <c r="F181" s="38" t="s">
        <v>13</v>
      </c>
      <c r="G181" s="21">
        <v>12</v>
      </c>
      <c r="H181" s="8" t="s">
        <v>188</v>
      </c>
      <c r="I181" s="21">
        <v>12</v>
      </c>
      <c r="J181" s="21">
        <v>12</v>
      </c>
      <c r="K181" s="11">
        <v>16453.95</v>
      </c>
      <c r="L181" s="11">
        <v>10626.78</v>
      </c>
      <c r="M181" s="11">
        <v>3244.34</v>
      </c>
      <c r="N181" s="13"/>
    </row>
    <row r="182" spans="1:14" ht="82.5" customHeight="1">
      <c r="A182" s="214"/>
      <c r="B182" s="214"/>
      <c r="C182" s="219"/>
      <c r="D182" s="12" t="s">
        <v>365</v>
      </c>
      <c r="E182" s="7" t="s">
        <v>15</v>
      </c>
      <c r="F182" s="38" t="s">
        <v>13</v>
      </c>
      <c r="G182" s="18">
        <v>3</v>
      </c>
      <c r="H182" s="6" t="s">
        <v>188</v>
      </c>
      <c r="I182" s="138">
        <v>3</v>
      </c>
      <c r="J182" s="138">
        <v>3</v>
      </c>
      <c r="K182" s="11">
        <v>18.14</v>
      </c>
      <c r="L182" s="11">
        <v>0</v>
      </c>
      <c r="M182" s="11">
        <v>0</v>
      </c>
      <c r="N182" s="13"/>
    </row>
    <row r="183" spans="1:14" ht="171.75" customHeight="1">
      <c r="A183" s="20" t="s">
        <v>59</v>
      </c>
      <c r="B183" s="146">
        <v>68711</v>
      </c>
      <c r="C183" s="147" t="s">
        <v>273</v>
      </c>
      <c r="D183" s="7" t="s">
        <v>61</v>
      </c>
      <c r="E183" s="7" t="s">
        <v>130</v>
      </c>
      <c r="F183" s="38" t="s">
        <v>13</v>
      </c>
      <c r="G183" s="23">
        <v>3</v>
      </c>
      <c r="H183" s="6" t="s">
        <v>188</v>
      </c>
      <c r="I183" s="23">
        <v>3</v>
      </c>
      <c r="J183" s="21">
        <v>0</v>
      </c>
      <c r="K183" s="11">
        <v>2048.5500000000002</v>
      </c>
      <c r="L183" s="11">
        <v>6437</v>
      </c>
      <c r="M183" s="11">
        <v>0</v>
      </c>
      <c r="N183" s="13"/>
    </row>
    <row r="184" spans="1:14" ht="47.25">
      <c r="A184" s="209" t="s">
        <v>63</v>
      </c>
      <c r="B184" s="209" t="s">
        <v>10</v>
      </c>
      <c r="C184" s="209" t="s">
        <v>10</v>
      </c>
      <c r="D184" s="220" t="s">
        <v>64</v>
      </c>
      <c r="E184" s="92" t="s">
        <v>132</v>
      </c>
      <c r="F184" s="77" t="s">
        <v>65</v>
      </c>
      <c r="G184" s="109">
        <f>G186+G197</f>
        <v>5.9269999999999996</v>
      </c>
      <c r="H184" s="77" t="s">
        <v>188</v>
      </c>
      <c r="I184" s="109">
        <v>6.1</v>
      </c>
      <c r="J184" s="109">
        <v>6.1</v>
      </c>
      <c r="K184" s="227">
        <f>K186+K208+K197</f>
        <v>404387.91999999993</v>
      </c>
      <c r="L184" s="227">
        <f>L186+L208+L197</f>
        <v>406103.66</v>
      </c>
      <c r="M184" s="227">
        <f>M186+M208+M197</f>
        <v>412616.04000000004</v>
      </c>
    </row>
    <row r="185" spans="1:14" ht="31.5" customHeight="1">
      <c r="A185" s="208"/>
      <c r="B185" s="208"/>
      <c r="C185" s="208"/>
      <c r="D185" s="222"/>
      <c r="E185" s="94" t="s">
        <v>208</v>
      </c>
      <c r="F185" s="76" t="s">
        <v>13</v>
      </c>
      <c r="G185" s="82">
        <v>5</v>
      </c>
      <c r="H185" s="77" t="s">
        <v>188</v>
      </c>
      <c r="I185" s="82">
        <v>5</v>
      </c>
      <c r="J185" s="82">
        <v>5</v>
      </c>
      <c r="K185" s="228"/>
      <c r="L185" s="228"/>
      <c r="M185" s="228"/>
    </row>
    <row r="186" spans="1:14" ht="47.25" customHeight="1">
      <c r="A186" s="98" t="s">
        <v>63</v>
      </c>
      <c r="B186" s="99" t="s">
        <v>203</v>
      </c>
      <c r="C186" s="98" t="s">
        <v>10</v>
      </c>
      <c r="D186" s="115" t="s">
        <v>202</v>
      </c>
      <c r="E186" s="131" t="s">
        <v>66</v>
      </c>
      <c r="F186" s="133" t="s">
        <v>65</v>
      </c>
      <c r="G186" s="100">
        <f>G187+G188+G189+G190+G191+G192+G193+G194+G195</f>
        <v>2.5339999999999998</v>
      </c>
      <c r="H186" s="98" t="s">
        <v>10</v>
      </c>
      <c r="I186" s="100">
        <f>I187+I188+I189+I190+I191+I192+I193+I194+I195</f>
        <v>2.5840000000000001</v>
      </c>
      <c r="J186" s="100">
        <f>J187+J188+J189+J190+J191+J192+J193+J194+J195</f>
        <v>2.5840000000000001</v>
      </c>
      <c r="K186" s="91">
        <f>SUM(K187:K196)</f>
        <v>45885.760000000002</v>
      </c>
      <c r="L186" s="91">
        <f t="shared" ref="L186:M186" si="26">SUM(L187:L196)</f>
        <v>47708.239999999991</v>
      </c>
      <c r="M186" s="91">
        <f t="shared" si="26"/>
        <v>48808.239999999991</v>
      </c>
    </row>
    <row r="187" spans="1:14" ht="31.5">
      <c r="A187" s="6" t="s">
        <v>63</v>
      </c>
      <c r="B187" s="144" t="s">
        <v>203</v>
      </c>
      <c r="C187" s="6" t="s">
        <v>67</v>
      </c>
      <c r="D187" s="24" t="s">
        <v>68</v>
      </c>
      <c r="E187" s="24" t="s">
        <v>66</v>
      </c>
      <c r="F187" s="2" t="s">
        <v>65</v>
      </c>
      <c r="G187" s="22">
        <f>538/1000</f>
        <v>0.53800000000000003</v>
      </c>
      <c r="H187" s="6" t="s">
        <v>147</v>
      </c>
      <c r="I187" s="22">
        <f>538/1000</f>
        <v>0.53800000000000003</v>
      </c>
      <c r="J187" s="22">
        <f>538/1000</f>
        <v>0.53800000000000003</v>
      </c>
      <c r="K187" s="11">
        <v>6110</v>
      </c>
      <c r="L187" s="11">
        <v>6050</v>
      </c>
      <c r="M187" s="11">
        <v>6050</v>
      </c>
    </row>
    <row r="188" spans="1:14" ht="31.5">
      <c r="A188" s="6" t="s">
        <v>63</v>
      </c>
      <c r="B188" s="144" t="s">
        <v>203</v>
      </c>
      <c r="C188" s="6" t="s">
        <v>69</v>
      </c>
      <c r="D188" s="24" t="s">
        <v>68</v>
      </c>
      <c r="E188" s="24" t="s">
        <v>66</v>
      </c>
      <c r="F188" s="2" t="s">
        <v>65</v>
      </c>
      <c r="G188" s="22">
        <f>(37+160)/1000</f>
        <v>0.19700000000000001</v>
      </c>
      <c r="H188" s="6" t="s">
        <v>147</v>
      </c>
      <c r="I188" s="22">
        <f>(37+160)/1000</f>
        <v>0.19700000000000001</v>
      </c>
      <c r="J188" s="22">
        <f>(37+160)/1000</f>
        <v>0.19700000000000001</v>
      </c>
      <c r="K188" s="11">
        <v>2450.5</v>
      </c>
      <c r="L188" s="11">
        <v>2449.3000000000002</v>
      </c>
      <c r="M188" s="11">
        <v>2449.2199999999998</v>
      </c>
    </row>
    <row r="189" spans="1:14" ht="31.5">
      <c r="A189" s="6" t="s">
        <v>63</v>
      </c>
      <c r="B189" s="144" t="s">
        <v>203</v>
      </c>
      <c r="C189" s="6" t="s">
        <v>70</v>
      </c>
      <c r="D189" s="24" t="s">
        <v>68</v>
      </c>
      <c r="E189" s="24" t="s">
        <v>66</v>
      </c>
      <c r="F189" s="2" t="s">
        <v>65</v>
      </c>
      <c r="G189" s="22">
        <f>(46+14)/1000</f>
        <v>0.06</v>
      </c>
      <c r="H189" s="6" t="s">
        <v>147</v>
      </c>
      <c r="I189" s="22">
        <f>(46+14)/1000</f>
        <v>0.06</v>
      </c>
      <c r="J189" s="22">
        <f>(46+14)/1000</f>
        <v>0.06</v>
      </c>
      <c r="K189" s="11">
        <v>3126.75</v>
      </c>
      <c r="L189" s="11">
        <v>3124.83</v>
      </c>
      <c r="M189" s="11">
        <v>3124.83</v>
      </c>
    </row>
    <row r="190" spans="1:14" ht="31.5" customHeight="1">
      <c r="A190" s="6" t="s">
        <v>63</v>
      </c>
      <c r="B190" s="144" t="s">
        <v>203</v>
      </c>
      <c r="C190" s="6" t="s">
        <v>71</v>
      </c>
      <c r="D190" s="24" t="s">
        <v>68</v>
      </c>
      <c r="E190" s="24" t="s">
        <v>66</v>
      </c>
      <c r="F190" s="2" t="s">
        <v>65</v>
      </c>
      <c r="G190" s="22">
        <f>71/1000</f>
        <v>7.0999999999999994E-2</v>
      </c>
      <c r="H190" s="6" t="s">
        <v>147</v>
      </c>
      <c r="I190" s="22">
        <f>71/1000</f>
        <v>7.0999999999999994E-2</v>
      </c>
      <c r="J190" s="22">
        <f>71/1000</f>
        <v>7.0999999999999994E-2</v>
      </c>
      <c r="K190" s="11">
        <v>4901.0600000000004</v>
      </c>
      <c r="L190" s="11">
        <v>5300</v>
      </c>
      <c r="M190" s="11">
        <v>5300</v>
      </c>
    </row>
    <row r="191" spans="1:14" ht="47.25">
      <c r="A191" s="6" t="s">
        <v>63</v>
      </c>
      <c r="B191" s="144" t="s">
        <v>203</v>
      </c>
      <c r="C191" s="6" t="s">
        <v>72</v>
      </c>
      <c r="D191" s="24" t="s">
        <v>68</v>
      </c>
      <c r="E191" s="24" t="s">
        <v>66</v>
      </c>
      <c r="F191" s="2" t="s">
        <v>65</v>
      </c>
      <c r="G191" s="22">
        <f>(42+346)/1000</f>
        <v>0.38800000000000001</v>
      </c>
      <c r="H191" s="6" t="s">
        <v>147</v>
      </c>
      <c r="I191" s="22">
        <f>(42+346+25)/1000</f>
        <v>0.41299999999999998</v>
      </c>
      <c r="J191" s="22">
        <f>(42+346+25)/1000</f>
        <v>0.41299999999999998</v>
      </c>
      <c r="K191" s="11">
        <v>2472.02</v>
      </c>
      <c r="L191" s="11">
        <v>2470.56</v>
      </c>
      <c r="M191" s="11">
        <v>2470.2399999999998</v>
      </c>
    </row>
    <row r="192" spans="1:14" ht="31.5">
      <c r="A192" s="6" t="s">
        <v>63</v>
      </c>
      <c r="B192" s="144" t="s">
        <v>203</v>
      </c>
      <c r="C192" s="6" t="s">
        <v>73</v>
      </c>
      <c r="D192" s="24" t="s">
        <v>68</v>
      </c>
      <c r="E192" s="24" t="s">
        <v>66</v>
      </c>
      <c r="F192" s="2" t="s">
        <v>65</v>
      </c>
      <c r="G192" s="22">
        <v>0.1</v>
      </c>
      <c r="H192" s="6" t="s">
        <v>147</v>
      </c>
      <c r="I192" s="22">
        <v>0.1</v>
      </c>
      <c r="J192" s="22">
        <v>0.1</v>
      </c>
      <c r="K192" s="11">
        <v>1569.45</v>
      </c>
      <c r="L192" s="11">
        <v>1469.37</v>
      </c>
      <c r="M192" s="11">
        <v>1469.3</v>
      </c>
    </row>
    <row r="193" spans="1:13" ht="31.5">
      <c r="A193" s="6" t="s">
        <v>63</v>
      </c>
      <c r="B193" s="144" t="s">
        <v>203</v>
      </c>
      <c r="C193" s="6" t="s">
        <v>74</v>
      </c>
      <c r="D193" s="24" t="s">
        <v>68</v>
      </c>
      <c r="E193" s="24" t="s">
        <v>66</v>
      </c>
      <c r="F193" s="2" t="s">
        <v>65</v>
      </c>
      <c r="G193" s="22">
        <f>(137+55)/1000</f>
        <v>0.192</v>
      </c>
      <c r="H193" s="6" t="s">
        <v>147</v>
      </c>
      <c r="I193" s="22">
        <f>(137+55)/1000</f>
        <v>0.192</v>
      </c>
      <c r="J193" s="22">
        <f>(137+55)/1000</f>
        <v>0.192</v>
      </c>
      <c r="K193" s="11">
        <v>9500</v>
      </c>
      <c r="L193" s="11">
        <v>9500</v>
      </c>
      <c r="M193" s="11">
        <v>9500</v>
      </c>
    </row>
    <row r="194" spans="1:13" ht="31.5">
      <c r="A194" s="6" t="s">
        <v>63</v>
      </c>
      <c r="B194" s="144" t="s">
        <v>203</v>
      </c>
      <c r="C194" s="6" t="s">
        <v>75</v>
      </c>
      <c r="D194" s="24" t="s">
        <v>68</v>
      </c>
      <c r="E194" s="24" t="s">
        <v>66</v>
      </c>
      <c r="F194" s="2" t="s">
        <v>65</v>
      </c>
      <c r="G194" s="22">
        <f>(90+423+70)/1000</f>
        <v>0.58299999999999996</v>
      </c>
      <c r="H194" s="6" t="s">
        <v>147</v>
      </c>
      <c r="I194" s="22">
        <f>(90+423+70)/1000</f>
        <v>0.58299999999999996</v>
      </c>
      <c r="J194" s="22">
        <f>(90+423+70)/1000</f>
        <v>0.58299999999999996</v>
      </c>
      <c r="K194" s="11">
        <v>2104.66</v>
      </c>
      <c r="L194" s="11">
        <v>2078.04</v>
      </c>
      <c r="M194" s="11">
        <v>1972.28</v>
      </c>
    </row>
    <row r="195" spans="1:13" ht="31.5">
      <c r="A195" s="6" t="s">
        <v>63</v>
      </c>
      <c r="B195" s="144" t="s">
        <v>203</v>
      </c>
      <c r="C195" s="6" t="s">
        <v>76</v>
      </c>
      <c r="D195" s="24" t="s">
        <v>68</v>
      </c>
      <c r="E195" s="24" t="s">
        <v>66</v>
      </c>
      <c r="F195" s="2" t="s">
        <v>65</v>
      </c>
      <c r="G195" s="22">
        <f>(193+212)/1000</f>
        <v>0.40500000000000003</v>
      </c>
      <c r="H195" s="6" t="s">
        <v>147</v>
      </c>
      <c r="I195" s="22">
        <f>(193+212+25)/1000</f>
        <v>0.43</v>
      </c>
      <c r="J195" s="22">
        <f>(193+212+25)/1000</f>
        <v>0.43</v>
      </c>
      <c r="K195" s="11">
        <v>11920</v>
      </c>
      <c r="L195" s="11">
        <v>11800</v>
      </c>
      <c r="M195" s="11">
        <v>11400</v>
      </c>
    </row>
    <row r="196" spans="1:13">
      <c r="A196" s="162" t="s">
        <v>10</v>
      </c>
      <c r="B196" s="162" t="s">
        <v>10</v>
      </c>
      <c r="C196" s="162" t="s">
        <v>10</v>
      </c>
      <c r="D196" s="24" t="s">
        <v>247</v>
      </c>
      <c r="E196" s="110" t="s">
        <v>10</v>
      </c>
      <c r="F196" s="54" t="s">
        <v>10</v>
      </c>
      <c r="G196" s="22" t="s">
        <v>10</v>
      </c>
      <c r="H196" s="6" t="s">
        <v>10</v>
      </c>
      <c r="I196" s="22" t="s">
        <v>10</v>
      </c>
      <c r="J196" s="22" t="s">
        <v>10</v>
      </c>
      <c r="K196" s="11">
        <f>45885.76-K187-K188-K189-K190-K191-K192-K193-K194-K195</f>
        <v>1731.3199999999997</v>
      </c>
      <c r="L196" s="11">
        <f>47708.24-L187-L188-L189-L190-L191-L192-L193-L194-L195</f>
        <v>3466.1399999999921</v>
      </c>
      <c r="M196" s="11">
        <f>48808.24-M187-M188-M189-M190-M191-M192-M193-M194-M195</f>
        <v>5072.369999999999</v>
      </c>
    </row>
    <row r="197" spans="1:13" ht="47.25">
      <c r="A197" s="98" t="s">
        <v>63</v>
      </c>
      <c r="B197" s="99" t="s">
        <v>205</v>
      </c>
      <c r="C197" s="98" t="s">
        <v>10</v>
      </c>
      <c r="D197" s="90" t="s">
        <v>204</v>
      </c>
      <c r="E197" s="131" t="s">
        <v>66</v>
      </c>
      <c r="F197" s="133" t="s">
        <v>65</v>
      </c>
      <c r="G197" s="100">
        <f>G198+G199+G200+G201+G202+G203+G204+G205+G206</f>
        <v>3.3929999999999998</v>
      </c>
      <c r="H197" s="98" t="s">
        <v>10</v>
      </c>
      <c r="I197" s="100">
        <f>I198+I199+I200+I201+I202+I203+I204+I205+I206</f>
        <v>3.4729999999999999</v>
      </c>
      <c r="J197" s="100">
        <f>J198+J199+J200+J201+J202+J203+J204+J205+J206</f>
        <v>3.4729999999999999</v>
      </c>
      <c r="K197" s="91">
        <f>SUM(K198:K207)</f>
        <v>313993.21999999997</v>
      </c>
      <c r="L197" s="91">
        <f t="shared" ref="L197:M197" si="27">SUM(L198:L207)</f>
        <v>318200.90999999997</v>
      </c>
      <c r="M197" s="91">
        <f t="shared" si="27"/>
        <v>322697.45</v>
      </c>
    </row>
    <row r="198" spans="1:13" ht="31.5">
      <c r="A198" s="6" t="s">
        <v>63</v>
      </c>
      <c r="B198" s="144" t="s">
        <v>205</v>
      </c>
      <c r="C198" s="3" t="s">
        <v>67</v>
      </c>
      <c r="D198" s="24" t="s">
        <v>68</v>
      </c>
      <c r="E198" s="24" t="s">
        <v>66</v>
      </c>
      <c r="F198" s="54" t="s">
        <v>65</v>
      </c>
      <c r="G198" s="161">
        <f>(75+72)/1000</f>
        <v>0.14699999999999999</v>
      </c>
      <c r="H198" s="6" t="s">
        <v>147</v>
      </c>
      <c r="I198" s="161">
        <f>(75+72+30)/1000</f>
        <v>0.17699999999999999</v>
      </c>
      <c r="J198" s="161">
        <f>(75+72+30)/1000</f>
        <v>0.17699999999999999</v>
      </c>
      <c r="K198" s="11">
        <v>53680.39</v>
      </c>
      <c r="L198" s="11">
        <v>53680.39</v>
      </c>
      <c r="M198" s="11">
        <v>53680.39</v>
      </c>
    </row>
    <row r="199" spans="1:13" ht="31.5">
      <c r="A199" s="6" t="s">
        <v>63</v>
      </c>
      <c r="B199" s="144" t="s">
        <v>205</v>
      </c>
      <c r="C199" s="3" t="s">
        <v>69</v>
      </c>
      <c r="D199" s="24" t="s">
        <v>68</v>
      </c>
      <c r="E199" s="24" t="s">
        <v>66</v>
      </c>
      <c r="F199" s="54" t="s">
        <v>65</v>
      </c>
      <c r="G199" s="161">
        <f>504/1000</f>
        <v>0.504</v>
      </c>
      <c r="H199" s="6" t="s">
        <v>147</v>
      </c>
      <c r="I199" s="161">
        <f>504/1000</f>
        <v>0.504</v>
      </c>
      <c r="J199" s="161">
        <f>504/1000</f>
        <v>0.504</v>
      </c>
      <c r="K199" s="11">
        <v>34212.43</v>
      </c>
      <c r="L199" s="11">
        <v>34213.629999999997</v>
      </c>
      <c r="M199" s="11">
        <v>34213.72</v>
      </c>
    </row>
    <row r="200" spans="1:13" ht="31.5">
      <c r="A200" s="6" t="s">
        <v>63</v>
      </c>
      <c r="B200" s="144" t="s">
        <v>10</v>
      </c>
      <c r="C200" s="3" t="s">
        <v>70</v>
      </c>
      <c r="D200" s="24" t="s">
        <v>68</v>
      </c>
      <c r="E200" s="24" t="s">
        <v>66</v>
      </c>
      <c r="F200" s="54" t="s">
        <v>65</v>
      </c>
      <c r="G200" s="161">
        <v>0.248</v>
      </c>
      <c r="H200" s="6" t="s">
        <v>188</v>
      </c>
      <c r="I200" s="161">
        <v>0.248</v>
      </c>
      <c r="J200" s="161">
        <v>0.248</v>
      </c>
      <c r="K200" s="11">
        <v>22104.49</v>
      </c>
      <c r="L200" s="11">
        <v>22106.41</v>
      </c>
      <c r="M200" s="11">
        <v>22106.41</v>
      </c>
    </row>
    <row r="201" spans="1:13" ht="47.25">
      <c r="A201" s="6" t="s">
        <v>63</v>
      </c>
      <c r="B201" s="144" t="s">
        <v>205</v>
      </c>
      <c r="C201" s="3" t="s">
        <v>71</v>
      </c>
      <c r="D201" s="24" t="s">
        <v>68</v>
      </c>
      <c r="E201" s="24" t="s">
        <v>66</v>
      </c>
      <c r="F201" s="54" t="s">
        <v>65</v>
      </c>
      <c r="G201" s="161">
        <f>383/1000</f>
        <v>0.38300000000000001</v>
      </c>
      <c r="H201" s="6" t="s">
        <v>147</v>
      </c>
      <c r="I201" s="161">
        <f>383/1000</f>
        <v>0.38300000000000001</v>
      </c>
      <c r="J201" s="161">
        <f>383/1000</f>
        <v>0.38300000000000001</v>
      </c>
      <c r="K201" s="11">
        <v>37406.85</v>
      </c>
      <c r="L201" s="11">
        <v>37007.910000000003</v>
      </c>
      <c r="M201" s="11">
        <v>37007.910000000003</v>
      </c>
    </row>
    <row r="202" spans="1:13" ht="47.25">
      <c r="A202" s="6" t="s">
        <v>63</v>
      </c>
      <c r="B202" s="144" t="s">
        <v>205</v>
      </c>
      <c r="C202" s="3" t="s">
        <v>72</v>
      </c>
      <c r="D202" s="24" t="s">
        <v>68</v>
      </c>
      <c r="E202" s="24" t="s">
        <v>66</v>
      </c>
      <c r="F202" s="54" t="s">
        <v>65</v>
      </c>
      <c r="G202" s="161">
        <f>(681)/1000</f>
        <v>0.68100000000000005</v>
      </c>
      <c r="H202" s="6" t="s">
        <v>147</v>
      </c>
      <c r="I202" s="161">
        <f>(681+25)/1000</f>
        <v>0.70599999999999996</v>
      </c>
      <c r="J202" s="161">
        <f>(681+25)/1000</f>
        <v>0.70599999999999996</v>
      </c>
      <c r="K202" s="11">
        <v>47331.93</v>
      </c>
      <c r="L202" s="11">
        <v>47333.38</v>
      </c>
      <c r="M202" s="11">
        <v>47333.7</v>
      </c>
    </row>
    <row r="203" spans="1:13" ht="31.5">
      <c r="A203" s="6" t="s">
        <v>63</v>
      </c>
      <c r="B203" s="144" t="s">
        <v>205</v>
      </c>
      <c r="C203" s="3" t="s">
        <v>73</v>
      </c>
      <c r="D203" s="24" t="s">
        <v>68</v>
      </c>
      <c r="E203" s="24" t="s">
        <v>66</v>
      </c>
      <c r="F203" s="54" t="s">
        <v>65</v>
      </c>
      <c r="G203" s="161">
        <f>82/1000</f>
        <v>8.2000000000000003E-2</v>
      </c>
      <c r="H203" s="6" t="s">
        <v>147</v>
      </c>
      <c r="I203" s="161">
        <f>82/1000</f>
        <v>8.2000000000000003E-2</v>
      </c>
      <c r="J203" s="161">
        <f>82/1000</f>
        <v>8.2000000000000003E-2</v>
      </c>
      <c r="K203" s="11">
        <v>9100.25</v>
      </c>
      <c r="L203" s="11">
        <v>9200.33</v>
      </c>
      <c r="M203" s="11">
        <v>9200.39</v>
      </c>
    </row>
    <row r="204" spans="1:13" ht="31.5">
      <c r="A204" s="6" t="s">
        <v>63</v>
      </c>
      <c r="B204" s="144" t="s">
        <v>205</v>
      </c>
      <c r="C204" s="3" t="s">
        <v>74</v>
      </c>
      <c r="D204" s="24" t="s">
        <v>68</v>
      </c>
      <c r="E204" s="24" t="s">
        <v>66</v>
      </c>
      <c r="F204" s="54" t="s">
        <v>65</v>
      </c>
      <c r="G204" s="161">
        <f>338/1000</f>
        <v>0.33800000000000002</v>
      </c>
      <c r="H204" s="6" t="s">
        <v>147</v>
      </c>
      <c r="I204" s="161">
        <f>338/1000</f>
        <v>0.33800000000000002</v>
      </c>
      <c r="J204" s="161">
        <f>338/1000</f>
        <v>0.33800000000000002</v>
      </c>
      <c r="K204" s="11">
        <v>27418.21</v>
      </c>
      <c r="L204" s="11">
        <v>27418.21</v>
      </c>
      <c r="M204" s="11">
        <v>27418.21</v>
      </c>
    </row>
    <row r="205" spans="1:13" ht="31.5">
      <c r="A205" s="6" t="s">
        <v>63</v>
      </c>
      <c r="B205" s="144" t="s">
        <v>205</v>
      </c>
      <c r="C205" s="3" t="s">
        <v>75</v>
      </c>
      <c r="D205" s="24" t="s">
        <v>68</v>
      </c>
      <c r="E205" s="24" t="s">
        <v>66</v>
      </c>
      <c r="F205" s="54" t="s">
        <v>65</v>
      </c>
      <c r="G205" s="161">
        <f>541/1000</f>
        <v>0.54100000000000004</v>
      </c>
      <c r="H205" s="6" t="s">
        <v>147</v>
      </c>
      <c r="I205" s="161">
        <f>541/1000</f>
        <v>0.54100000000000004</v>
      </c>
      <c r="J205" s="161">
        <f>541/1000</f>
        <v>0.54100000000000004</v>
      </c>
      <c r="K205" s="11">
        <v>21253.96</v>
      </c>
      <c r="L205" s="11">
        <v>21119.58</v>
      </c>
      <c r="M205" s="11">
        <v>21225.34</v>
      </c>
    </row>
    <row r="206" spans="1:13" ht="31.5">
      <c r="A206" s="6" t="s">
        <v>63</v>
      </c>
      <c r="B206" s="144" t="s">
        <v>205</v>
      </c>
      <c r="C206" s="3" t="s">
        <v>76</v>
      </c>
      <c r="D206" s="24" t="s">
        <v>68</v>
      </c>
      <c r="E206" s="24" t="s">
        <v>66</v>
      </c>
      <c r="F206" s="54" t="s">
        <v>65</v>
      </c>
      <c r="G206" s="161">
        <f>(469)/1000</f>
        <v>0.46899999999999997</v>
      </c>
      <c r="H206" s="6" t="s">
        <v>147</v>
      </c>
      <c r="I206" s="161">
        <f>(469+25)/1000</f>
        <v>0.49399999999999999</v>
      </c>
      <c r="J206" s="161">
        <f>(469+25)/1000</f>
        <v>0.49399999999999999</v>
      </c>
      <c r="K206" s="11">
        <v>35912.71</v>
      </c>
      <c r="L206" s="11">
        <v>35912.71</v>
      </c>
      <c r="M206" s="11">
        <v>36312.71</v>
      </c>
    </row>
    <row r="207" spans="1:13">
      <c r="A207" s="162" t="s">
        <v>10</v>
      </c>
      <c r="B207" s="162" t="s">
        <v>10</v>
      </c>
      <c r="C207" s="162" t="s">
        <v>10</v>
      </c>
      <c r="D207" s="24" t="s">
        <v>247</v>
      </c>
      <c r="E207" s="110" t="s">
        <v>10</v>
      </c>
      <c r="F207" s="54" t="s">
        <v>10</v>
      </c>
      <c r="G207" s="22" t="s">
        <v>10</v>
      </c>
      <c r="H207" s="6" t="s">
        <v>10</v>
      </c>
      <c r="I207" s="22" t="s">
        <v>10</v>
      </c>
      <c r="J207" s="22" t="s">
        <v>10</v>
      </c>
      <c r="K207" s="11">
        <v>25572</v>
      </c>
      <c r="L207" s="11">
        <v>30208.36</v>
      </c>
      <c r="M207" s="11">
        <v>34198.67</v>
      </c>
    </row>
    <row r="208" spans="1:13" ht="31.5">
      <c r="A208" s="98" t="s">
        <v>63</v>
      </c>
      <c r="B208" s="99" t="s">
        <v>207</v>
      </c>
      <c r="C208" s="98" t="s">
        <v>10</v>
      </c>
      <c r="D208" s="90" t="s">
        <v>206</v>
      </c>
      <c r="E208" s="119" t="s">
        <v>269</v>
      </c>
      <c r="F208" s="96" t="s">
        <v>272</v>
      </c>
      <c r="G208" s="97">
        <v>9</v>
      </c>
      <c r="H208" s="98" t="s">
        <v>10</v>
      </c>
      <c r="I208" s="97" t="s">
        <v>106</v>
      </c>
      <c r="J208" s="97" t="s">
        <v>115</v>
      </c>
      <c r="K208" s="91">
        <f>SUM(K209:K253)</f>
        <v>44508.939999999988</v>
      </c>
      <c r="L208" s="91">
        <f>SUM(L209:L253)</f>
        <v>40194.510000000009</v>
      </c>
      <c r="M208" s="91">
        <f>SUM(M209:M253)</f>
        <v>41110.35</v>
      </c>
    </row>
    <row r="209" spans="1:15" ht="78.75">
      <c r="A209" s="212" t="s">
        <v>63</v>
      </c>
      <c r="B209" s="212" t="s">
        <v>207</v>
      </c>
      <c r="C209" s="212" t="s">
        <v>67</v>
      </c>
      <c r="D209" s="15" t="s">
        <v>209</v>
      </c>
      <c r="F209" s="54" t="s">
        <v>13</v>
      </c>
      <c r="G209" s="18">
        <v>4</v>
      </c>
      <c r="H209" s="6" t="s">
        <v>188</v>
      </c>
      <c r="I209" s="6" t="s">
        <v>95</v>
      </c>
      <c r="J209" s="6" t="s">
        <v>95</v>
      </c>
      <c r="K209" s="11">
        <v>15441.18</v>
      </c>
      <c r="L209" s="11">
        <v>0</v>
      </c>
      <c r="M209" s="11">
        <v>0</v>
      </c>
    </row>
    <row r="210" spans="1:15" ht="36.75" customHeight="1">
      <c r="A210" s="213"/>
      <c r="B210" s="213"/>
      <c r="C210" s="213"/>
      <c r="D210" s="15" t="s">
        <v>350</v>
      </c>
      <c r="E210" s="16" t="s">
        <v>16</v>
      </c>
      <c r="F210" s="54" t="s">
        <v>13</v>
      </c>
      <c r="G210" s="18">
        <v>2</v>
      </c>
      <c r="H210" s="6" t="s">
        <v>188</v>
      </c>
      <c r="I210" s="6" t="s">
        <v>95</v>
      </c>
      <c r="J210" s="6" t="s">
        <v>95</v>
      </c>
      <c r="K210" s="11">
        <v>524.79999999999995</v>
      </c>
      <c r="L210" s="11">
        <v>0</v>
      </c>
      <c r="M210" s="11">
        <v>0</v>
      </c>
      <c r="O210" s="13"/>
    </row>
    <row r="211" spans="1:15" ht="107.25" customHeight="1">
      <c r="A211" s="213"/>
      <c r="B211" s="213"/>
      <c r="C211" s="213"/>
      <c r="D211" s="15" t="s">
        <v>377</v>
      </c>
      <c r="E211" s="7" t="s">
        <v>33</v>
      </c>
      <c r="F211" s="54" t="s">
        <v>13</v>
      </c>
      <c r="G211" s="18">
        <v>4</v>
      </c>
      <c r="H211" s="197" t="s">
        <v>188</v>
      </c>
      <c r="I211" s="197" t="s">
        <v>95</v>
      </c>
      <c r="J211" s="197" t="s">
        <v>95</v>
      </c>
      <c r="K211" s="11">
        <v>2798.86</v>
      </c>
      <c r="L211" s="11">
        <v>0</v>
      </c>
      <c r="M211" s="11">
        <v>0</v>
      </c>
      <c r="O211" s="13"/>
    </row>
    <row r="212" spans="1:15" ht="66.75" customHeight="1">
      <c r="A212" s="213"/>
      <c r="B212" s="213"/>
      <c r="C212" s="213"/>
      <c r="D212" s="15" t="s">
        <v>378</v>
      </c>
      <c r="E212" s="7" t="s">
        <v>33</v>
      </c>
      <c r="F212" s="54" t="s">
        <v>13</v>
      </c>
      <c r="G212" s="18">
        <v>1</v>
      </c>
      <c r="H212" s="197" t="s">
        <v>188</v>
      </c>
      <c r="I212" s="197" t="s">
        <v>95</v>
      </c>
      <c r="J212" s="197" t="s">
        <v>95</v>
      </c>
      <c r="K212" s="11">
        <v>22.24</v>
      </c>
      <c r="L212" s="11">
        <v>0</v>
      </c>
      <c r="M212" s="11">
        <v>0</v>
      </c>
      <c r="O212" s="13"/>
    </row>
    <row r="213" spans="1:15" ht="54" customHeight="1">
      <c r="A213" s="213"/>
      <c r="B213" s="213"/>
      <c r="C213" s="213"/>
      <c r="D213" s="15" t="s">
        <v>379</v>
      </c>
      <c r="E213" s="7" t="s">
        <v>33</v>
      </c>
      <c r="F213" s="54" t="s">
        <v>13</v>
      </c>
      <c r="G213" s="18">
        <v>1</v>
      </c>
      <c r="H213" s="197" t="s">
        <v>188</v>
      </c>
      <c r="I213" s="197" t="s">
        <v>95</v>
      </c>
      <c r="J213" s="197" t="s">
        <v>95</v>
      </c>
      <c r="K213" s="11">
        <v>970</v>
      </c>
      <c r="L213" s="11">
        <v>0</v>
      </c>
      <c r="M213" s="11">
        <v>0</v>
      </c>
      <c r="O213" s="13"/>
    </row>
    <row r="214" spans="1:15" ht="71.25" customHeight="1">
      <c r="A214" s="213"/>
      <c r="B214" s="213"/>
      <c r="C214" s="213"/>
      <c r="D214" s="15" t="s">
        <v>378</v>
      </c>
      <c r="E214" s="7" t="s">
        <v>33</v>
      </c>
      <c r="F214" s="54" t="s">
        <v>13</v>
      </c>
      <c r="G214" s="18">
        <v>1</v>
      </c>
      <c r="H214" s="197" t="s">
        <v>188</v>
      </c>
      <c r="I214" s="197" t="s">
        <v>95</v>
      </c>
      <c r="J214" s="197" t="s">
        <v>95</v>
      </c>
      <c r="K214" s="11">
        <v>25</v>
      </c>
      <c r="L214" s="11">
        <v>0</v>
      </c>
      <c r="M214" s="11">
        <v>0</v>
      </c>
      <c r="O214" s="13"/>
    </row>
    <row r="215" spans="1:15" ht="56.25" customHeight="1">
      <c r="A215" s="213"/>
      <c r="B215" s="213"/>
      <c r="C215" s="213"/>
      <c r="D215" s="15" t="s">
        <v>380</v>
      </c>
      <c r="E215" s="7" t="s">
        <v>33</v>
      </c>
      <c r="F215" s="54" t="s">
        <v>13</v>
      </c>
      <c r="G215" s="18">
        <v>1</v>
      </c>
      <c r="H215" s="197" t="s">
        <v>188</v>
      </c>
      <c r="I215" s="197" t="s">
        <v>95</v>
      </c>
      <c r="J215" s="197" t="s">
        <v>95</v>
      </c>
      <c r="K215" s="11">
        <v>376.55</v>
      </c>
      <c r="L215" s="11">
        <v>0</v>
      </c>
      <c r="M215" s="11">
        <v>0</v>
      </c>
      <c r="O215" s="13"/>
    </row>
    <row r="216" spans="1:15" ht="56.25" customHeight="1">
      <c r="A216" s="213"/>
      <c r="B216" s="213"/>
      <c r="C216" s="213"/>
      <c r="D216" s="15" t="s">
        <v>381</v>
      </c>
      <c r="E216" s="7" t="s">
        <v>33</v>
      </c>
      <c r="F216" s="54" t="s">
        <v>13</v>
      </c>
      <c r="G216" s="18">
        <v>1</v>
      </c>
      <c r="H216" s="197" t="s">
        <v>188</v>
      </c>
      <c r="I216" s="197" t="s">
        <v>95</v>
      </c>
      <c r="J216" s="197" t="s">
        <v>95</v>
      </c>
      <c r="K216" s="11">
        <v>250.94</v>
      </c>
      <c r="L216" s="11">
        <v>0</v>
      </c>
      <c r="M216" s="11">
        <v>0</v>
      </c>
      <c r="O216" s="13"/>
    </row>
    <row r="217" spans="1:15" ht="56.25" customHeight="1">
      <c r="A217" s="214"/>
      <c r="B217" s="214"/>
      <c r="C217" s="214"/>
      <c r="D217" s="15" t="s">
        <v>382</v>
      </c>
      <c r="E217" s="7" t="s">
        <v>33</v>
      </c>
      <c r="F217" s="54" t="s">
        <v>13</v>
      </c>
      <c r="G217" s="18">
        <v>1</v>
      </c>
      <c r="H217" s="197" t="s">
        <v>188</v>
      </c>
      <c r="I217" s="197" t="s">
        <v>95</v>
      </c>
      <c r="J217" s="197" t="s">
        <v>95</v>
      </c>
      <c r="K217" s="11">
        <v>150</v>
      </c>
      <c r="L217" s="11">
        <v>0</v>
      </c>
      <c r="M217" s="11">
        <v>0</v>
      </c>
      <c r="O217" s="13"/>
    </row>
    <row r="218" spans="1:15" ht="85.5" customHeight="1">
      <c r="A218" s="219" t="s">
        <v>63</v>
      </c>
      <c r="B218" s="219" t="s">
        <v>207</v>
      </c>
      <c r="C218" s="219" t="s">
        <v>69</v>
      </c>
      <c r="D218" s="15" t="s">
        <v>298</v>
      </c>
      <c r="E218" s="16" t="s">
        <v>15</v>
      </c>
      <c r="F218" s="54" t="s">
        <v>13</v>
      </c>
      <c r="G218" s="18">
        <v>1</v>
      </c>
      <c r="H218" s="6" t="s">
        <v>188</v>
      </c>
      <c r="I218" s="6" t="s">
        <v>95</v>
      </c>
      <c r="J218" s="6" t="s">
        <v>95</v>
      </c>
      <c r="K218" s="11">
        <v>6709.11</v>
      </c>
      <c r="L218" s="11">
        <v>0</v>
      </c>
      <c r="M218" s="11">
        <v>0</v>
      </c>
      <c r="O218" s="13"/>
    </row>
    <row r="219" spans="1:15" ht="47.25">
      <c r="A219" s="219"/>
      <c r="B219" s="219"/>
      <c r="C219" s="219"/>
      <c r="D219" s="12" t="s">
        <v>383</v>
      </c>
      <c r="E219" s="12" t="s">
        <v>33</v>
      </c>
      <c r="F219" s="10" t="s">
        <v>13</v>
      </c>
      <c r="G219" s="21">
        <v>2</v>
      </c>
      <c r="H219" s="6" t="s">
        <v>188</v>
      </c>
      <c r="I219" s="8" t="s">
        <v>95</v>
      </c>
      <c r="J219" s="8" t="s">
        <v>95</v>
      </c>
      <c r="K219" s="11">
        <v>139.54</v>
      </c>
      <c r="L219" s="11">
        <v>0</v>
      </c>
      <c r="M219" s="11">
        <v>0</v>
      </c>
      <c r="O219" s="13"/>
    </row>
    <row r="220" spans="1:15" ht="33.75" customHeight="1">
      <c r="A220" s="219"/>
      <c r="B220" s="219"/>
      <c r="C220" s="219"/>
      <c r="D220" s="5" t="s">
        <v>351</v>
      </c>
      <c r="E220" s="7" t="s">
        <v>210</v>
      </c>
      <c r="F220" s="10" t="s">
        <v>13</v>
      </c>
      <c r="G220" s="21">
        <v>1</v>
      </c>
      <c r="H220" s="6" t="s">
        <v>188</v>
      </c>
      <c r="I220" s="8">
        <v>0</v>
      </c>
      <c r="J220" s="8">
        <v>0</v>
      </c>
      <c r="K220" s="11">
        <v>167</v>
      </c>
      <c r="L220" s="11">
        <v>0</v>
      </c>
      <c r="M220" s="11">
        <v>0</v>
      </c>
    </row>
    <row r="221" spans="1:15" ht="39" customHeight="1">
      <c r="A221" s="215" t="s">
        <v>63</v>
      </c>
      <c r="B221" s="212" t="s">
        <v>207</v>
      </c>
      <c r="C221" s="215" t="s">
        <v>123</v>
      </c>
      <c r="D221" s="12" t="s">
        <v>103</v>
      </c>
      <c r="E221" s="16" t="s">
        <v>211</v>
      </c>
      <c r="F221" s="10" t="s">
        <v>13</v>
      </c>
      <c r="G221" s="23">
        <v>9</v>
      </c>
      <c r="H221" s="6" t="s">
        <v>188</v>
      </c>
      <c r="I221" s="8" t="s">
        <v>95</v>
      </c>
      <c r="J221" s="8" t="s">
        <v>95</v>
      </c>
      <c r="K221" s="11">
        <v>293.45</v>
      </c>
      <c r="L221" s="11">
        <v>0</v>
      </c>
      <c r="M221" s="11">
        <v>0</v>
      </c>
    </row>
    <row r="222" spans="1:15" ht="31.5">
      <c r="A222" s="216"/>
      <c r="B222" s="214"/>
      <c r="C222" s="216"/>
      <c r="D222" s="12" t="s">
        <v>140</v>
      </c>
      <c r="E222" s="16" t="s">
        <v>212</v>
      </c>
      <c r="F222" s="10" t="s">
        <v>13</v>
      </c>
      <c r="G222" s="23">
        <v>1</v>
      </c>
      <c r="H222" s="6" t="s">
        <v>188</v>
      </c>
      <c r="I222" s="8" t="s">
        <v>95</v>
      </c>
      <c r="J222" s="8" t="s">
        <v>95</v>
      </c>
      <c r="K222" s="11">
        <v>120.35</v>
      </c>
      <c r="L222" s="11">
        <v>0</v>
      </c>
      <c r="M222" s="11">
        <v>0</v>
      </c>
    </row>
    <row r="223" spans="1:15" ht="31.5">
      <c r="A223" s="218" t="s">
        <v>63</v>
      </c>
      <c r="B223" s="219" t="s">
        <v>207</v>
      </c>
      <c r="C223" s="218" t="s">
        <v>73</v>
      </c>
      <c r="D223" s="16" t="s">
        <v>103</v>
      </c>
      <c r="E223" s="16" t="s">
        <v>211</v>
      </c>
      <c r="F223" s="19" t="s">
        <v>13</v>
      </c>
      <c r="G223" s="23">
        <v>37</v>
      </c>
      <c r="H223" s="6" t="s">
        <v>188</v>
      </c>
      <c r="I223" s="8" t="s">
        <v>95</v>
      </c>
      <c r="J223" s="8" t="s">
        <v>95</v>
      </c>
      <c r="K223" s="11">
        <v>194.8</v>
      </c>
      <c r="L223" s="11">
        <v>0</v>
      </c>
      <c r="M223" s="11">
        <v>0</v>
      </c>
    </row>
    <row r="224" spans="1:15" ht="31.5">
      <c r="A224" s="218"/>
      <c r="B224" s="219"/>
      <c r="C224" s="218"/>
      <c r="D224" s="16" t="s">
        <v>213</v>
      </c>
      <c r="E224" s="16" t="s">
        <v>139</v>
      </c>
      <c r="F224" s="19" t="s">
        <v>13</v>
      </c>
      <c r="G224" s="23">
        <v>0</v>
      </c>
      <c r="H224" s="6" t="s">
        <v>10</v>
      </c>
      <c r="I224" s="8" t="s">
        <v>62</v>
      </c>
      <c r="J224" s="8" t="s">
        <v>95</v>
      </c>
      <c r="K224" s="11">
        <v>0</v>
      </c>
      <c r="L224" s="11">
        <v>119.4</v>
      </c>
      <c r="M224" s="11">
        <v>0</v>
      </c>
    </row>
    <row r="225" spans="1:13" ht="31.5">
      <c r="A225" s="218"/>
      <c r="B225" s="219"/>
      <c r="C225" s="218"/>
      <c r="D225" s="16" t="s">
        <v>352</v>
      </c>
      <c r="E225" s="16" t="s">
        <v>33</v>
      </c>
      <c r="F225" s="19" t="s">
        <v>13</v>
      </c>
      <c r="G225" s="23">
        <v>1</v>
      </c>
      <c r="H225" s="6" t="s">
        <v>188</v>
      </c>
      <c r="I225" s="8" t="s">
        <v>95</v>
      </c>
      <c r="J225" s="8" t="s">
        <v>95</v>
      </c>
      <c r="K225" s="11">
        <v>330.35</v>
      </c>
      <c r="L225" s="11">
        <v>0</v>
      </c>
      <c r="M225" s="11">
        <v>0</v>
      </c>
    </row>
    <row r="226" spans="1:13" ht="31.5">
      <c r="A226" s="218"/>
      <c r="B226" s="219"/>
      <c r="C226" s="218"/>
      <c r="D226" s="16" t="s">
        <v>384</v>
      </c>
      <c r="E226" s="16" t="s">
        <v>33</v>
      </c>
      <c r="F226" s="19" t="s">
        <v>13</v>
      </c>
      <c r="G226" s="23">
        <v>1</v>
      </c>
      <c r="H226" s="6" t="s">
        <v>188</v>
      </c>
      <c r="I226" s="8" t="s">
        <v>95</v>
      </c>
      <c r="J226" s="8" t="s">
        <v>95</v>
      </c>
      <c r="K226" s="11">
        <v>55</v>
      </c>
      <c r="L226" s="11">
        <v>0</v>
      </c>
      <c r="M226" s="11">
        <v>0</v>
      </c>
    </row>
    <row r="227" spans="1:13" ht="31.5">
      <c r="A227" s="218"/>
      <c r="B227" s="219"/>
      <c r="C227" s="218"/>
      <c r="D227" s="16" t="s">
        <v>287</v>
      </c>
      <c r="G227" s="23">
        <v>2</v>
      </c>
      <c r="H227" s="6" t="s">
        <v>188</v>
      </c>
      <c r="I227" s="8">
        <v>0</v>
      </c>
      <c r="J227" s="8" t="s">
        <v>95</v>
      </c>
      <c r="K227" s="11">
        <v>35</v>
      </c>
      <c r="L227" s="11">
        <v>0</v>
      </c>
      <c r="M227" s="11">
        <v>0</v>
      </c>
    </row>
    <row r="228" spans="1:13" ht="31.5">
      <c r="A228" s="218"/>
      <c r="B228" s="219"/>
      <c r="C228" s="218"/>
      <c r="D228" s="5" t="s">
        <v>385</v>
      </c>
      <c r="E228" s="5" t="s">
        <v>386</v>
      </c>
      <c r="F228" s="19" t="s">
        <v>13</v>
      </c>
      <c r="G228" s="23">
        <v>14</v>
      </c>
      <c r="H228" s="197" t="s">
        <v>188</v>
      </c>
      <c r="I228" s="198">
        <v>0</v>
      </c>
      <c r="J228" s="198" t="s">
        <v>95</v>
      </c>
      <c r="K228" s="11">
        <v>21.96</v>
      </c>
      <c r="L228" s="11">
        <v>0</v>
      </c>
      <c r="M228" s="11">
        <v>0</v>
      </c>
    </row>
    <row r="229" spans="1:13" ht="31.5">
      <c r="A229" s="215" t="s">
        <v>63</v>
      </c>
      <c r="B229" s="212" t="s">
        <v>207</v>
      </c>
      <c r="C229" s="215" t="s">
        <v>74</v>
      </c>
      <c r="D229" s="12" t="s">
        <v>311</v>
      </c>
      <c r="E229" s="16" t="s">
        <v>15</v>
      </c>
      <c r="F229" s="10" t="s">
        <v>13</v>
      </c>
      <c r="G229" s="23">
        <v>1</v>
      </c>
      <c r="H229" s="6" t="s">
        <v>188</v>
      </c>
      <c r="I229" s="8" t="s">
        <v>95</v>
      </c>
      <c r="J229" s="8" t="s">
        <v>95</v>
      </c>
      <c r="K229" s="11">
        <v>1111.18</v>
      </c>
      <c r="L229" s="11">
        <v>0</v>
      </c>
      <c r="M229" s="11">
        <v>0</v>
      </c>
    </row>
    <row r="230" spans="1:13" ht="52.5" customHeight="1">
      <c r="A230" s="216"/>
      <c r="B230" s="214"/>
      <c r="C230" s="216"/>
      <c r="D230" s="12" t="s">
        <v>387</v>
      </c>
      <c r="E230" s="16" t="s">
        <v>33</v>
      </c>
      <c r="F230" s="19" t="s">
        <v>13</v>
      </c>
      <c r="G230" s="23">
        <v>3</v>
      </c>
      <c r="H230" s="197" t="s">
        <v>188</v>
      </c>
      <c r="I230" s="198" t="s">
        <v>95</v>
      </c>
      <c r="J230" s="198" t="s">
        <v>95</v>
      </c>
      <c r="K230" s="11">
        <v>592.94000000000005</v>
      </c>
      <c r="L230" s="11">
        <v>0</v>
      </c>
      <c r="M230" s="11">
        <v>0</v>
      </c>
    </row>
    <row r="231" spans="1:13" ht="47.25" customHeight="1">
      <c r="A231" s="215" t="s">
        <v>63</v>
      </c>
      <c r="B231" s="212" t="s">
        <v>207</v>
      </c>
      <c r="C231" s="215" t="s">
        <v>71</v>
      </c>
      <c r="D231" s="12" t="s">
        <v>288</v>
      </c>
      <c r="E231" s="16" t="s">
        <v>134</v>
      </c>
      <c r="F231" s="10" t="s">
        <v>13</v>
      </c>
      <c r="G231" s="23">
        <v>117</v>
      </c>
      <c r="H231" s="6" t="s">
        <v>188</v>
      </c>
      <c r="I231" s="8" t="s">
        <v>95</v>
      </c>
      <c r="J231" s="8" t="s">
        <v>95</v>
      </c>
      <c r="K231" s="11">
        <v>295.07</v>
      </c>
      <c r="L231" s="11">
        <v>0</v>
      </c>
      <c r="M231" s="11">
        <v>0</v>
      </c>
    </row>
    <row r="232" spans="1:13" ht="15.75" customHeight="1">
      <c r="A232" s="217"/>
      <c r="B232" s="213"/>
      <c r="C232" s="217"/>
      <c r="D232" s="16" t="s">
        <v>214</v>
      </c>
      <c r="E232" s="16" t="s">
        <v>15</v>
      </c>
      <c r="F232" s="10" t="s">
        <v>13</v>
      </c>
      <c r="G232" s="21">
        <v>0</v>
      </c>
      <c r="H232" s="6" t="s">
        <v>10</v>
      </c>
      <c r="I232" s="8" t="s">
        <v>62</v>
      </c>
      <c r="J232" s="8" t="s">
        <v>95</v>
      </c>
      <c r="K232" s="11">
        <v>0</v>
      </c>
      <c r="L232" s="11">
        <f>6880</f>
        <v>6880</v>
      </c>
      <c r="M232" s="11">
        <v>0</v>
      </c>
    </row>
    <row r="233" spans="1:13" ht="31.5">
      <c r="A233" s="217"/>
      <c r="B233" s="213"/>
      <c r="C233" s="217"/>
      <c r="D233" s="16" t="s">
        <v>312</v>
      </c>
      <c r="E233" s="16" t="s">
        <v>15</v>
      </c>
      <c r="F233" s="10" t="s">
        <v>13</v>
      </c>
      <c r="G233" s="21">
        <v>1</v>
      </c>
      <c r="H233" s="6" t="s">
        <v>188</v>
      </c>
      <c r="I233" s="8" t="s">
        <v>95</v>
      </c>
      <c r="J233" s="8" t="s">
        <v>95</v>
      </c>
      <c r="K233" s="11">
        <v>208</v>
      </c>
      <c r="L233" s="11">
        <v>0</v>
      </c>
      <c r="M233" s="11">
        <v>0</v>
      </c>
    </row>
    <row r="234" spans="1:13" ht="31.5">
      <c r="A234" s="217"/>
      <c r="B234" s="213"/>
      <c r="C234" s="217"/>
      <c r="D234" s="16" t="s">
        <v>271</v>
      </c>
      <c r="E234" s="12" t="s">
        <v>33</v>
      </c>
      <c r="F234" s="10" t="s">
        <v>13</v>
      </c>
      <c r="G234" s="21">
        <v>1</v>
      </c>
      <c r="H234" s="6" t="s">
        <v>188</v>
      </c>
      <c r="I234" s="8" t="s">
        <v>95</v>
      </c>
      <c r="J234" s="8" t="s">
        <v>95</v>
      </c>
      <c r="K234" s="11">
        <v>70</v>
      </c>
      <c r="L234" s="11">
        <v>0</v>
      </c>
      <c r="M234" s="11">
        <v>0</v>
      </c>
    </row>
    <row r="235" spans="1:13" ht="31.5">
      <c r="A235" s="217"/>
      <c r="B235" s="213"/>
      <c r="C235" s="217"/>
      <c r="D235" s="16" t="s">
        <v>391</v>
      </c>
      <c r="E235" s="16" t="s">
        <v>360</v>
      </c>
      <c r="F235" s="19" t="s">
        <v>13</v>
      </c>
      <c r="G235" s="23">
        <v>4</v>
      </c>
      <c r="H235" s="204" t="s">
        <v>188</v>
      </c>
      <c r="I235" s="8" t="s">
        <v>95</v>
      </c>
      <c r="J235" s="8" t="s">
        <v>95</v>
      </c>
      <c r="K235" s="11">
        <v>306.93</v>
      </c>
      <c r="L235" s="11">
        <v>0</v>
      </c>
      <c r="M235" s="11">
        <v>0</v>
      </c>
    </row>
    <row r="236" spans="1:13">
      <c r="A236" s="216"/>
      <c r="B236" s="214"/>
      <c r="C236" s="216"/>
      <c r="D236" s="16" t="s">
        <v>215</v>
      </c>
      <c r="E236" s="16" t="s">
        <v>15</v>
      </c>
      <c r="F236" s="10" t="s">
        <v>13</v>
      </c>
      <c r="G236" s="21">
        <v>0</v>
      </c>
      <c r="H236" s="6" t="s">
        <v>10</v>
      </c>
      <c r="I236" s="8" t="s">
        <v>95</v>
      </c>
      <c r="J236" s="8" t="s">
        <v>62</v>
      </c>
      <c r="K236" s="11">
        <v>0</v>
      </c>
      <c r="L236" s="11">
        <v>0</v>
      </c>
      <c r="M236" s="11">
        <v>2200</v>
      </c>
    </row>
    <row r="237" spans="1:13" ht="110.25">
      <c r="A237" s="218" t="s">
        <v>63</v>
      </c>
      <c r="B237" s="219" t="s">
        <v>207</v>
      </c>
      <c r="C237" s="215" t="s">
        <v>75</v>
      </c>
      <c r="D237" s="16" t="s">
        <v>313</v>
      </c>
      <c r="E237" s="16" t="s">
        <v>33</v>
      </c>
      <c r="F237" s="19" t="s">
        <v>13</v>
      </c>
      <c r="G237" s="23">
        <v>1</v>
      </c>
      <c r="H237" s="6" t="s">
        <v>188</v>
      </c>
      <c r="I237" s="8" t="s">
        <v>95</v>
      </c>
      <c r="J237" s="8" t="s">
        <v>95</v>
      </c>
      <c r="K237" s="11">
        <v>5464.57</v>
      </c>
      <c r="L237" s="11">
        <v>0</v>
      </c>
      <c r="M237" s="11">
        <v>0</v>
      </c>
    </row>
    <row r="238" spans="1:13" ht="30.75" customHeight="1">
      <c r="A238" s="218"/>
      <c r="B238" s="219"/>
      <c r="C238" s="216"/>
      <c r="D238" s="16" t="s">
        <v>388</v>
      </c>
      <c r="E238" s="16" t="s">
        <v>361</v>
      </c>
      <c r="F238" s="19" t="s">
        <v>13</v>
      </c>
      <c r="G238" s="23">
        <v>16</v>
      </c>
      <c r="H238" s="6" t="s">
        <v>188</v>
      </c>
      <c r="I238" s="8" t="s">
        <v>95</v>
      </c>
      <c r="J238" s="8" t="s">
        <v>95</v>
      </c>
      <c r="K238" s="11">
        <v>402.5</v>
      </c>
      <c r="L238" s="11">
        <v>0</v>
      </c>
      <c r="M238" s="11">
        <v>0</v>
      </c>
    </row>
    <row r="239" spans="1:13" ht="146.25" customHeight="1">
      <c r="A239" s="262" t="s">
        <v>63</v>
      </c>
      <c r="B239" s="219" t="s">
        <v>207</v>
      </c>
      <c r="C239" s="218" t="s">
        <v>76</v>
      </c>
      <c r="D239" s="16" t="s">
        <v>314</v>
      </c>
      <c r="E239" s="16" t="s">
        <v>210</v>
      </c>
      <c r="F239" s="19" t="s">
        <v>13</v>
      </c>
      <c r="G239" s="23">
        <v>1</v>
      </c>
      <c r="H239" s="6" t="s">
        <v>188</v>
      </c>
      <c r="I239" s="8" t="s">
        <v>95</v>
      </c>
      <c r="J239" s="8" t="s">
        <v>95</v>
      </c>
      <c r="K239" s="11">
        <v>1080</v>
      </c>
      <c r="L239" s="11">
        <v>0</v>
      </c>
      <c r="M239" s="11">
        <v>0</v>
      </c>
    </row>
    <row r="240" spans="1:13" ht="110.25">
      <c r="A240" s="263"/>
      <c r="B240" s="219"/>
      <c r="C240" s="218"/>
      <c r="D240" s="16" t="s">
        <v>315</v>
      </c>
      <c r="E240" s="16" t="s">
        <v>210</v>
      </c>
      <c r="F240" s="19" t="s">
        <v>13</v>
      </c>
      <c r="G240" s="23">
        <v>1</v>
      </c>
      <c r="H240" s="6" t="s">
        <v>188</v>
      </c>
      <c r="I240" s="8" t="s">
        <v>95</v>
      </c>
      <c r="J240" s="8" t="s">
        <v>95</v>
      </c>
      <c r="K240" s="11">
        <v>600</v>
      </c>
      <c r="L240" s="11">
        <v>0</v>
      </c>
      <c r="M240" s="11">
        <v>0</v>
      </c>
    </row>
    <row r="241" spans="1:13" ht="48" customHeight="1">
      <c r="A241" s="263"/>
      <c r="B241" s="219"/>
      <c r="C241" s="218"/>
      <c r="D241" s="16" t="s">
        <v>362</v>
      </c>
      <c r="E241" s="136" t="s">
        <v>33</v>
      </c>
      <c r="F241" s="19" t="s">
        <v>13</v>
      </c>
      <c r="G241" s="23">
        <v>1</v>
      </c>
      <c r="H241" s="6" t="s">
        <v>188</v>
      </c>
      <c r="I241" s="8" t="s">
        <v>95</v>
      </c>
      <c r="J241" s="8" t="s">
        <v>95</v>
      </c>
      <c r="K241" s="11">
        <v>43</v>
      </c>
      <c r="L241" s="11">
        <v>0</v>
      </c>
      <c r="M241" s="11">
        <v>0</v>
      </c>
    </row>
    <row r="242" spans="1:13" ht="78.75">
      <c r="A242" s="263"/>
      <c r="B242" s="219"/>
      <c r="C242" s="218"/>
      <c r="D242" s="16" t="s">
        <v>363</v>
      </c>
      <c r="E242" s="136" t="s">
        <v>33</v>
      </c>
      <c r="F242" s="19" t="s">
        <v>13</v>
      </c>
      <c r="G242" s="23">
        <v>1</v>
      </c>
      <c r="H242" s="6" t="s">
        <v>188</v>
      </c>
      <c r="I242" s="8" t="s">
        <v>95</v>
      </c>
      <c r="J242" s="8" t="s">
        <v>95</v>
      </c>
      <c r="K242" s="11">
        <v>232.77</v>
      </c>
      <c r="L242" s="11">
        <v>0</v>
      </c>
      <c r="M242" s="11">
        <v>0</v>
      </c>
    </row>
    <row r="243" spans="1:13" ht="47.25">
      <c r="A243" s="263"/>
      <c r="B243" s="219"/>
      <c r="C243" s="218"/>
      <c r="D243" s="16" t="s">
        <v>389</v>
      </c>
      <c r="E243" s="136" t="s">
        <v>33</v>
      </c>
      <c r="F243" s="19" t="s">
        <v>13</v>
      </c>
      <c r="G243" s="23">
        <v>1</v>
      </c>
      <c r="H243" s="197" t="s">
        <v>188</v>
      </c>
      <c r="I243" s="198" t="s">
        <v>95</v>
      </c>
      <c r="J243" s="198" t="s">
        <v>95</v>
      </c>
      <c r="K243" s="11">
        <v>71.540000000000006</v>
      </c>
      <c r="L243" s="11">
        <v>0</v>
      </c>
      <c r="M243" s="11">
        <v>0</v>
      </c>
    </row>
    <row r="244" spans="1:13" ht="47.25">
      <c r="A244" s="263"/>
      <c r="B244" s="219"/>
      <c r="C244" s="218"/>
      <c r="D244" s="15" t="s">
        <v>216</v>
      </c>
      <c r="E244" s="12" t="s">
        <v>15</v>
      </c>
      <c r="F244" s="10" t="s">
        <v>13</v>
      </c>
      <c r="G244" s="21">
        <v>0</v>
      </c>
      <c r="H244" s="6" t="s">
        <v>10</v>
      </c>
      <c r="I244" s="8" t="s">
        <v>62</v>
      </c>
      <c r="J244" s="8" t="s">
        <v>95</v>
      </c>
      <c r="K244" s="11">
        <v>0</v>
      </c>
      <c r="L244" s="11">
        <v>4000</v>
      </c>
      <c r="M244" s="11">
        <v>0</v>
      </c>
    </row>
    <row r="245" spans="1:13" ht="31.5">
      <c r="A245" s="263"/>
      <c r="B245" s="219"/>
      <c r="C245" s="218"/>
      <c r="D245" s="16" t="s">
        <v>217</v>
      </c>
      <c r="E245" s="16" t="s">
        <v>210</v>
      </c>
      <c r="F245" s="10" t="s">
        <v>13</v>
      </c>
      <c r="G245" s="21">
        <v>0</v>
      </c>
      <c r="H245" s="6" t="s">
        <v>10</v>
      </c>
      <c r="I245" s="8" t="s">
        <v>62</v>
      </c>
      <c r="J245" s="8" t="s">
        <v>95</v>
      </c>
      <c r="K245" s="11">
        <v>0</v>
      </c>
      <c r="L245" s="11">
        <v>600</v>
      </c>
      <c r="M245" s="11">
        <v>0</v>
      </c>
    </row>
    <row r="246" spans="1:13" ht="47.25">
      <c r="A246" s="263"/>
      <c r="B246" s="219"/>
      <c r="C246" s="218"/>
      <c r="D246" s="27" t="s">
        <v>218</v>
      </c>
      <c r="E246" s="136" t="s">
        <v>33</v>
      </c>
      <c r="F246" s="33" t="s">
        <v>13</v>
      </c>
      <c r="G246" s="48">
        <v>0</v>
      </c>
      <c r="H246" s="186" t="s">
        <v>10</v>
      </c>
      <c r="I246" s="185" t="s">
        <v>95</v>
      </c>
      <c r="J246" s="185" t="s">
        <v>8</v>
      </c>
      <c r="K246" s="137">
        <v>0</v>
      </c>
      <c r="L246" s="137">
        <v>0</v>
      </c>
      <c r="M246" s="137">
        <v>25000</v>
      </c>
    </row>
    <row r="247" spans="1:13" ht="47.25">
      <c r="A247" s="215" t="s">
        <v>63</v>
      </c>
      <c r="B247" s="212" t="s">
        <v>207</v>
      </c>
      <c r="C247" s="215" t="s">
        <v>72</v>
      </c>
      <c r="D247" s="16" t="s">
        <v>364</v>
      </c>
      <c r="E247" s="16" t="s">
        <v>33</v>
      </c>
      <c r="F247" s="10" t="s">
        <v>13</v>
      </c>
      <c r="G247" s="21">
        <v>3</v>
      </c>
      <c r="H247" s="6" t="s">
        <v>188</v>
      </c>
      <c r="I247" s="8" t="s">
        <v>8</v>
      </c>
      <c r="J247" s="8" t="s">
        <v>95</v>
      </c>
      <c r="K247" s="11">
        <v>0</v>
      </c>
      <c r="L247" s="11">
        <v>11000</v>
      </c>
      <c r="M247" s="11">
        <v>0</v>
      </c>
    </row>
    <row r="248" spans="1:13" ht="39.75" customHeight="1">
      <c r="A248" s="217"/>
      <c r="B248" s="213"/>
      <c r="C248" s="217"/>
      <c r="D248" s="16" t="s">
        <v>219</v>
      </c>
      <c r="E248" s="12" t="s">
        <v>15</v>
      </c>
      <c r="F248" s="10" t="s">
        <v>13</v>
      </c>
      <c r="G248" s="23">
        <v>0</v>
      </c>
      <c r="H248" s="6" t="s">
        <v>10</v>
      </c>
      <c r="I248" s="8" t="s">
        <v>62</v>
      </c>
      <c r="J248" s="8" t="s">
        <v>95</v>
      </c>
      <c r="K248" s="11">
        <v>0</v>
      </c>
      <c r="L248" s="11">
        <v>16642.810000000001</v>
      </c>
      <c r="M248" s="11">
        <v>0</v>
      </c>
    </row>
    <row r="249" spans="1:13" ht="31.5">
      <c r="A249" s="217"/>
      <c r="B249" s="213"/>
      <c r="C249" s="217"/>
      <c r="D249" s="16" t="s">
        <v>271</v>
      </c>
      <c r="E249" s="12" t="s">
        <v>33</v>
      </c>
      <c r="F249" s="10" t="s">
        <v>13</v>
      </c>
      <c r="G249" s="23">
        <v>2</v>
      </c>
      <c r="H249" s="6" t="s">
        <v>188</v>
      </c>
      <c r="I249" s="8" t="s">
        <v>95</v>
      </c>
      <c r="J249" s="8" t="s">
        <v>95</v>
      </c>
      <c r="K249" s="11">
        <v>142.63</v>
      </c>
      <c r="L249" s="11">
        <v>0</v>
      </c>
      <c r="M249" s="11">
        <v>0</v>
      </c>
    </row>
    <row r="250" spans="1:13" ht="47.25" customHeight="1">
      <c r="A250" s="216"/>
      <c r="B250" s="214"/>
      <c r="C250" s="216"/>
      <c r="D250" s="12" t="s">
        <v>220</v>
      </c>
      <c r="E250" s="16" t="s">
        <v>16</v>
      </c>
      <c r="F250" s="10" t="s">
        <v>13</v>
      </c>
      <c r="G250" s="23">
        <v>0</v>
      </c>
      <c r="H250" s="6" t="s">
        <v>188</v>
      </c>
      <c r="I250" s="8" t="s">
        <v>95</v>
      </c>
      <c r="J250" s="8" t="s">
        <v>62</v>
      </c>
      <c r="K250" s="11">
        <v>0</v>
      </c>
      <c r="L250" s="11">
        <v>0</v>
      </c>
      <c r="M250" s="11">
        <f>12838.65</f>
        <v>12838.65</v>
      </c>
    </row>
    <row r="251" spans="1:13">
      <c r="A251" s="4" t="s">
        <v>10</v>
      </c>
      <c r="B251" s="4" t="s">
        <v>10</v>
      </c>
      <c r="C251" s="4" t="s">
        <v>10</v>
      </c>
      <c r="D251" s="24" t="s">
        <v>247</v>
      </c>
      <c r="E251" s="110" t="s">
        <v>10</v>
      </c>
      <c r="F251" s="54" t="s">
        <v>10</v>
      </c>
      <c r="G251" s="22" t="s">
        <v>10</v>
      </c>
      <c r="H251" s="199" t="s">
        <v>10</v>
      </c>
      <c r="I251" s="22" t="s">
        <v>10</v>
      </c>
      <c r="J251" s="22" t="s">
        <v>10</v>
      </c>
      <c r="K251" s="11">
        <v>5261.68</v>
      </c>
      <c r="L251" s="11">
        <v>0</v>
      </c>
      <c r="M251" s="11">
        <v>0</v>
      </c>
    </row>
    <row r="252" spans="1:13" ht="47.25" customHeight="1">
      <c r="A252" s="6" t="s">
        <v>63</v>
      </c>
      <c r="B252" s="144" t="s">
        <v>207</v>
      </c>
      <c r="C252" s="8" t="s">
        <v>141</v>
      </c>
      <c r="D252" s="16" t="s">
        <v>103</v>
      </c>
      <c r="E252" s="35" t="s">
        <v>113</v>
      </c>
      <c r="F252" s="10" t="s">
        <v>13</v>
      </c>
      <c r="G252" s="44">
        <v>0</v>
      </c>
      <c r="H252" s="6" t="s">
        <v>10</v>
      </c>
      <c r="I252" s="43">
        <v>0</v>
      </c>
      <c r="J252" s="8" t="s">
        <v>80</v>
      </c>
      <c r="K252" s="11">
        <v>0</v>
      </c>
      <c r="L252" s="11">
        <v>0</v>
      </c>
      <c r="M252" s="11">
        <v>1071.7</v>
      </c>
    </row>
    <row r="253" spans="1:13" ht="47.25" customHeight="1">
      <c r="A253" s="6" t="s">
        <v>63</v>
      </c>
      <c r="B253" s="144" t="s">
        <v>207</v>
      </c>
      <c r="C253" s="8" t="s">
        <v>141</v>
      </c>
      <c r="D253" s="16" t="s">
        <v>114</v>
      </c>
      <c r="E253" s="35" t="s">
        <v>113</v>
      </c>
      <c r="F253" s="10" t="s">
        <v>13</v>
      </c>
      <c r="G253" s="2">
        <v>0</v>
      </c>
      <c r="H253" s="6" t="s">
        <v>10</v>
      </c>
      <c r="I253" s="43">
        <v>9</v>
      </c>
      <c r="J253" s="20" t="s">
        <v>95</v>
      </c>
      <c r="K253" s="11">
        <v>0</v>
      </c>
      <c r="L253" s="11">
        <v>952.3</v>
      </c>
      <c r="M253" s="11">
        <v>0</v>
      </c>
    </row>
    <row r="254" spans="1:13" ht="94.5">
      <c r="A254" s="208" t="s">
        <v>77</v>
      </c>
      <c r="B254" s="209"/>
      <c r="C254" s="208"/>
      <c r="D254" s="220" t="s">
        <v>78</v>
      </c>
      <c r="E254" s="113" t="s">
        <v>79</v>
      </c>
      <c r="F254" s="114" t="s">
        <v>13</v>
      </c>
      <c r="G254" s="111" t="s">
        <v>105</v>
      </c>
      <c r="H254" s="122" t="s">
        <v>10</v>
      </c>
      <c r="I254" s="111" t="s">
        <v>105</v>
      </c>
      <c r="J254" s="154" t="s">
        <v>95</v>
      </c>
      <c r="K254" s="227">
        <f>K261+K263+K265+K267+K260</f>
        <v>2289.6</v>
      </c>
      <c r="L254" s="227">
        <f t="shared" ref="L254:M254" si="28">L261+L263+L265+L267+L260</f>
        <v>2729.6</v>
      </c>
      <c r="M254" s="227">
        <f t="shared" si="28"/>
        <v>1729.6</v>
      </c>
    </row>
    <row r="255" spans="1:13" ht="31.5">
      <c r="A255" s="208"/>
      <c r="B255" s="210"/>
      <c r="C255" s="208"/>
      <c r="D255" s="221"/>
      <c r="E255" s="104" t="s">
        <v>250</v>
      </c>
      <c r="F255" s="77" t="s">
        <v>13</v>
      </c>
      <c r="G255" s="112" t="s">
        <v>87</v>
      </c>
      <c r="H255" s="122" t="s">
        <v>10</v>
      </c>
      <c r="I255" s="112" t="s">
        <v>87</v>
      </c>
      <c r="J255" s="112" t="s">
        <v>87</v>
      </c>
      <c r="K255" s="239"/>
      <c r="L255" s="239"/>
      <c r="M255" s="239"/>
    </row>
    <row r="256" spans="1:13" ht="97.5" customHeight="1">
      <c r="A256" s="208"/>
      <c r="B256" s="210"/>
      <c r="C256" s="208"/>
      <c r="D256" s="221"/>
      <c r="E256" s="104" t="s">
        <v>251</v>
      </c>
      <c r="F256" s="77" t="s">
        <v>13</v>
      </c>
      <c r="G256" s="187" t="s">
        <v>80</v>
      </c>
      <c r="H256" s="122" t="s">
        <v>10</v>
      </c>
      <c r="I256" s="187" t="s">
        <v>80</v>
      </c>
      <c r="J256" s="187" t="s">
        <v>80</v>
      </c>
      <c r="K256" s="239"/>
      <c r="L256" s="239"/>
      <c r="M256" s="239"/>
    </row>
    <row r="257" spans="1:13" ht="31.5" customHeight="1">
      <c r="A257" s="208"/>
      <c r="B257" s="210"/>
      <c r="C257" s="208"/>
      <c r="D257" s="221"/>
      <c r="E257" s="104" t="s">
        <v>252</v>
      </c>
      <c r="F257" s="77" t="s">
        <v>13</v>
      </c>
      <c r="G257" s="112" t="s">
        <v>87</v>
      </c>
      <c r="H257" s="122" t="s">
        <v>10</v>
      </c>
      <c r="I257" s="112" t="s">
        <v>87</v>
      </c>
      <c r="J257" s="112" t="s">
        <v>87</v>
      </c>
      <c r="K257" s="239"/>
      <c r="L257" s="239"/>
      <c r="M257" s="239"/>
    </row>
    <row r="258" spans="1:13" ht="63">
      <c r="A258" s="208"/>
      <c r="B258" s="211"/>
      <c r="C258" s="208"/>
      <c r="D258" s="222"/>
      <c r="E258" s="104" t="s">
        <v>81</v>
      </c>
      <c r="F258" s="116" t="s">
        <v>30</v>
      </c>
      <c r="G258" s="111" t="s">
        <v>82</v>
      </c>
      <c r="H258" s="122" t="s">
        <v>10</v>
      </c>
      <c r="I258" s="111" t="s">
        <v>82</v>
      </c>
      <c r="J258" s="111" t="s">
        <v>82</v>
      </c>
      <c r="K258" s="228"/>
      <c r="L258" s="228"/>
      <c r="M258" s="228"/>
    </row>
    <row r="259" spans="1:13" ht="31.5">
      <c r="A259" s="98" t="s">
        <v>77</v>
      </c>
      <c r="B259" s="99" t="s">
        <v>254</v>
      </c>
      <c r="C259" s="96" t="s">
        <v>10</v>
      </c>
      <c r="D259" s="120" t="s">
        <v>253</v>
      </c>
      <c r="E259" s="119" t="s">
        <v>85</v>
      </c>
      <c r="F259" s="117" t="s">
        <v>13</v>
      </c>
      <c r="G259" s="117">
        <v>4</v>
      </c>
      <c r="H259" s="95" t="s">
        <v>10</v>
      </c>
      <c r="I259" s="95" t="s">
        <v>105</v>
      </c>
      <c r="J259" s="95" t="s">
        <v>95</v>
      </c>
      <c r="K259" s="91">
        <v>1000</v>
      </c>
      <c r="L259" s="91">
        <f>L260</f>
        <v>1000</v>
      </c>
      <c r="M259" s="91">
        <f>M260</f>
        <v>0</v>
      </c>
    </row>
    <row r="260" spans="1:13" ht="94.5">
      <c r="A260" s="6" t="s">
        <v>77</v>
      </c>
      <c r="B260" s="144" t="s">
        <v>254</v>
      </c>
      <c r="C260" s="8" t="s">
        <v>86</v>
      </c>
      <c r="D260" s="25" t="s">
        <v>84</v>
      </c>
      <c r="E260" s="12" t="s">
        <v>85</v>
      </c>
      <c r="F260" s="10" t="s">
        <v>13</v>
      </c>
      <c r="G260" s="10">
        <v>4</v>
      </c>
      <c r="H260" s="6" t="s">
        <v>188</v>
      </c>
      <c r="I260" s="8" t="s">
        <v>105</v>
      </c>
      <c r="J260" s="8" t="s">
        <v>95</v>
      </c>
      <c r="K260" s="11">
        <v>1000</v>
      </c>
      <c r="L260" s="11">
        <v>1000</v>
      </c>
      <c r="M260" s="11">
        <v>0</v>
      </c>
    </row>
    <row r="261" spans="1:13" ht="31.5">
      <c r="A261" s="98" t="s">
        <v>77</v>
      </c>
      <c r="B261" s="99" t="s">
        <v>256</v>
      </c>
      <c r="C261" s="98" t="s">
        <v>10</v>
      </c>
      <c r="D261" s="121" t="s">
        <v>255</v>
      </c>
      <c r="E261" s="119" t="s">
        <v>85</v>
      </c>
      <c r="F261" s="96" t="s">
        <v>13</v>
      </c>
      <c r="G261" s="96">
        <v>6</v>
      </c>
      <c r="H261" s="98" t="s">
        <v>10</v>
      </c>
      <c r="I261" s="98" t="s">
        <v>87</v>
      </c>
      <c r="J261" s="98" t="s">
        <v>87</v>
      </c>
      <c r="K261" s="91">
        <f>K262</f>
        <v>0</v>
      </c>
      <c r="L261" s="91">
        <v>440</v>
      </c>
      <c r="M261" s="91">
        <v>440</v>
      </c>
    </row>
    <row r="262" spans="1:13" ht="31.5">
      <c r="A262" s="6" t="s">
        <v>77</v>
      </c>
      <c r="B262" s="144" t="s">
        <v>256</v>
      </c>
      <c r="C262" s="8" t="s">
        <v>17</v>
      </c>
      <c r="D262" s="25" t="s">
        <v>88</v>
      </c>
      <c r="E262" s="7" t="s">
        <v>85</v>
      </c>
      <c r="F262" s="54" t="s">
        <v>13</v>
      </c>
      <c r="G262" s="19">
        <v>0</v>
      </c>
      <c r="H262" s="6" t="s">
        <v>10</v>
      </c>
      <c r="I262" s="8" t="s">
        <v>87</v>
      </c>
      <c r="J262" s="8" t="s">
        <v>87</v>
      </c>
      <c r="K262" s="11">
        <v>0</v>
      </c>
      <c r="L262" s="11">
        <v>440</v>
      </c>
      <c r="M262" s="11">
        <v>440</v>
      </c>
    </row>
    <row r="263" spans="1:13" s="118" customFormat="1" ht="31.5">
      <c r="A263" s="98" t="s">
        <v>77</v>
      </c>
      <c r="B263" s="99" t="s">
        <v>258</v>
      </c>
      <c r="C263" s="98" t="s">
        <v>10</v>
      </c>
      <c r="D263" s="90" t="s">
        <v>257</v>
      </c>
      <c r="E263" s="90" t="s">
        <v>89</v>
      </c>
      <c r="F263" s="96" t="s">
        <v>13</v>
      </c>
      <c r="G263" s="96">
        <v>5</v>
      </c>
      <c r="H263" s="98" t="s">
        <v>188</v>
      </c>
      <c r="I263" s="98" t="s">
        <v>80</v>
      </c>
      <c r="J263" s="98" t="s">
        <v>80</v>
      </c>
      <c r="K263" s="91">
        <f>K264</f>
        <v>500</v>
      </c>
      <c r="L263" s="91">
        <f t="shared" ref="L263:M263" si="29">L264</f>
        <v>500</v>
      </c>
      <c r="M263" s="91">
        <f t="shared" si="29"/>
        <v>500</v>
      </c>
    </row>
    <row r="264" spans="1:13" ht="47.25">
      <c r="A264" s="6" t="s">
        <v>77</v>
      </c>
      <c r="B264" s="144" t="s">
        <v>258</v>
      </c>
      <c r="C264" s="6" t="s">
        <v>17</v>
      </c>
      <c r="D264" s="25" t="s">
        <v>91</v>
      </c>
      <c r="E264" s="25" t="s">
        <v>89</v>
      </c>
      <c r="F264" s="54" t="s">
        <v>13</v>
      </c>
      <c r="G264" s="54">
        <v>5</v>
      </c>
      <c r="H264" s="6" t="s">
        <v>248</v>
      </c>
      <c r="I264" s="8" t="s">
        <v>80</v>
      </c>
      <c r="J264" s="8" t="s">
        <v>80</v>
      </c>
      <c r="K264" s="11">
        <v>500</v>
      </c>
      <c r="L264" s="11">
        <v>500</v>
      </c>
      <c r="M264" s="11">
        <v>500</v>
      </c>
    </row>
    <row r="265" spans="1:13" ht="31.5">
      <c r="A265" s="98" t="s">
        <v>77</v>
      </c>
      <c r="B265" s="99" t="s">
        <v>260</v>
      </c>
      <c r="C265" s="98" t="s">
        <v>10</v>
      </c>
      <c r="D265" s="90" t="s">
        <v>259</v>
      </c>
      <c r="E265" s="90" t="s">
        <v>89</v>
      </c>
      <c r="F265" s="96" t="s">
        <v>13</v>
      </c>
      <c r="G265" s="96">
        <v>6</v>
      </c>
      <c r="H265" s="98" t="s">
        <v>10</v>
      </c>
      <c r="I265" s="98" t="s">
        <v>87</v>
      </c>
      <c r="J265" s="98" t="s">
        <v>87</v>
      </c>
      <c r="K265" s="91">
        <v>420</v>
      </c>
      <c r="L265" s="91">
        <v>420</v>
      </c>
      <c r="M265" s="91">
        <v>420</v>
      </c>
    </row>
    <row r="266" spans="1:13" ht="47.25">
      <c r="A266" s="6" t="s">
        <v>77</v>
      </c>
      <c r="B266" s="144" t="s">
        <v>260</v>
      </c>
      <c r="C266" s="6" t="s">
        <v>17</v>
      </c>
      <c r="D266" s="25" t="s">
        <v>90</v>
      </c>
      <c r="E266" s="25" t="s">
        <v>89</v>
      </c>
      <c r="F266" s="54" t="s">
        <v>13</v>
      </c>
      <c r="G266" s="2">
        <v>6</v>
      </c>
      <c r="H266" s="6" t="s">
        <v>201</v>
      </c>
      <c r="I266" s="8" t="s">
        <v>87</v>
      </c>
      <c r="J266" s="8" t="s">
        <v>87</v>
      </c>
      <c r="K266" s="11">
        <v>420</v>
      </c>
      <c r="L266" s="11">
        <v>420</v>
      </c>
      <c r="M266" s="11">
        <v>420</v>
      </c>
    </row>
    <row r="267" spans="1:13" ht="31.5">
      <c r="A267" s="98" t="s">
        <v>63</v>
      </c>
      <c r="B267" s="99" t="s">
        <v>261</v>
      </c>
      <c r="C267" s="98" t="s">
        <v>17</v>
      </c>
      <c r="D267" s="90" t="s">
        <v>274</v>
      </c>
      <c r="E267" s="90" t="s">
        <v>92</v>
      </c>
      <c r="F267" s="96" t="s">
        <v>30</v>
      </c>
      <c r="G267" s="96">
        <v>28</v>
      </c>
      <c r="H267" s="98" t="s">
        <v>10</v>
      </c>
      <c r="I267" s="98" t="s">
        <v>82</v>
      </c>
      <c r="J267" s="98" t="s">
        <v>82</v>
      </c>
      <c r="K267" s="91">
        <v>369.6</v>
      </c>
      <c r="L267" s="91">
        <v>369.6</v>
      </c>
      <c r="M267" s="91">
        <v>369.6</v>
      </c>
    </row>
    <row r="268" spans="1:13" ht="47.25">
      <c r="A268" s="6" t="s">
        <v>77</v>
      </c>
      <c r="B268" s="144" t="s">
        <v>261</v>
      </c>
      <c r="C268" s="6" t="s">
        <v>17</v>
      </c>
      <c r="D268" s="24" t="s">
        <v>93</v>
      </c>
      <c r="E268" s="7" t="s">
        <v>92</v>
      </c>
      <c r="F268" s="2" t="s">
        <v>30</v>
      </c>
      <c r="G268" s="2">
        <v>28</v>
      </c>
      <c r="H268" s="6" t="s">
        <v>249</v>
      </c>
      <c r="I268" s="8" t="s">
        <v>82</v>
      </c>
      <c r="J268" s="8" t="s">
        <v>82</v>
      </c>
      <c r="K268" s="11">
        <v>369.6</v>
      </c>
      <c r="L268" s="11">
        <v>369.6</v>
      </c>
      <c r="M268" s="11">
        <v>369.6</v>
      </c>
    </row>
    <row r="269" spans="1:13">
      <c r="D269" s="196"/>
      <c r="E269" s="196"/>
    </row>
    <row r="270" spans="1:13">
      <c r="D270" s="45"/>
      <c r="E270" s="45"/>
    </row>
    <row r="271" spans="1:13" ht="15.75" customHeight="1">
      <c r="A271" s="206" t="s">
        <v>119</v>
      </c>
      <c r="B271" s="206"/>
      <c r="C271" s="206"/>
      <c r="D271" s="206"/>
      <c r="E271" s="195"/>
      <c r="F271" s="195"/>
    </row>
    <row r="272" spans="1:13">
      <c r="A272" s="45"/>
      <c r="B272" s="45"/>
      <c r="C272" s="165"/>
    </row>
    <row r="273" spans="1:7" ht="63.75" customHeight="1">
      <c r="A273" s="207" t="s">
        <v>292</v>
      </c>
      <c r="B273" s="207"/>
      <c r="C273" s="207"/>
      <c r="D273" s="207"/>
    </row>
    <row r="275" spans="1:7" ht="33.75" customHeight="1">
      <c r="A275" s="207" t="s">
        <v>120</v>
      </c>
      <c r="B275" s="207"/>
      <c r="C275" s="195" t="s">
        <v>142</v>
      </c>
    </row>
    <row r="276" spans="1:7">
      <c r="C276" s="162" t="s">
        <v>143</v>
      </c>
      <c r="E276" s="13"/>
      <c r="F276" s="13"/>
      <c r="G276" s="13"/>
    </row>
    <row r="277" spans="1:7">
      <c r="E277" s="13"/>
      <c r="F277" s="13"/>
      <c r="G277" s="13"/>
    </row>
    <row r="279" spans="1:7">
      <c r="E279" s="13"/>
      <c r="F279" s="13"/>
      <c r="G279" s="13"/>
    </row>
    <row r="280" spans="1:7">
      <c r="E280" s="13"/>
      <c r="F280" s="13"/>
      <c r="G280" s="13"/>
    </row>
    <row r="281" spans="1:7">
      <c r="E281" s="13"/>
      <c r="F281" s="13"/>
      <c r="G281" s="13"/>
    </row>
    <row r="282" spans="1:7">
      <c r="E282" s="13"/>
      <c r="F282" s="13"/>
      <c r="G282" s="13"/>
    </row>
    <row r="283" spans="1:7">
      <c r="E283" s="13"/>
      <c r="F283" s="13"/>
      <c r="G283" s="13"/>
    </row>
    <row r="284" spans="1:7">
      <c r="E284" s="13"/>
      <c r="F284" s="13"/>
      <c r="G284" s="13"/>
    </row>
    <row r="285" spans="1:7">
      <c r="E285" s="13"/>
      <c r="F285" s="13"/>
      <c r="G285" s="13"/>
    </row>
    <row r="286" spans="1:7">
      <c r="E286" s="13"/>
      <c r="F286" s="13"/>
      <c r="G286" s="13"/>
    </row>
    <row r="287" spans="1:7">
      <c r="E287" s="13"/>
      <c r="F287" s="13"/>
      <c r="G287" s="13"/>
    </row>
    <row r="288" spans="1:7">
      <c r="E288" s="13"/>
      <c r="F288" s="13"/>
      <c r="G288" s="13"/>
    </row>
    <row r="289" spans="5:7">
      <c r="E289" s="13"/>
      <c r="F289" s="13"/>
      <c r="G289" s="13"/>
    </row>
    <row r="290" spans="5:7">
      <c r="E290" s="13"/>
      <c r="F290" s="13"/>
      <c r="G290" s="13"/>
    </row>
    <row r="291" spans="5:7">
      <c r="E291" s="13"/>
      <c r="F291" s="13"/>
      <c r="G291" s="13"/>
    </row>
    <row r="292" spans="5:7">
      <c r="E292" s="13"/>
      <c r="F292" s="13"/>
      <c r="G292" s="13"/>
    </row>
    <row r="293" spans="5:7">
      <c r="E293" s="13"/>
      <c r="F293" s="13"/>
      <c r="G293" s="13"/>
    </row>
    <row r="294" spans="5:7">
      <c r="E294" s="13"/>
      <c r="F294" s="13"/>
      <c r="G294" s="13"/>
    </row>
  </sheetData>
  <autoFilter ref="A11:Q268">
    <filterColumn colId="2"/>
  </autoFilter>
  <mergeCells count="139">
    <mergeCell ref="C176:C178"/>
    <mergeCell ref="B176:B178"/>
    <mergeCell ref="A176:A178"/>
    <mergeCell ref="A180:A182"/>
    <mergeCell ref="B180:B182"/>
    <mergeCell ref="C180:C182"/>
    <mergeCell ref="C184:C185"/>
    <mergeCell ref="B184:B185"/>
    <mergeCell ref="C218:C220"/>
    <mergeCell ref="B218:B220"/>
    <mergeCell ref="A218:A220"/>
    <mergeCell ref="A17:A18"/>
    <mergeCell ref="B17:B18"/>
    <mergeCell ref="C17:C18"/>
    <mergeCell ref="A20:A21"/>
    <mergeCell ref="B20:B21"/>
    <mergeCell ref="C20:C21"/>
    <mergeCell ref="A58:A62"/>
    <mergeCell ref="A55:A56"/>
    <mergeCell ref="A67:A77"/>
    <mergeCell ref="C23:C38"/>
    <mergeCell ref="A64:A65"/>
    <mergeCell ref="B64:B65"/>
    <mergeCell ref="C64:C65"/>
    <mergeCell ref="K254:K258"/>
    <mergeCell ref="L254:L258"/>
    <mergeCell ref="M184:M185"/>
    <mergeCell ref="K126:K128"/>
    <mergeCell ref="L126:L128"/>
    <mergeCell ref="M126:M128"/>
    <mergeCell ref="L176:L178"/>
    <mergeCell ref="L184:L185"/>
    <mergeCell ref="A184:A185"/>
    <mergeCell ref="K184:K185"/>
    <mergeCell ref="K176:K178"/>
    <mergeCell ref="D184:D185"/>
    <mergeCell ref="C126:C128"/>
    <mergeCell ref="B126:B128"/>
    <mergeCell ref="A126:A128"/>
    <mergeCell ref="C136:C150"/>
    <mergeCell ref="B136:B150"/>
    <mergeCell ref="A237:A238"/>
    <mergeCell ref="B237:B238"/>
    <mergeCell ref="C237:C238"/>
    <mergeCell ref="C239:C246"/>
    <mergeCell ref="B239:B246"/>
    <mergeCell ref="A239:A246"/>
    <mergeCell ref="A136:A150"/>
    <mergeCell ref="J2:L3"/>
    <mergeCell ref="K12:K13"/>
    <mergeCell ref="A5:K5"/>
    <mergeCell ref="A7:A9"/>
    <mergeCell ref="B7:B9"/>
    <mergeCell ref="C7:C9"/>
    <mergeCell ref="D7:D9"/>
    <mergeCell ref="E7:J7"/>
    <mergeCell ref="K7:M8"/>
    <mergeCell ref="E8:E9"/>
    <mergeCell ref="F8:F9"/>
    <mergeCell ref="G8:H8"/>
    <mergeCell ref="M12:M13"/>
    <mergeCell ref="A12:A13"/>
    <mergeCell ref="D12:D13"/>
    <mergeCell ref="C12:C13"/>
    <mergeCell ref="B12:B13"/>
    <mergeCell ref="A4:M4"/>
    <mergeCell ref="M44:M47"/>
    <mergeCell ref="L12:L13"/>
    <mergeCell ref="M176:M178"/>
    <mergeCell ref="M78:M79"/>
    <mergeCell ref="L78:L79"/>
    <mergeCell ref="A275:B275"/>
    <mergeCell ref="B44:B47"/>
    <mergeCell ref="D176:D178"/>
    <mergeCell ref="D78:D79"/>
    <mergeCell ref="A44:A47"/>
    <mergeCell ref="D44:D47"/>
    <mergeCell ref="A78:A79"/>
    <mergeCell ref="B78:B79"/>
    <mergeCell ref="C78:C79"/>
    <mergeCell ref="C44:C47"/>
    <mergeCell ref="A23:A38"/>
    <mergeCell ref="B23:B38"/>
    <mergeCell ref="K44:K47"/>
    <mergeCell ref="L44:L47"/>
    <mergeCell ref="D126:D128"/>
    <mergeCell ref="M254:M258"/>
    <mergeCell ref="C163:C174"/>
    <mergeCell ref="B163:B174"/>
    <mergeCell ref="A163:A174"/>
    <mergeCell ref="K78:K79"/>
    <mergeCell ref="B55:B56"/>
    <mergeCell ref="C55:C56"/>
    <mergeCell ref="B58:B62"/>
    <mergeCell ref="C58:C62"/>
    <mergeCell ref="B67:B77"/>
    <mergeCell ref="C67:C77"/>
    <mergeCell ref="B81:B82"/>
    <mergeCell ref="C81:C82"/>
    <mergeCell ref="C130:C135"/>
    <mergeCell ref="B130:B135"/>
    <mergeCell ref="A130:A135"/>
    <mergeCell ref="C151:C162"/>
    <mergeCell ref="B151:B162"/>
    <mergeCell ref="A151:A162"/>
    <mergeCell ref="A81:A82"/>
    <mergeCell ref="B84:B106"/>
    <mergeCell ref="C84:C106"/>
    <mergeCell ref="C113:C119"/>
    <mergeCell ref="A84:A106"/>
    <mergeCell ref="B113:B119"/>
    <mergeCell ref="A113:A119"/>
    <mergeCell ref="C120:C123"/>
    <mergeCell ref="B120:B123"/>
    <mergeCell ref="A120:A123"/>
    <mergeCell ref="A271:D271"/>
    <mergeCell ref="A273:D273"/>
    <mergeCell ref="C254:C258"/>
    <mergeCell ref="A254:A258"/>
    <mergeCell ref="B254:B258"/>
    <mergeCell ref="C209:C217"/>
    <mergeCell ref="B209:B217"/>
    <mergeCell ref="A209:A217"/>
    <mergeCell ref="C229:C230"/>
    <mergeCell ref="B229:B230"/>
    <mergeCell ref="A229:A230"/>
    <mergeCell ref="C231:C236"/>
    <mergeCell ref="B231:B236"/>
    <mergeCell ref="A231:A236"/>
    <mergeCell ref="A221:A222"/>
    <mergeCell ref="B221:B222"/>
    <mergeCell ref="C221:C222"/>
    <mergeCell ref="C223:C228"/>
    <mergeCell ref="B223:B228"/>
    <mergeCell ref="A223:A228"/>
    <mergeCell ref="D254:D258"/>
    <mergeCell ref="C247:C250"/>
    <mergeCell ref="B247:B250"/>
    <mergeCell ref="A247:A250"/>
  </mergeCells>
  <pageMargins left="0.78740157480314965" right="0.23622047244094491" top="0.39370078740157483" bottom="0.23622047244094491" header="0.31496062992125984" footer="0.31496062992125984"/>
  <pageSetup paperSize="9" scale="47" firstPageNumber="2" fitToHeight="0" orientation="landscape" useFirstPageNumber="1" horizontalDpi="300" r:id="rId1"/>
  <headerFooter>
    <oddHeader>&amp;C&amp;P</oddHeader>
  </headerFooter>
  <rowBreaks count="11" manualBreakCount="11">
    <brk id="38" max="12" man="1"/>
    <brk id="56" max="12" man="1"/>
    <brk id="77" max="12" man="1"/>
    <brk id="109" max="12" man="1"/>
    <brk id="135" max="12" man="1"/>
    <brk id="158" max="12" man="1"/>
    <brk id="175" max="12" man="1"/>
    <brk id="191" max="12" man="1"/>
    <brk id="217" max="12" man="1"/>
    <brk id="242" max="12" man="1"/>
    <brk id="266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Бочковская Юлия Владимировна</dc:creator>
  <cp:lastModifiedBy>Бочковская Юлия Владимировна</cp:lastModifiedBy>
  <cp:lastPrinted>2023-09-27T08:41:25Z</cp:lastPrinted>
  <dcterms:created xsi:type="dcterms:W3CDTF">2022-01-11T08:29:11Z</dcterms:created>
  <dcterms:modified xsi:type="dcterms:W3CDTF">2025-01-14T11:57:58Z</dcterms:modified>
</cp:coreProperties>
</file>