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435" yWindow="1035" windowWidth="28800" windowHeight="6075"/>
  </bookViews>
  <sheets>
    <sheet name="СВОД" sheetId="1" r:id="rId1"/>
  </sheets>
  <definedNames>
    <definedName name="_xlnm._FilterDatabase" localSheetId="0" hidden="1">СВОД!$A$6:$Q$253</definedName>
    <definedName name="_xlnm.Print_Titles" localSheetId="0">СВОД!$11:$11</definedName>
    <definedName name="_xlnm.Print_Area" localSheetId="0">СВОД!$A$1:$M$266</definedName>
  </definedNames>
  <calcPr calcId="124519"/>
</workbook>
</file>

<file path=xl/calcChain.xml><?xml version="1.0" encoding="utf-8"?>
<calcChain xmlns="http://schemas.openxmlformats.org/spreadsheetml/2006/main">
  <c r="G186" i="1"/>
  <c r="G175"/>
  <c r="K131"/>
  <c r="K161"/>
  <c r="K166"/>
  <c r="K164" s="1"/>
  <c r="G161"/>
  <c r="K165"/>
  <c r="K169"/>
  <c r="M161"/>
  <c r="L164"/>
  <c r="L161" s="1"/>
  <c r="M164"/>
  <c r="L45"/>
  <c r="M45"/>
  <c r="K45"/>
  <c r="L34"/>
  <c r="K34"/>
  <c r="K33" s="1"/>
  <c r="G194" l="1"/>
  <c r="G193"/>
  <c r="G192"/>
  <c r="G191"/>
  <c r="G190"/>
  <c r="G189"/>
  <c r="G187"/>
  <c r="G183"/>
  <c r="G182"/>
  <c r="G181"/>
  <c r="G179"/>
  <c r="G178"/>
  <c r="G177"/>
  <c r="G176"/>
  <c r="M114" l="1"/>
  <c r="L114"/>
  <c r="M196" l="1"/>
  <c r="K195"/>
  <c r="L196"/>
  <c r="K196"/>
  <c r="L256" l="1"/>
  <c r="M256"/>
  <c r="K256"/>
  <c r="L174"/>
  <c r="M174"/>
  <c r="K174"/>
  <c r="L195"/>
  <c r="K114" l="1"/>
  <c r="L95" l="1"/>
  <c r="M95"/>
  <c r="K95"/>
  <c r="L78" l="1"/>
  <c r="M78"/>
  <c r="K78"/>
  <c r="L65"/>
  <c r="M65"/>
  <c r="K65"/>
  <c r="M52"/>
  <c r="L52"/>
  <c r="K52"/>
  <c r="K22"/>
  <c r="M25"/>
  <c r="M22" s="1"/>
  <c r="L25"/>
  <c r="L22" s="1"/>
  <c r="K250" l="1"/>
  <c r="L14" l="1"/>
  <c r="M14"/>
  <c r="M12" s="1"/>
  <c r="M16"/>
  <c r="L19"/>
  <c r="M19"/>
  <c r="J91" l="1"/>
  <c r="I91"/>
  <c r="G91"/>
  <c r="J90" l="1"/>
  <c r="I75"/>
  <c r="I73" s="1"/>
  <c r="J75"/>
  <c r="J73" s="1"/>
  <c r="G75"/>
  <c r="G73" s="1"/>
  <c r="J16"/>
  <c r="I16"/>
  <c r="G16"/>
  <c r="J194" l="1"/>
  <c r="J193"/>
  <c r="J192"/>
  <c r="J191"/>
  <c r="J190"/>
  <c r="J189"/>
  <c r="J187"/>
  <c r="J186"/>
  <c r="I194"/>
  <c r="I193"/>
  <c r="I192"/>
  <c r="I191"/>
  <c r="I190"/>
  <c r="I189"/>
  <c r="I187"/>
  <c r="I186"/>
  <c r="J183"/>
  <c r="J182"/>
  <c r="J181"/>
  <c r="J179"/>
  <c r="J178"/>
  <c r="J177"/>
  <c r="J176"/>
  <c r="J175"/>
  <c r="I183"/>
  <c r="I182"/>
  <c r="I181"/>
  <c r="I179"/>
  <c r="I178"/>
  <c r="I177"/>
  <c r="I176"/>
  <c r="I175"/>
  <c r="K91" l="1"/>
  <c r="K90" s="1"/>
  <c r="L47"/>
  <c r="M47"/>
  <c r="K47"/>
  <c r="J185" l="1"/>
  <c r="I185"/>
  <c r="I174"/>
  <c r="J174"/>
  <c r="L252"/>
  <c r="L243" s="1"/>
  <c r="M252"/>
  <c r="M243" s="1"/>
  <c r="K252"/>
  <c r="K185"/>
  <c r="M185"/>
  <c r="M172" s="1"/>
  <c r="L185"/>
  <c r="L172" s="1"/>
  <c r="K243" l="1"/>
  <c r="G185"/>
  <c r="G174"/>
  <c r="M91"/>
  <c r="M90" s="1"/>
  <c r="L91"/>
  <c r="L90" s="1"/>
  <c r="K172"/>
  <c r="K75"/>
  <c r="M75"/>
  <c r="L75" l="1"/>
  <c r="M62"/>
  <c r="L62"/>
  <c r="K62"/>
  <c r="M49"/>
  <c r="L49"/>
  <c r="K49"/>
  <c r="K41" l="1"/>
  <c r="M41"/>
  <c r="L41"/>
  <c r="L16"/>
  <c r="L12" s="1"/>
  <c r="K16"/>
  <c r="K19"/>
  <c r="L111" l="1"/>
  <c r="M111"/>
  <c r="K111" l="1"/>
  <c r="G135"/>
  <c r="K14" l="1"/>
  <c r="K12" s="1"/>
  <c r="K11" s="1"/>
  <c r="L73" l="1"/>
  <c r="L11" s="1"/>
  <c r="M73"/>
  <c r="M11" s="1"/>
  <c r="K73"/>
  <c r="M248" l="1"/>
  <c r="L248" l="1"/>
</calcChain>
</file>

<file path=xl/comments1.xml><?xml version="1.0" encoding="utf-8"?>
<comments xmlns="http://schemas.openxmlformats.org/spreadsheetml/2006/main">
  <authors>
    <author>Попов Евгений Николаевич</author>
  </authors>
  <commentList>
    <comment ref="G251" authorId="0">
      <text>
        <r>
          <rPr>
            <b/>
            <sz val="9"/>
            <color indexed="81"/>
            <rFont val="Tahoma"/>
            <family val="2"/>
            <charset val="204"/>
          </rPr>
          <t>Попов Евгений Николаевич:</t>
        </r>
        <r>
          <rPr>
            <sz val="9"/>
            <color indexed="81"/>
            <rFont val="Tahoma"/>
            <family val="2"/>
            <charset val="204"/>
          </rPr>
          <t xml:space="preserve">
Финансирование ведь 0</t>
        </r>
      </text>
    </comment>
    <comment ref="G253" authorId="0">
      <text>
        <r>
          <rPr>
            <b/>
            <sz val="9"/>
            <color indexed="81"/>
            <rFont val="Tahoma"/>
            <family val="2"/>
            <charset val="204"/>
          </rPr>
          <t>Попов Евгений Николаевич:</t>
        </r>
        <r>
          <rPr>
            <sz val="9"/>
            <color indexed="81"/>
            <rFont val="Tahoma"/>
            <family val="2"/>
            <charset val="204"/>
          </rPr>
          <t xml:space="preserve">
премий все-таки 3 или 5?
</t>
        </r>
      </text>
    </comment>
  </commentList>
</comments>
</file>

<file path=xl/sharedStrings.xml><?xml version="1.0" encoding="utf-8"?>
<sst xmlns="http://schemas.openxmlformats.org/spreadsheetml/2006/main" count="1610" uniqueCount="385">
  <si>
    <t>Приложение</t>
  </si>
  <si>
    <t>План реализации</t>
  </si>
  <si>
    <t>Показатель выполнения мероприятия</t>
  </si>
  <si>
    <t>Наименование показателя</t>
  </si>
  <si>
    <t>Ед. изм.</t>
  </si>
  <si>
    <t>Плановое значение</t>
  </si>
  <si>
    <t>Срок реализации</t>
  </si>
  <si>
    <t>3</t>
  </si>
  <si>
    <t>01</t>
  </si>
  <si>
    <t>х</t>
  </si>
  <si>
    <t>Организация библиотечного обслуживания населения комплектование и обеспечение сохранности их библиотечных фондов</t>
  </si>
  <si>
    <t>тыс. экземпляров</t>
  </si>
  <si>
    <t>единиц</t>
  </si>
  <si>
    <t>МАУК "Калининградская ЦБС"</t>
  </si>
  <si>
    <t>Количество объектов</t>
  </si>
  <si>
    <t>Количество оборудования</t>
  </si>
  <si>
    <t>Комитет по социальной политике</t>
  </si>
  <si>
    <t>03</t>
  </si>
  <si>
    <t>Число посещений муниципального музея</t>
  </si>
  <si>
    <t>тыс. человек</t>
  </si>
  <si>
    <t>Количество выставок, организованных муниципальным музеем</t>
  </si>
  <si>
    <t xml:space="preserve">Количество посетителей зоопарка </t>
  </si>
  <si>
    <t>Количество видов животных в коллекции зоопарка</t>
  </si>
  <si>
    <t>видов</t>
  </si>
  <si>
    <t>не менее 250</t>
  </si>
  <si>
    <t>МАУК "Калининградский зоопарк"</t>
  </si>
  <si>
    <t>МАУК "Музей "Фридландские ворота"</t>
  </si>
  <si>
    <t>04</t>
  </si>
  <si>
    <t>Организация и проведение концертов и концертных программ</t>
  </si>
  <si>
    <t>человек</t>
  </si>
  <si>
    <t>Создание концертов и концертных программ</t>
  </si>
  <si>
    <t>МАУК КТК "Дом искусств"</t>
  </si>
  <si>
    <t>Количество мероприятий</t>
  </si>
  <si>
    <t>05</t>
  </si>
  <si>
    <t>Организация деятельности клубных формирований и формирований самодеятельного народного творчества</t>
  </si>
  <si>
    <t>МАУ ДК "Машиностроитель"</t>
  </si>
  <si>
    <t>Оказание услуг (выполнение работ) по организации деятельности клубных формирований и формирований самодеятельного народного творчества</t>
  </si>
  <si>
    <t>МАУК ДК "Чкаловский"</t>
  </si>
  <si>
    <t>06</t>
  </si>
  <si>
    <t>Организация массовых городских мероприятий</t>
  </si>
  <si>
    <t>Количество участников и зрителей</t>
  </si>
  <si>
    <t>Организация и проведение праздничных мероприятий, посвященных торжественной встрече Нового года</t>
  </si>
  <si>
    <t>3000*</t>
  </si>
  <si>
    <t>3 000*</t>
  </si>
  <si>
    <t>Участие в организации и проведении праздничного мероприятия «День селедки»</t>
  </si>
  <si>
    <t xml:space="preserve">Количество участников и зрителей </t>
  </si>
  <si>
    <t>40 000*</t>
  </si>
  <si>
    <t>Организация и проведение торжественных мероприятий, посвященных Дню города</t>
  </si>
  <si>
    <t>Участие в организации и проведении праздничного мероприятия «Водная ассамблея»</t>
  </si>
  <si>
    <t>4000*</t>
  </si>
  <si>
    <t>Организация и проведение торжественных  мероприятий, посвященных Дню защитника Отечества</t>
  </si>
  <si>
    <t>Организация и проведение торжественных мероприятий, посвященных Международному женскому дню</t>
  </si>
  <si>
    <t>Организация и проведение торжественного мероприятия, посвященного Дню работника культуры</t>
  </si>
  <si>
    <t>Организация и проведение торжественных мероприятий, посвященных Дню штурма города-крепости Кенигсберг</t>
  </si>
  <si>
    <t>Организация и проведение торжественных мероприятий, посвященных празднованию Дня Победы</t>
  </si>
  <si>
    <t>Организация и проведение торжественных мероприятий, посвященных Дню России</t>
  </si>
  <si>
    <t>Организация и проведение торжественного мероприятия, посвященного Дню народного единства</t>
  </si>
  <si>
    <t>4 000</t>
  </si>
  <si>
    <t>07</t>
  </si>
  <si>
    <t>Сохранение, использование и популяризация объектов культурного наследия, мемориальных объектов и памятников</t>
  </si>
  <si>
    <t>Разработка проектов зон охраны объектов культурного наследия местного (муниципального) значения</t>
  </si>
  <si>
    <t>1</t>
  </si>
  <si>
    <t>08</t>
  </si>
  <si>
    <t>Обеспечение предоставления дополнительного образования детям в образовательных организациях в сфере культуры и искусства</t>
  </si>
  <si>
    <t>тыс.чел.</t>
  </si>
  <si>
    <t>Количество учащихся</t>
  </si>
  <si>
    <t>МАУ ДО "ДМШ им. Р.М. Глиэра"</t>
  </si>
  <si>
    <t>Оказание услуг в сфере дополнительного образования</t>
  </si>
  <si>
    <t>МАУ ДО "ДМШ им.Э.Т.А. Гофмана"</t>
  </si>
  <si>
    <t>МАУ ДО "ДШИ "Гармония"</t>
  </si>
  <si>
    <t>МАУ ДО ГО "Город Калининград" "ДМШ им.Д.Д. Шостаковича"</t>
  </si>
  <si>
    <t>МАУ ДО ГО "Город Калининград" "ДШИ им.Ф. Шопена"</t>
  </si>
  <si>
    <t>МАУ ДО ДМШ "Лира"</t>
  </si>
  <si>
    <t>МАУ ДО ДМШ им. Глинки М.И.</t>
  </si>
  <si>
    <t>МАУ ДО ДХШ</t>
  </si>
  <si>
    <t>МАУ ДО ДШИ им. П.И.Чайковского</t>
  </si>
  <si>
    <t>09</t>
  </si>
  <si>
    <t>Организация профессиональных конкурсов и праздничных мероприятий, творческих конкурсов, торжественных церемоний, предоставление грантов на реализацию социальных проектов</t>
  </si>
  <si>
    <t>Количество грантов в форме субсидий на реализацию социальных проектов, направленных на укрепление межнациональных, межэтнических и межконфессиональных отношений, профилактику экстремизма и ксенофобии</t>
  </si>
  <si>
    <t>5</t>
  </si>
  <si>
    <t>Количество детей, получивших поддержку и обучающихся в учреждениях дополнительного образования в сфере культуры</t>
  </si>
  <si>
    <t>28</t>
  </si>
  <si>
    <t>2</t>
  </si>
  <si>
    <t>Предоставление некоммерческим организациям  грантов в форме субсидий на реализацию социальных проектов, направленных на укрепление межнациональных, межэтнических и межконфессиональных отношений, профилактику экстремизма и ксенофобии</t>
  </si>
  <si>
    <t>Количество грантов</t>
  </si>
  <si>
    <t>Администрация городского округа "Город Калининград"</t>
  </si>
  <si>
    <t>6</t>
  </si>
  <si>
    <t>Выплата грантов на лучшее праздничное новогоднее оформление города</t>
  </si>
  <si>
    <t>Количество премий</t>
  </si>
  <si>
    <t>Выплата премий победителям Конкурса «Патриот Земли Российской» имени Великого князя Александра Невского</t>
  </si>
  <si>
    <t>Выплата премий победителям Конкурса «О ежегодной премии главы городского округа «Город Калининград» «Вдохновение»</t>
  </si>
  <si>
    <t>Количество стипендиатов</t>
  </si>
  <si>
    <t>Выплата стипендии главы городского округа "Город Калининград" и городского Совета депутатов Калининграда</t>
  </si>
  <si>
    <t>Организация и проведение Открытого конкурса на лучшее праздничное новогоднее оформление городского округа «Город Калининград»</t>
  </si>
  <si>
    <t>0</t>
  </si>
  <si>
    <t>2024 год</t>
  </si>
  <si>
    <t>Количество посещений муниципальных общедоступных библиотек</t>
  </si>
  <si>
    <t>Количество клубных формирований</t>
  </si>
  <si>
    <t>30</t>
  </si>
  <si>
    <t xml:space="preserve">Приобретение компьютерной техники </t>
  </si>
  <si>
    <t>м2</t>
  </si>
  <si>
    <t xml:space="preserve">Площадь территории </t>
  </si>
  <si>
    <t>Приобретение мебели</t>
  </si>
  <si>
    <t>Организация и проведение праздничных мероприятий, посвященных празднику Рождества Христова</t>
  </si>
  <si>
    <t>4</t>
  </si>
  <si>
    <t>Количество услуг</t>
  </si>
  <si>
    <t>Количество предметов мебели</t>
  </si>
  <si>
    <t>Приобретение  оборудования для проведения виртуальных прогулок (экскурсий)</t>
  </si>
  <si>
    <t>Количество учреждений</t>
  </si>
  <si>
    <t>8</t>
  </si>
  <si>
    <t>799</t>
  </si>
  <si>
    <t>2553</t>
  </si>
  <si>
    <t>КГХиС</t>
  </si>
  <si>
    <t xml:space="preserve">* комитет по социальной политике учавствует в мероприятиях в части технического обеспечения </t>
  </si>
  <si>
    <t>Исполнитель:</t>
  </si>
  <si>
    <t>Количество объектов/
площадь территории</t>
  </si>
  <si>
    <t>Реконструкция вольера для лосей (литеры Г-31, Г-32, Г-33) под вольер для содержания животных по адресу г. Калининград проспект Мира 26 (строительство нового медвежатника)</t>
  </si>
  <si>
    <t>МАУ ДО ГО "Город Калининград" "ДШИ "Гармония"</t>
  </si>
  <si>
    <t>Количество работников</t>
  </si>
  <si>
    <t>Количество зрителей, посетивших показы концертных программ</t>
  </si>
  <si>
    <t>Количество созданых концертов и концертных программ</t>
  </si>
  <si>
    <t>Организация и проведение торжественного мероприятия, посвященного Дню защиты детей</t>
  </si>
  <si>
    <t>Количество объектов, на которых проведены работы по сохранению объектов культурного 
наследия местного (муниципального) значения, воинских захоронений и малых архитектурных форм, посвященных 
Великой Отечественной войне, памятников и памятных знаков,  не входящих в списки объектов культурного наследия, выполнены услуги технического надзора и для которых разработана проектно-сметная документация</t>
  </si>
  <si>
    <t>Площадь территорий, на которой проводятся работы по текущему содержанию территорий объектов культурного наследия местного (муниципального) значения в скверах и зеленых зонах 
г.Калининграда</t>
  </si>
  <si>
    <t>Количество массовых городских мероприятий на территории города  Калининграда</t>
  </si>
  <si>
    <t>Количество учащихся муниципальных учреждений дополнительного образования детей в сфере культуры и искусства</t>
  </si>
  <si>
    <t>единиц/м2</t>
  </si>
  <si>
    <t>Организация и проведение торжественного мероприятия, посвященного Дню отца</t>
  </si>
  <si>
    <t>Организация и проведение торжественного мероприятия, посвященного Дню пожилого человека</t>
  </si>
  <si>
    <t>Организация и проведение торжественного мероприятия, посвященного Дню матери</t>
  </si>
  <si>
    <t>Организация и проведение торжественного мероприятия, посвященного Дню инвалидов</t>
  </si>
  <si>
    <t>Количество вывесок</t>
  </si>
  <si>
    <t xml:space="preserve">Бочковская Юлия Владимировна </t>
  </si>
  <si>
    <t>8 (4012) 92-37-13</t>
  </si>
  <si>
    <t>Организация и проведение торжественного мероприятия "Люди труда"</t>
  </si>
  <si>
    <t>Количество документов фонда библиотек, состоящих на учете</t>
  </si>
  <si>
    <t>Библиотечное, библиографическое и информационное обслуживание пользователей библиотеки</t>
  </si>
  <si>
    <t>Комплектование, библиографирование и обеспечение сохранности фондов библиотек</t>
  </si>
  <si>
    <t>Материально-техническое обеспечение библиотек</t>
  </si>
  <si>
    <t>68121</t>
  </si>
  <si>
    <t>68111</t>
  </si>
  <si>
    <t>Сохранение и содержание зоопарка</t>
  </si>
  <si>
    <t>68211</t>
  </si>
  <si>
    <t>420</t>
  </si>
  <si>
    <t>Организация публичного показа музейных предметов и музейных коллекций, коллекций диких и домашних животных, растений, формирование, учет, хранение, изучение и обеспечение сохранности музейного фонда</t>
  </si>
  <si>
    <t>Материально-техническое обеспечение зоопарка</t>
  </si>
  <si>
    <t>68221</t>
  </si>
  <si>
    <t>68311</t>
  </si>
  <si>
    <t>Управление музейными коллекциями и обеспечение их хранения</t>
  </si>
  <si>
    <t>Материально-техническое обеспечение музеев</t>
  </si>
  <si>
    <t>68321</t>
  </si>
  <si>
    <t xml:space="preserve">Изготовление деревянных ворот с выходом на дозорную тропу </t>
  </si>
  <si>
    <t>Код основного
мероприятия муници-пальной программы</t>
  </si>
  <si>
    <t>Код нап-равления расходов</t>
  </si>
  <si>
    <t>Исполнитель мероприятия муници-
пальной программы</t>
  </si>
  <si>
    <t xml:space="preserve">Основное мероприятие муниципальной программы 
/ направление расходов / мероприятие муниципальной программы </t>
  </si>
  <si>
    <t>2025 год</t>
  </si>
  <si>
    <t>Сумма финансового обеспечения по годам реализации,
тыс. руб.</t>
  </si>
  <si>
    <t>68112</t>
  </si>
  <si>
    <t>S4005</t>
  </si>
  <si>
    <t>S4006</t>
  </si>
  <si>
    <t>68411</t>
  </si>
  <si>
    <t>Материально-техническое обеспечение театров</t>
  </si>
  <si>
    <t>68421</t>
  </si>
  <si>
    <t>Приобретение офисной техники</t>
  </si>
  <si>
    <t>19</t>
  </si>
  <si>
    <t>68511</t>
  </si>
  <si>
    <t>68521</t>
  </si>
  <si>
    <t>Материально-техническое обеспечение клубных формирований</t>
  </si>
  <si>
    <t>68611</t>
  </si>
  <si>
    <t>Организация и проведение мероприятий</t>
  </si>
  <si>
    <t>Реализация дополнительных общеразвивающих программ</t>
  </si>
  <si>
    <t>67311</t>
  </si>
  <si>
    <t>Реализация дополнительных предпрофессиональных программ в области искусств</t>
  </si>
  <si>
    <t>67312</t>
  </si>
  <si>
    <t>Материально-техническое обеспечение учреждений дополнительного образования</t>
  </si>
  <si>
    <t>67321</t>
  </si>
  <si>
    <t>Количество конкурсов и фестивалей для детей, проводимых учреждениями дополнительного образования детей в сфере культуры</t>
  </si>
  <si>
    <t>Количество проектно-сметных документаций</t>
  </si>
  <si>
    <t>Изготовление вывески с названием музыкальной школы</t>
  </si>
  <si>
    <t>Разработка проектно-сметной документации на благоустройство территории</t>
  </si>
  <si>
    <t>Капитальный ремонт фасада здания, технический, авторский надзор</t>
  </si>
  <si>
    <t>L5190</t>
  </si>
  <si>
    <t>Государственная поддержка отрасли культуры</t>
  </si>
  <si>
    <t>Организация и проведение праздничных мероприятий «Калининград встречает май»</t>
  </si>
  <si>
    <t>Организация и проведение торжественного мероприятия, посвященного Дню социального работника</t>
  </si>
  <si>
    <t xml:space="preserve">Организация и проведение Церемонии награждения стипендиатов городского округа «Город Калининград» – одаренных детей </t>
  </si>
  <si>
    <t>Организация и проведение торжественного мероприятия, посвященного Дню семьи, любви и верности</t>
  </si>
  <si>
    <t>Организация и проведение церемонии награджения по итогам спортивнго года "За физическое и нравственное здоровье нации"</t>
  </si>
  <si>
    <t xml:space="preserve">Организация и проведение торжественной церемонии награждения лауреатов конкурса «Патриот Земли Российской» имени Великого князя Александра Невского за достижения в области патриотического воспитания»   </t>
  </si>
  <si>
    <t>Временно не распредленные средства</t>
  </si>
  <si>
    <t>Количество профессиональных конкурсов и празднечных мероприятий</t>
  </si>
  <si>
    <t>Обеспечение сохранения, использования и популяризации объектов культурного наследия, мемориальных объектов и памятников</t>
  </si>
  <si>
    <t>68711</t>
  </si>
  <si>
    <t>Временно не распределенные средства</t>
  </si>
  <si>
    <t>Количество премий в целях патриотического воспитания детей и молодежи</t>
  </si>
  <si>
    <t>Количество преемий в целях развития культуры и искусства</t>
  </si>
  <si>
    <t>Количество грантов на празнечное новогоднее оформление зданий и территорий</t>
  </si>
  <si>
    <t>Предоставление грантов на реализацию социальных проектов</t>
  </si>
  <si>
    <t>91134</t>
  </si>
  <si>
    <t>Гранты на праздничное новогоднее оформление зданий и территорий</t>
  </si>
  <si>
    <t>85331</t>
  </si>
  <si>
    <t>Выплата премий в целях развития культуры и искусства</t>
  </si>
  <si>
    <t>68931</t>
  </si>
  <si>
    <t>Выплата премий в целях патриотического воспитания детей и молодежи</t>
  </si>
  <si>
    <t>67733</t>
  </si>
  <si>
    <t>66539</t>
  </si>
  <si>
    <t>ВСЕГО по программе:</t>
  </si>
  <si>
    <t>Осуществление капитальных вложений в объекты муниципальной собственности (Реконструкция объекта "Аквариум" (литер Г) под "Террариум" по адресу г. Калининград проспект Мира 26)</t>
  </si>
  <si>
    <t>Осуществление капитальных вложений в объекты муниципальной собственности (Реконструкция вольера для лосей(литеры Г-31, Г-32, Г-33) под вольер для содержания животных по адресу г. Калининград проспект Мира 26 (строительство нового медвежатника)</t>
  </si>
  <si>
    <t>Участие в организации и проведении мероприятия "Сказки Старого города"</t>
  </si>
  <si>
    <t xml:space="preserve">единиц </t>
  </si>
  <si>
    <t>КГРиЦ</t>
  </si>
  <si>
    <t>Стипендии для одаренных детей и молодежи</t>
  </si>
  <si>
    <t>Количество оборудование</t>
  </si>
  <si>
    <t>Количество клубных фомирований</t>
  </si>
  <si>
    <t>Организация мероприятия по итогам творческого вокального конкурса «Янтарная нота объединяет города»</t>
  </si>
  <si>
    <t>Проведение работ по текущему содержанию территорий объектов культурного наследия местного (муниципального) значения в скверах и зеленых зонах 
г.Калининграда</t>
  </si>
  <si>
    <t>Проведение работ по сохранению объектов культурного наследия местного (муниципального) значения, воинских захоронений и малых архитектурных форм, посвященных Великой Отечественной войне, памятников и памятных знаков, не входящих в списки объектов культурного наследия, выполнены услуги технического 
надзора и для которых разработана проектно-сметная документация</t>
  </si>
  <si>
    <t>Капитальный ремонт помещений</t>
  </si>
  <si>
    <t>Количество стендов</t>
  </si>
  <si>
    <t>Количество линогравюр</t>
  </si>
  <si>
    <t>32</t>
  </si>
  <si>
    <t>Приобретение светозвукового оборудования для городских мероприятий, проводимых в рамках муниципального задания</t>
  </si>
  <si>
    <t>14</t>
  </si>
  <si>
    <t>Организация и проведение торжественных мероприятий, посвященных празднованию Дня Победы (участие в областном фестивале цветов "Цветы Победы")</t>
  </si>
  <si>
    <t>Количество комплектов</t>
  </si>
  <si>
    <t>Техническое и аварийное обслуживание  мемориалов «Вечный огнь»</t>
  </si>
  <si>
    <t>Организация и проведение торжественного мероприятий, посвященных Дню города (проведение литературно-патриотического фестиваля "Калининградцы памяти верны!"</t>
  </si>
  <si>
    <t>18/
43888,00</t>
  </si>
  <si>
    <t>муниципальной программы «Сохранение и развитие культуры в городском округе «Город Калининград» на 2024 год и плановый период 2025-2026 гг.</t>
  </si>
  <si>
    <t xml:space="preserve">2025 год </t>
  </si>
  <si>
    <t>2026 год</t>
  </si>
  <si>
    <t>декабрь.
2024</t>
  </si>
  <si>
    <t>Ремонт системы видеонаблюдения (3 библиотеки)</t>
  </si>
  <si>
    <t xml:space="preserve">Оборудование системой экстренного оповещения работников и посетителей о потенциальной угрозе возникновения или возникновении ЧС </t>
  </si>
  <si>
    <t xml:space="preserve">Разработка ПСД на капитальный ремонт системы канализации и водоснабжения, устройство санузла для маломобильных групп населения (библиотека им. А.М. Горького, библиотека им. А.С. Пушкина, библиотека им. А.И. Герцена) </t>
  </si>
  <si>
    <t xml:space="preserve">Замена дверных блоков, покраска стен (библиотека им. С.Снегова)  </t>
  </si>
  <si>
    <t xml:space="preserve">Приобретение телевизоров с встроенными медиоплеерами </t>
  </si>
  <si>
    <t>Аварийно-восстановительные работы в здании библиотеки № 11 им. А. Михайлова</t>
  </si>
  <si>
    <t xml:space="preserve">Замена покрытия полов с линолеума на плитку (библиотека мкр. Прибрежный) </t>
  </si>
  <si>
    <t xml:space="preserve">Капитальный ремонт помещений (детская библиотека им. Г.Х. Андерсена)  </t>
  </si>
  <si>
    <t xml:space="preserve">Ремонт фасада с утеплением, благоустройство части прилегающей территории (библиотека им. А.С. Пушкина)  </t>
  </si>
  <si>
    <t>544</t>
  </si>
  <si>
    <t xml:space="preserve">Реставрация скульптур: Скульптура «Памятник первому директору зоопарка Герману Клаассу с барильефом на постаменте "», 1913 г.
</t>
  </si>
  <si>
    <t>Выполнение работ по замене существующей звуковой системы оповещения на территории, расположенной по адресу: г. Калининград, проспект Мира, 26 (2 этап)</t>
  </si>
  <si>
    <t>Выполнение работ по разработке проектно-сметной документации по сохранению объекта культурного наследия регионального значения по объекту: «Грот медвежатника" (литера Г26), расположенного по адресу: г. Калининград, проспект Мира, 24-26»</t>
  </si>
  <si>
    <t>Количество проктно-сметных документаций</t>
  </si>
  <si>
    <t>Выполнение работ по замене системы пожарной автоматики нежилого здания (литера Д (склад)) и нежилого здания (литера О (птичник двухэтажный)), с заменой аналоговой системы пожарной сигнализации на адресную систему пожарной сигнализации, расположенных по адресу: г. Калининград, проспект Мира, 24-26</t>
  </si>
  <si>
    <t>Выполнение работ по разработке проектно-сметной документации по сохранению объекта культурного наследия регионального значения по объекту: «Наружные вольеры на копытном ряду «Деревня» (литеры Г18, Г20, Г21, Г22, Г23, Г24), расположенных по адресу: г. Калининград, проспект Мира, 24-26»</t>
  </si>
  <si>
    <t>Выполнение работ по объекту: «Капитальный ремонт нежилого здания (литера С(жирафник)), расположенного по адресу: г. Калининград, проспект Мира, 24-26», (2 этап)</t>
  </si>
  <si>
    <t>Выполнение работ по объекту: «Капитальный ремонт, перепланировка и присоединение помещений нежилого здания хозяйственного корпуса (литера Е(ветеринарный сектор и кормокухня), расположенного по адресу: г. Калининград, проспект Мира, 24-26»</t>
  </si>
  <si>
    <t>Выполнение работ по разработке ПСД по сохранению объекта культурного наследия регионального значения по объекту: «Пруд (литера Х (пруд вдоль центральной аллеи)), расположенного по адресу: г. Калининград, проспект Мира, 24-26»</t>
  </si>
  <si>
    <t>Проектировние системы видеонаблюдения</t>
  </si>
  <si>
    <t xml:space="preserve">Ремонт и частичная установка металлического ограждения по периметру земельного участка  </t>
  </si>
  <si>
    <t xml:space="preserve">Изготовление информационных уличных стендов </t>
  </si>
  <si>
    <t>Пополнение музейного фонда (приобретение 32 линогравюр художника А.Шевченко)</t>
  </si>
  <si>
    <t>Приобретение интерактивного робота-эскурсовода</t>
  </si>
  <si>
    <t>декабрь. 2024</t>
  </si>
  <si>
    <t>Капитальный ремонт фойе, внутренних помещений</t>
  </si>
  <si>
    <t>Капитальный ремонт в помещения малого зала здания</t>
  </si>
  <si>
    <t xml:space="preserve">ПСД по объекту "Капитальный ремонт МАУК КТК "Дом искусств" - помещения малого зала в здании МАУК КТК "Дом искусств" </t>
  </si>
  <si>
    <t xml:space="preserve">Приобретение МФУ </t>
  </si>
  <si>
    <t>Проектирование системы видеонаблюдения</t>
  </si>
  <si>
    <t>Звуковое оборудование в малый зал</t>
  </si>
  <si>
    <t>Замена сценического оборудования большого зрительного зала</t>
  </si>
  <si>
    <t>Приобретение одежды сцены малого зала</t>
  </si>
  <si>
    <t>Капитальный ремонт пристройки (внутренний двор)</t>
  </si>
  <si>
    <t xml:space="preserve">Разработка ПСД на устройство системы видеонаблюдения, устройство системы видеонаблюдения </t>
  </si>
  <si>
    <t>Приобретение программного обеспечения для модернизации интерактивного киоска</t>
  </si>
  <si>
    <t>Количество программного обеспечения</t>
  </si>
  <si>
    <t>Капитальный ремонт спортивного зала</t>
  </si>
  <si>
    <t>Создание студии звукозаписи (ремонт кабинета под студию)</t>
  </si>
  <si>
    <t>Создание студии звукозаписи (приобретение оборудования для студии)</t>
  </si>
  <si>
    <t>10</t>
  </si>
  <si>
    <t>Замена оконных блоков</t>
  </si>
  <si>
    <t xml:space="preserve">Разработка ПСД на благоустройство территории  </t>
  </si>
  <si>
    <t>Приобретение комплекта одежды сцены зрительного зала  (черный кабинет)</t>
  </si>
  <si>
    <t>Создание компьютерного класса (приобретение мебели для компьютерного класса)</t>
  </si>
  <si>
    <t>Разработка ПСД на проведение капитального ремонта фасада здания с утеплением, заменой витражей, утеплением перехода</t>
  </si>
  <si>
    <t>Разработка ПСД на устройство системы видеонаблюдения, устройство системы видеонаблюдения</t>
  </si>
  <si>
    <t xml:space="preserve">Подготовка технического заключения результатов 
визуального обследования деревянных балок перекрытия помещения 2-го этажа здания </t>
  </si>
  <si>
    <t>Капитальный ремонт помещений (студия звукозаписи)</t>
  </si>
  <si>
    <t xml:space="preserve">Капитальный ремонт фасада </t>
  </si>
  <si>
    <t>Организация и проведение торжественных мероприятий, посвященных 300-летию И. Канта</t>
  </si>
  <si>
    <t>май 2024</t>
  </si>
  <si>
    <t>февраль.
2024</t>
  </si>
  <si>
    <t>март.
2024</t>
  </si>
  <si>
    <t>апрель.
2024</t>
  </si>
  <si>
    <t>май.
2024</t>
  </si>
  <si>
    <t>июнь
2024</t>
  </si>
  <si>
    <t>июль.
2024</t>
  </si>
  <si>
    <t>ноябрь.
2024</t>
  </si>
  <si>
    <t>апрель 2024</t>
  </si>
  <si>
    <t>декабрь. 
2024</t>
  </si>
  <si>
    <t>июль
 2024</t>
  </si>
  <si>
    <t>март 2024</t>
  </si>
  <si>
    <t>январь 2024</t>
  </si>
  <si>
    <t>Организация и проведение городского фестиваля творчества лиц с ограниченными возможностями здоровья</t>
  </si>
  <si>
    <t>июнь 2024</t>
  </si>
  <si>
    <t>декабрь 2024</t>
  </si>
  <si>
    <t>октябрь.
2024</t>
  </si>
  <si>
    <t>сентябрь.
2024</t>
  </si>
  <si>
    <t>июль 2024</t>
  </si>
  <si>
    <t>сентябрь 2024</t>
  </si>
  <si>
    <t>Организация и проведение Книжного фестиваля</t>
  </si>
  <si>
    <t>Организация и проведение конкурса  музеев</t>
  </si>
  <si>
    <t>Фонд оплаты труда (44672*2*12*1,302)</t>
  </si>
  <si>
    <t>15/
43888,00</t>
  </si>
  <si>
    <t>август.
2024</t>
  </si>
  <si>
    <t>ПСД на ремонт электроснабжения ул.Огарева, 22</t>
  </si>
  <si>
    <t>Установка системы контроля и управления доступом СКУД</t>
  </si>
  <si>
    <t>Приобретение музыкальных инструментов</t>
  </si>
  <si>
    <t>Количество инструментов</t>
  </si>
  <si>
    <t>Разработка ПСД, замена АПС с вышедшим сроком эксплуатации</t>
  </si>
  <si>
    <t>Разработка ПСД на систему видеонаблюдения, установка в зоне охвата потенциально опасных участков и (ул. Огарева, 22)</t>
  </si>
  <si>
    <t xml:space="preserve"> Благоустройство территории ул.Огарева, 22</t>
  </si>
  <si>
    <t xml:space="preserve">Замена ограждения ул.Огарева, 22 </t>
  </si>
  <si>
    <t xml:space="preserve">Капитальный ремонт дренажной системы и ливневой канализации с устройством гидроизоляции стен подвала, благоустройство территории, устройство наружного освещения, видеонаблюдения, технический, авторский надзор </t>
  </si>
  <si>
    <t>Приобретение оборудования для обеспечения доступности услуг для инвалидов и других маломобильных групп населения</t>
  </si>
  <si>
    <t>Демонтаж и установка ограждения, строительный контроль</t>
  </si>
  <si>
    <t>Приобретение музыкальных инструментов (аккордеон,академический баян)</t>
  </si>
  <si>
    <t xml:space="preserve">ПСД на капитальный ремонт помещений, обустройство гардеробной </t>
  </si>
  <si>
    <t>Капитальный ремонт помещений, обустройство гардеробной</t>
  </si>
  <si>
    <t>Капитальный ремонт помещений, внутренних систем водоснабжения, водоотведения, вентиляции, наружной бытовой канализации,технический, авторский надзор</t>
  </si>
  <si>
    <t>Приобретение портативной системы "Альфа А1" для лиц ОВЗ</t>
  </si>
  <si>
    <t>Благоустройство территории, технический, авторский надзор</t>
  </si>
  <si>
    <t xml:space="preserve">Приобретение музыкальных инструментов </t>
  </si>
  <si>
    <t>Количество интрументов</t>
  </si>
  <si>
    <t>Изготовление визуальных знаков доступности  выполненных редьефно- точечным шрифтом Брайля</t>
  </si>
  <si>
    <t>Количество знаков</t>
  </si>
  <si>
    <t>Капитальный ремонт лестничных маршей</t>
  </si>
  <si>
    <t>Приобретение цветного принтера</t>
  </si>
  <si>
    <t xml:space="preserve">Количество оборудования </t>
  </si>
  <si>
    <t>Разработка ПСД на капитальный ремонт системы электроснабжения</t>
  </si>
  <si>
    <t>Капитальный ремонт пола  и замена напольного покрытия (линолеума) в кабинетах и коридорах: демонтаж , монтаж, установка плинтусов</t>
  </si>
  <si>
    <t xml:space="preserve">Капитальный ремонт системы электроснабжения, помещений </t>
  </si>
  <si>
    <t>Разработка ПСД, ремонт системы видеонаблюдения ул. Некрасова, 16</t>
  </si>
  <si>
    <t>Поставка оборудования для обеспечения доступности услуг для инвалидов и других маломобильных групп населения (тактильные таблички)</t>
  </si>
  <si>
    <t>Количество табличек</t>
  </si>
  <si>
    <t>Благоустройство территории (ул. Некрасова, 16)</t>
  </si>
  <si>
    <t>Расчет пожарных рисков и изготовление декларации пожарной безопасности</t>
  </si>
  <si>
    <t>Устройство аварийного освещения на путях эвакуации</t>
  </si>
  <si>
    <t xml:space="preserve">Капитальный ремонт внутренних помещений  </t>
  </si>
  <si>
    <t>Строительство «Детской школы искусств» по ул. Свердлова в г. Калининграде</t>
  </si>
  <si>
    <t>Организация и проведение конкурса "Янтарное перо"</t>
  </si>
  <si>
    <t>октябрь
 2024</t>
  </si>
  <si>
    <t>сентябрь-ноябрь
2024</t>
  </si>
  <si>
    <t>430</t>
  </si>
  <si>
    <t>64</t>
  </si>
  <si>
    <t>65</t>
  </si>
  <si>
    <t>18</t>
  </si>
  <si>
    <t>02</t>
  </si>
  <si>
    <t>Региональный проект "Культурная среда"</t>
  </si>
  <si>
    <t>Количество муниципальных музеев, получивших современное оборудование</t>
  </si>
  <si>
    <t>Техническое оснащение региональных и муниципальных музеев</t>
  </si>
  <si>
    <t>Количество музеев</t>
  </si>
  <si>
    <t>55900</t>
  </si>
  <si>
    <t>Приобретение уличного стенда для фотовыставок 
вертикальный</t>
  </si>
  <si>
    <t>Приобретение уличного стенда для фотовыставок 
горозонтальный</t>
  </si>
  <si>
    <t xml:space="preserve">Интерактивный Робот-экскурсовод Promobot V.4 </t>
  </si>
  <si>
    <t>Приобретение плоттера</t>
  </si>
  <si>
    <t xml:space="preserve">Приобретение видеокамер </t>
  </si>
  <si>
    <t>Приобретение подъемника для инвалидов с лестничным приводом</t>
  </si>
  <si>
    <t>Реконструкция объекта "Аквариум" (литер Г) под "Террариум" по адресу г. Калининград проспект Мира 26</t>
  </si>
  <si>
    <t>декабрь.
2023</t>
  </si>
  <si>
    <t>S1240</t>
  </si>
  <si>
    <t>Создание условий для отдыха и рекреации в муниципальных образованиях Калининградской области</t>
  </si>
  <si>
    <t>Подготовка и проведение мероприятия по вручению почетного знака в честь 80-летия полного освобождения Ленинграда от фашисткой блокады</t>
  </si>
  <si>
    <t>Архитектурное освещение памятника Петру I</t>
  </si>
  <si>
    <t>Архитектурное освещение памятника Фридриху Шиллеру</t>
  </si>
  <si>
    <t>МКУ "Калининградская служба заказчика"</t>
  </si>
  <si>
    <t>Количество  проектов</t>
  </si>
  <si>
    <t>Организация и проведение торжественного открытия Года семьи в Калининграде "Калининград славен своими семьями!"</t>
  </si>
  <si>
    <t>Организация и проведение торжественных  мероприятий, посвященных Дню защитника Отечества (организация и проведение церемонии возложения цветов к мемориальному ансамблю 1200 воинам 11-й Гвардейской армии)</t>
  </si>
  <si>
    <t>Организация и проведение торжественного мероприятия, посвященного чевствованию молодых семей в городе Калининграде в 2024 году</t>
  </si>
  <si>
    <t xml:space="preserve">Организация и проведение торжественного мероприятия, посвященного Деню работников бытового обслуживания населения и жилищно-коммунального хозяйства </t>
  </si>
  <si>
    <t>Организация и проведение торжественного закрытия Года семьи в Калининграде "Калининград славен своими семьями!"</t>
  </si>
  <si>
    <t>Планово-предупредительный ремонт АПС и СОУЭ</t>
  </si>
  <si>
    <t>Приобретение оборудования для модернизации системы видеонаблюдения с монтажем и пуско-наладочными работами</t>
  </si>
  <si>
    <t>Ремонт сетей электроснабжения (Некрасова, 16)</t>
  </si>
  <si>
    <t>Разработка ПСД на капитальный ремонт фасада, капитальный ремонт фасада ул. Некрасова, 16</t>
  </si>
  <si>
    <t xml:space="preserve">Заместитель начальника управления спорта, молодежной политики и культуры, 
начальник отдела культуры комитета по социальной политике                                                                                                                               </t>
  </si>
  <si>
    <t xml:space="preserve"> А.А. Шарафеева</t>
  </si>
  <si>
    <t xml:space="preserve"> к приказу комитета по социальной политике
от05.03.2024 № п-КпСП-681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</si>
</sst>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14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264">
    <xf numFmtId="0" fontId="0" fillId="0" borderId="0" xfId="0"/>
    <xf numFmtId="0" fontId="1" fillId="0" borderId="0" xfId="0" applyFont="1" applyAlignment="1">
      <alignment wrapText="1"/>
    </xf>
    <xf numFmtId="0" fontId="1" fillId="0" borderId="9" xfId="0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9" xfId="0" applyFont="1" applyBorder="1" applyAlignment="1">
      <alignment wrapText="1"/>
    </xf>
    <xf numFmtId="49" fontId="1" fillId="0" borderId="9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49" fontId="1" fillId="3" borderId="9" xfId="0" applyNumberFormat="1" applyFont="1" applyFill="1" applyBorder="1" applyAlignment="1">
      <alignment horizontal="center" vertical="center" wrapText="1"/>
    </xf>
    <xf numFmtId="4" fontId="8" fillId="3" borderId="0" xfId="0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4" fontId="1" fillId="0" borderId="9" xfId="0" applyNumberFormat="1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left" vertical="center" wrapText="1"/>
    </xf>
    <xf numFmtId="4" fontId="1" fillId="0" borderId="0" xfId="0" applyNumberFormat="1" applyFont="1" applyAlignment="1">
      <alignment wrapText="1"/>
    </xf>
    <xf numFmtId="49" fontId="1" fillId="0" borderId="9" xfId="0" applyNumberFormat="1" applyFont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3" fontId="1" fillId="0" borderId="9" xfId="0" applyNumberFormat="1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3" fontId="1" fillId="3" borderId="9" xfId="0" applyNumberFormat="1" applyFont="1" applyFill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3" fontId="1" fillId="0" borderId="9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49" fontId="1" fillId="0" borderId="4" xfId="0" applyNumberFormat="1" applyFont="1" applyBorder="1" applyAlignment="1">
      <alignment horizontal="center" wrapText="1"/>
    </xf>
    <xf numFmtId="0" fontId="1" fillId="0" borderId="0" xfId="0" applyFont="1" applyFill="1" applyAlignment="1">
      <alignment wrapText="1"/>
    </xf>
    <xf numFmtId="4" fontId="7" fillId="0" borderId="9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Continuous" vertical="center" wrapText="1"/>
    </xf>
    <xf numFmtId="0" fontId="9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49" fontId="1" fillId="0" borderId="8" xfId="0" applyNumberFormat="1" applyFont="1" applyBorder="1" applyAlignment="1">
      <alignment horizontal="left" vertical="center" wrapText="1"/>
    </xf>
    <xf numFmtId="4" fontId="1" fillId="0" borderId="8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3" fillId="4" borderId="9" xfId="0" applyFont="1" applyFill="1" applyBorder="1" applyAlignment="1">
      <alignment horizontal="left" vertical="center" wrapText="1"/>
    </xf>
    <xf numFmtId="4" fontId="3" fillId="4" borderId="9" xfId="0" applyNumberFormat="1" applyFont="1" applyFill="1" applyBorder="1" applyAlignment="1">
      <alignment horizontal="center" vertical="center" wrapText="1"/>
    </xf>
    <xf numFmtId="49" fontId="3" fillId="4" borderId="9" xfId="0" applyNumberFormat="1" applyFont="1" applyFill="1" applyBorder="1" applyAlignment="1">
      <alignment horizontal="center" vertical="center" wrapText="1"/>
    </xf>
    <xf numFmtId="0" fontId="3" fillId="4" borderId="9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wrapText="1"/>
    </xf>
    <xf numFmtId="0" fontId="3" fillId="4" borderId="9" xfId="0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left" vertical="center" wrapText="1"/>
    </xf>
    <xf numFmtId="3" fontId="3" fillId="4" borderId="9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left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4" fillId="5" borderId="9" xfId="0" applyFont="1" applyFill="1" applyBorder="1" applyAlignment="1">
      <alignment horizontal="left" vertical="center" wrapText="1"/>
    </xf>
    <xf numFmtId="4" fontId="3" fillId="5" borderId="9" xfId="0" applyNumberFormat="1" applyFont="1" applyFill="1" applyBorder="1" applyAlignment="1">
      <alignment horizontal="center" vertical="center" wrapText="1"/>
    </xf>
    <xf numFmtId="0" fontId="1" fillId="2" borderId="9" xfId="0" applyNumberFormat="1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wrapText="1"/>
    </xf>
    <xf numFmtId="0" fontId="3" fillId="5" borderId="9" xfId="0" applyFont="1" applyFill="1" applyBorder="1" applyAlignment="1">
      <alignment horizontal="center" vertical="center" wrapText="1"/>
    </xf>
    <xf numFmtId="3" fontId="3" fillId="5" borderId="9" xfId="0" applyNumberFormat="1" applyFont="1" applyFill="1" applyBorder="1" applyAlignment="1">
      <alignment horizontal="center" vertical="center" wrapText="1"/>
    </xf>
    <xf numFmtId="49" fontId="3" fillId="5" borderId="9" xfId="0" applyNumberFormat="1" applyFont="1" applyFill="1" applyBorder="1" applyAlignment="1">
      <alignment horizontal="center" vertical="center" wrapText="1"/>
    </xf>
    <xf numFmtId="49" fontId="3" fillId="5" borderId="4" xfId="0" applyNumberFormat="1" applyFont="1" applyFill="1" applyBorder="1" applyAlignment="1">
      <alignment horizontal="center" vertical="center" wrapText="1"/>
    </xf>
    <xf numFmtId="164" fontId="3" fillId="5" borderId="9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 wrapText="1"/>
    </xf>
    <xf numFmtId="49" fontId="1" fillId="2" borderId="9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left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vertical="center" wrapText="1"/>
    </xf>
    <xf numFmtId="0" fontId="3" fillId="5" borderId="9" xfId="0" applyFont="1" applyFill="1" applyBorder="1" applyAlignment="1">
      <alignment horizontal="center" wrapText="1"/>
    </xf>
    <xf numFmtId="0" fontId="3" fillId="5" borderId="0" xfId="0" applyFont="1" applyFill="1" applyAlignment="1">
      <alignment wrapText="1"/>
    </xf>
    <xf numFmtId="0" fontId="3" fillId="5" borderId="9" xfId="0" applyFont="1" applyFill="1" applyBorder="1" applyAlignment="1">
      <alignment horizontal="left" vertical="center" wrapText="1"/>
    </xf>
    <xf numFmtId="0" fontId="3" fillId="5" borderId="0" xfId="0" applyFont="1" applyFill="1" applyAlignment="1">
      <alignment horizontal="center" wrapText="1"/>
    </xf>
    <xf numFmtId="0" fontId="6" fillId="5" borderId="9" xfId="0" applyFont="1" applyFill="1" applyBorder="1" applyAlignment="1">
      <alignment horizontal="left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0" fontId="1" fillId="6" borderId="0" xfId="0" applyFont="1" applyFill="1" applyAlignment="1">
      <alignment wrapText="1"/>
    </xf>
    <xf numFmtId="49" fontId="3" fillId="7" borderId="9" xfId="0" applyNumberFormat="1" applyFont="1" applyFill="1" applyBorder="1" applyAlignment="1">
      <alignment horizontal="center" wrapText="1"/>
    </xf>
    <xf numFmtId="49" fontId="3" fillId="7" borderId="4" xfId="0" applyNumberFormat="1" applyFont="1" applyFill="1" applyBorder="1" applyAlignment="1">
      <alignment horizontal="center" wrapText="1"/>
    </xf>
    <xf numFmtId="0" fontId="3" fillId="7" borderId="9" xfId="0" applyFont="1" applyFill="1" applyBorder="1" applyAlignment="1">
      <alignment horizontal="center" wrapText="1"/>
    </xf>
    <xf numFmtId="4" fontId="3" fillId="7" borderId="9" xfId="0" applyNumberFormat="1" applyFont="1" applyFill="1" applyBorder="1" applyAlignment="1">
      <alignment horizontal="center" wrapText="1"/>
    </xf>
    <xf numFmtId="49" fontId="3" fillId="4" borderId="4" xfId="0" applyNumberFormat="1" applyFont="1" applyFill="1" applyBorder="1" applyAlignment="1">
      <alignment horizontal="center" vertical="center" wrapText="1"/>
    </xf>
    <xf numFmtId="49" fontId="3" fillId="4" borderId="9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5" fillId="5" borderId="9" xfId="0" applyFont="1" applyFill="1" applyBorder="1" applyAlignment="1">
      <alignment horizontal="left" vertical="center" wrapText="1"/>
    </xf>
    <xf numFmtId="0" fontId="1" fillId="5" borderId="9" xfId="0" applyFont="1" applyFill="1" applyBorder="1" applyAlignment="1">
      <alignment horizontal="left" vertical="center" wrapText="1"/>
    </xf>
    <xf numFmtId="0" fontId="1" fillId="5" borderId="9" xfId="0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5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49" fontId="1" fillId="0" borderId="8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9" xfId="0" applyFont="1" applyFill="1" applyBorder="1" applyAlignment="1">
      <alignment wrapText="1"/>
    </xf>
    <xf numFmtId="0" fontId="1" fillId="0" borderId="0" xfId="0" applyNumberFormat="1" applyFont="1" applyAlignment="1">
      <alignment wrapText="1"/>
    </xf>
    <xf numFmtId="4" fontId="1" fillId="0" borderId="0" xfId="0" applyNumberFormat="1" applyFont="1" applyBorder="1" applyAlignment="1">
      <alignment wrapText="1"/>
    </xf>
    <xf numFmtId="0" fontId="4" fillId="4" borderId="9" xfId="0" applyFont="1" applyFill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3" fontId="1" fillId="3" borderId="8" xfId="0" applyNumberFormat="1" applyFont="1" applyFill="1" applyBorder="1" applyAlignment="1">
      <alignment horizontal="center" vertical="center" wrapText="1"/>
    </xf>
    <xf numFmtId="4" fontId="7" fillId="0" borderId="8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" fontId="7" fillId="0" borderId="9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1" fillId="0" borderId="11" xfId="0" applyFont="1" applyBorder="1" applyAlignment="1">
      <alignment horizontal="left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1" fillId="3" borderId="9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49" fontId="1" fillId="3" borderId="9" xfId="0" applyNumberFormat="1" applyFont="1" applyFill="1" applyBorder="1" applyAlignment="1">
      <alignment horizontal="center" vertical="center" wrapText="1"/>
    </xf>
    <xf numFmtId="4" fontId="1" fillId="0" borderId="6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3" fontId="3" fillId="0" borderId="9" xfId="0" applyNumberFormat="1" applyFont="1" applyFill="1" applyBorder="1" applyAlignment="1">
      <alignment horizontal="center" vertical="center" wrapText="1"/>
    </xf>
    <xf numFmtId="164" fontId="3" fillId="2" borderId="9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3" borderId="6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49" fontId="1" fillId="3" borderId="9" xfId="0" applyNumberFormat="1" applyFont="1" applyFill="1" applyBorder="1" applyAlignment="1">
      <alignment horizontal="center" vertical="center" wrapText="1"/>
    </xf>
    <xf numFmtId="49" fontId="1" fillId="3" borderId="8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1" fillId="3" borderId="9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3" borderId="9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4" fontId="1" fillId="3" borderId="9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3" fontId="1" fillId="2" borderId="9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2" fontId="3" fillId="4" borderId="9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49" fontId="1" fillId="3" borderId="9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49" fontId="3" fillId="2" borderId="9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3" borderId="6" xfId="0" applyNumberFormat="1" applyFont="1" applyFill="1" applyBorder="1" applyAlignment="1">
      <alignment horizontal="center" vertical="center" wrapText="1"/>
    </xf>
    <xf numFmtId="49" fontId="1" fillId="3" borderId="8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49" fontId="1" fillId="3" borderId="9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/>
    </xf>
    <xf numFmtId="4" fontId="6" fillId="2" borderId="6" xfId="0" applyNumberFormat="1" applyFont="1" applyFill="1" applyBorder="1" applyAlignment="1">
      <alignment horizontal="center" vertical="center"/>
    </xf>
    <xf numFmtId="4" fontId="6" fillId="2" borderId="8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top" wrapText="1"/>
    </xf>
    <xf numFmtId="49" fontId="3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49" fontId="3" fillId="2" borderId="6" xfId="0" applyNumberFormat="1" applyFont="1" applyFill="1" applyBorder="1" applyAlignment="1">
      <alignment horizontal="center" vertical="top" wrapText="1"/>
    </xf>
    <xf numFmtId="49" fontId="3" fillId="2" borderId="5" xfId="0" applyNumberFormat="1" applyFont="1" applyFill="1" applyBorder="1" applyAlignment="1">
      <alignment horizontal="center" vertical="top" wrapText="1"/>
    </xf>
    <xf numFmtId="49" fontId="3" fillId="2" borderId="10" xfId="0" applyNumberFormat="1" applyFont="1" applyFill="1" applyBorder="1" applyAlignment="1">
      <alignment horizontal="center" vertical="top" wrapText="1"/>
    </xf>
    <xf numFmtId="4" fontId="6" fillId="2" borderId="1" xfId="0" applyNumberFormat="1" applyFont="1" applyFill="1" applyBorder="1" applyAlignment="1">
      <alignment horizontal="center" vertical="center" wrapText="1"/>
    </xf>
    <xf numFmtId="4" fontId="6" fillId="2" borderId="6" xfId="0" applyNumberFormat="1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49" fontId="1" fillId="3" borderId="5" xfId="0" applyNumberFormat="1" applyFont="1" applyFill="1" applyBorder="1" applyAlignment="1">
      <alignment horizontal="center" vertical="center" wrapText="1"/>
    </xf>
    <xf numFmtId="49" fontId="1" fillId="3" borderId="10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Border="1" applyAlignment="1">
      <alignment vertical="center" wrapText="1"/>
    </xf>
    <xf numFmtId="49" fontId="1" fillId="0" borderId="8" xfId="0" applyNumberFormat="1" applyFont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83"/>
  <sheetViews>
    <sheetView tabSelected="1" view="pageBreakPreview" zoomScale="80" zoomScaleNormal="90" zoomScaleSheetLayoutView="80" zoomScalePageLayoutView="70" workbookViewId="0">
      <selection activeCell="D16" sqref="D16"/>
    </sheetView>
  </sheetViews>
  <sheetFormatPr defaultColWidth="8.85546875" defaultRowHeight="15.75" outlineLevelCol="1"/>
  <cols>
    <col min="1" max="1" width="12.5703125" style="1" customWidth="1"/>
    <col min="2" max="2" width="10.7109375" style="1" customWidth="1"/>
    <col min="3" max="3" width="29.42578125" style="117" customWidth="1"/>
    <col min="4" max="4" width="56" style="1" customWidth="1"/>
    <col min="5" max="5" width="46.5703125" style="1" customWidth="1"/>
    <col min="6" max="6" width="13.85546875" style="1" customWidth="1"/>
    <col min="7" max="7" width="20.5703125" style="1" customWidth="1"/>
    <col min="8" max="10" width="13.140625" style="1" customWidth="1"/>
    <col min="11" max="11" width="22.85546875" style="1" customWidth="1"/>
    <col min="12" max="12" width="15.28515625" style="1" customWidth="1" outlineLevel="1"/>
    <col min="13" max="13" width="16.42578125" style="1" customWidth="1" outlineLevel="1"/>
    <col min="14" max="14" width="25.28515625" style="1" customWidth="1"/>
    <col min="15" max="15" width="16.85546875" style="1" bestFit="1" customWidth="1"/>
    <col min="16" max="16384" width="8.85546875" style="1"/>
  </cols>
  <sheetData>
    <row r="1" spans="1:14">
      <c r="K1" s="1" t="s">
        <v>0</v>
      </c>
    </row>
    <row r="2" spans="1:14">
      <c r="J2" s="237" t="s">
        <v>384</v>
      </c>
      <c r="K2" s="237"/>
      <c r="L2" s="237"/>
    </row>
    <row r="3" spans="1:14">
      <c r="H3" s="29"/>
      <c r="I3" s="29"/>
      <c r="J3" s="237"/>
      <c r="K3" s="237"/>
      <c r="L3" s="237"/>
    </row>
    <row r="4" spans="1:14" ht="30" customHeight="1">
      <c r="A4" s="238" t="s">
        <v>1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</row>
    <row r="5" spans="1:14" ht="18.75">
      <c r="A5" s="238" t="s">
        <v>230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</row>
    <row r="7" spans="1:14">
      <c r="A7" s="239" t="s">
        <v>152</v>
      </c>
      <c r="B7" s="240" t="s">
        <v>153</v>
      </c>
      <c r="C7" s="243" t="s">
        <v>154</v>
      </c>
      <c r="D7" s="243" t="s">
        <v>155</v>
      </c>
      <c r="E7" s="246" t="s">
        <v>2</v>
      </c>
      <c r="F7" s="247"/>
      <c r="G7" s="247"/>
      <c r="H7" s="247"/>
      <c r="I7" s="247"/>
      <c r="J7" s="248"/>
      <c r="K7" s="239" t="s">
        <v>157</v>
      </c>
      <c r="L7" s="239"/>
      <c r="M7" s="239"/>
    </row>
    <row r="8" spans="1:14">
      <c r="A8" s="239"/>
      <c r="B8" s="241"/>
      <c r="C8" s="244"/>
      <c r="D8" s="244"/>
      <c r="E8" s="243" t="s">
        <v>3</v>
      </c>
      <c r="F8" s="243" t="s">
        <v>4</v>
      </c>
      <c r="G8" s="246" t="s">
        <v>95</v>
      </c>
      <c r="H8" s="248"/>
      <c r="I8" s="39" t="s">
        <v>231</v>
      </c>
      <c r="J8" s="40" t="s">
        <v>232</v>
      </c>
      <c r="K8" s="239"/>
      <c r="L8" s="239"/>
      <c r="M8" s="239"/>
    </row>
    <row r="9" spans="1:14" ht="30">
      <c r="A9" s="239"/>
      <c r="B9" s="242"/>
      <c r="C9" s="245"/>
      <c r="D9" s="245"/>
      <c r="E9" s="245"/>
      <c r="F9" s="245"/>
      <c r="G9" s="41" t="s">
        <v>5</v>
      </c>
      <c r="H9" s="41" t="s">
        <v>6</v>
      </c>
      <c r="I9" s="41"/>
      <c r="J9" s="41"/>
      <c r="K9" s="137" t="s">
        <v>95</v>
      </c>
      <c r="L9" s="137" t="s">
        <v>156</v>
      </c>
      <c r="M9" s="137" t="s">
        <v>232</v>
      </c>
    </row>
    <row r="10" spans="1:14" ht="17.25" customHeight="1">
      <c r="A10" s="3">
        <v>1</v>
      </c>
      <c r="B10" s="28">
        <v>2</v>
      </c>
      <c r="C10" s="3" t="s">
        <v>7</v>
      </c>
      <c r="D10" s="4">
        <v>4</v>
      </c>
      <c r="E10" s="4">
        <v>5</v>
      </c>
      <c r="F10" s="4">
        <v>6</v>
      </c>
      <c r="G10" s="4">
        <v>7</v>
      </c>
      <c r="H10" s="4">
        <v>8</v>
      </c>
      <c r="I10" s="4">
        <v>9</v>
      </c>
      <c r="J10" s="4">
        <v>10</v>
      </c>
      <c r="K10" s="4">
        <v>11</v>
      </c>
      <c r="L10" s="5">
        <v>12</v>
      </c>
      <c r="M10" s="5">
        <v>13</v>
      </c>
    </row>
    <row r="11" spans="1:14">
      <c r="A11" s="93" t="s">
        <v>9</v>
      </c>
      <c r="B11" s="94" t="s">
        <v>9</v>
      </c>
      <c r="C11" s="93" t="s">
        <v>9</v>
      </c>
      <c r="D11" s="95" t="s">
        <v>207</v>
      </c>
      <c r="E11" s="95" t="s">
        <v>9</v>
      </c>
      <c r="F11" s="95" t="s">
        <v>9</v>
      </c>
      <c r="G11" s="95" t="s">
        <v>9</v>
      </c>
      <c r="H11" s="95" t="s">
        <v>9</v>
      </c>
      <c r="I11" s="95" t="s">
        <v>9</v>
      </c>
      <c r="J11" s="95" t="s">
        <v>9</v>
      </c>
      <c r="K11" s="96">
        <f>K12+K41+K73+K90+K111+K161+K172+K243+K33</f>
        <v>935728.97999999975</v>
      </c>
      <c r="L11" s="96">
        <f>L12+L41+L73+L90+L111+L161+L172+L243+L33</f>
        <v>1109625.2300000002</v>
      </c>
      <c r="M11" s="96">
        <f>M12+M41+M73+M90+M111+M161+M172+M243+M33</f>
        <v>1253818.02</v>
      </c>
    </row>
    <row r="12" spans="1:14" ht="31.5">
      <c r="A12" s="249" t="s">
        <v>8</v>
      </c>
      <c r="B12" s="254" t="s">
        <v>9</v>
      </c>
      <c r="C12" s="250" t="s">
        <v>9</v>
      </c>
      <c r="D12" s="251" t="s">
        <v>10</v>
      </c>
      <c r="E12" s="77" t="s">
        <v>96</v>
      </c>
      <c r="F12" s="145" t="s">
        <v>12</v>
      </c>
      <c r="G12" s="61">
        <v>808500</v>
      </c>
      <c r="H12" s="145" t="s">
        <v>9</v>
      </c>
      <c r="I12" s="61">
        <v>809500</v>
      </c>
      <c r="J12" s="61">
        <v>811000</v>
      </c>
      <c r="K12" s="226">
        <f>K14+K16+K19+K22</f>
        <v>158842.76</v>
      </c>
      <c r="L12" s="226">
        <f>L14+L16+L19+L22</f>
        <v>168509.08000000002</v>
      </c>
      <c r="M12" s="226">
        <f>M14+M16+M19+M22</f>
        <v>169858.86999999997</v>
      </c>
      <c r="N12" s="13"/>
    </row>
    <row r="13" spans="1:14" ht="47.25">
      <c r="A13" s="250"/>
      <c r="B13" s="255"/>
      <c r="C13" s="253"/>
      <c r="D13" s="252"/>
      <c r="E13" s="78" t="s">
        <v>135</v>
      </c>
      <c r="F13" s="145" t="s">
        <v>11</v>
      </c>
      <c r="G13" s="146">
        <v>600</v>
      </c>
      <c r="H13" s="146" t="s">
        <v>9</v>
      </c>
      <c r="I13" s="152">
        <v>600</v>
      </c>
      <c r="J13" s="152">
        <v>600</v>
      </c>
      <c r="K13" s="224"/>
      <c r="L13" s="224"/>
      <c r="M13" s="224"/>
    </row>
    <row r="14" spans="1:14" s="46" customFormat="1">
      <c r="A14" s="50" t="s">
        <v>8</v>
      </c>
      <c r="B14" s="50" t="s">
        <v>182</v>
      </c>
      <c r="C14" s="50" t="s">
        <v>9</v>
      </c>
      <c r="D14" s="48" t="s">
        <v>183</v>
      </c>
      <c r="E14" s="98" t="s">
        <v>108</v>
      </c>
      <c r="F14" s="52" t="s">
        <v>12</v>
      </c>
      <c r="G14" s="50" t="s">
        <v>61</v>
      </c>
      <c r="H14" s="50" t="s">
        <v>9</v>
      </c>
      <c r="I14" s="51">
        <v>1</v>
      </c>
      <c r="J14" s="51">
        <v>1</v>
      </c>
      <c r="K14" s="49">
        <f>K15</f>
        <v>2157.35</v>
      </c>
      <c r="L14" s="49">
        <f t="shared" ref="L14:M14" si="0">L15</f>
        <v>2160.35</v>
      </c>
      <c r="M14" s="49">
        <f t="shared" si="0"/>
        <v>2161.61</v>
      </c>
    </row>
    <row r="15" spans="1:14" s="46" customFormat="1" ht="31.5">
      <c r="A15" s="109" t="s">
        <v>8</v>
      </c>
      <c r="B15" s="20" t="s">
        <v>182</v>
      </c>
      <c r="C15" s="118" t="s">
        <v>13</v>
      </c>
      <c r="D15" s="12" t="s">
        <v>137</v>
      </c>
      <c r="E15" s="99" t="s">
        <v>135</v>
      </c>
      <c r="F15" s="161" t="s">
        <v>11</v>
      </c>
      <c r="G15" s="173">
        <v>56</v>
      </c>
      <c r="H15" s="162" t="s">
        <v>233</v>
      </c>
      <c r="I15" s="173">
        <v>56</v>
      </c>
      <c r="J15" s="173">
        <v>56</v>
      </c>
      <c r="K15" s="44">
        <v>2157.35</v>
      </c>
      <c r="L15" s="44">
        <v>2160.35</v>
      </c>
      <c r="M15" s="44">
        <v>2161.61</v>
      </c>
    </row>
    <row r="16" spans="1:14" s="46" customFormat="1" ht="47.25">
      <c r="A16" s="50" t="s">
        <v>8</v>
      </c>
      <c r="B16" s="50" t="s">
        <v>140</v>
      </c>
      <c r="C16" s="50" t="s">
        <v>9</v>
      </c>
      <c r="D16" s="48" t="s">
        <v>136</v>
      </c>
      <c r="E16" s="98" t="s">
        <v>96</v>
      </c>
      <c r="F16" s="53" t="s">
        <v>12</v>
      </c>
      <c r="G16" s="56">
        <f>G17</f>
        <v>808500</v>
      </c>
      <c r="H16" s="50" t="s">
        <v>9</v>
      </c>
      <c r="I16" s="56">
        <f>I17</f>
        <v>809500</v>
      </c>
      <c r="J16" s="56">
        <f>J17</f>
        <v>811000</v>
      </c>
      <c r="K16" s="49">
        <f>K17+K18</f>
        <v>124841.21</v>
      </c>
      <c r="L16" s="49">
        <f t="shared" ref="L16:M16" si="1">L17+L18</f>
        <v>133711.42000000001</v>
      </c>
      <c r="M16" s="49">
        <f t="shared" si="1"/>
        <v>133711.4</v>
      </c>
    </row>
    <row r="17" spans="1:15" s="46" customFormat="1" ht="31.5">
      <c r="A17" s="210" t="s">
        <v>8</v>
      </c>
      <c r="B17" s="210" t="s">
        <v>140</v>
      </c>
      <c r="C17" s="210" t="s">
        <v>13</v>
      </c>
      <c r="D17" s="42" t="s">
        <v>136</v>
      </c>
      <c r="E17" s="43" t="s">
        <v>96</v>
      </c>
      <c r="F17" s="163" t="s">
        <v>12</v>
      </c>
      <c r="G17" s="174">
        <v>808500</v>
      </c>
      <c r="H17" s="162" t="s">
        <v>233</v>
      </c>
      <c r="I17" s="174">
        <v>809500</v>
      </c>
      <c r="J17" s="174">
        <v>811000</v>
      </c>
      <c r="K17" s="44">
        <v>124841.21</v>
      </c>
      <c r="L17" s="44">
        <v>133711.42000000001</v>
      </c>
      <c r="M17" s="44">
        <v>133711.4</v>
      </c>
      <c r="N17" s="123"/>
    </row>
    <row r="18" spans="1:15">
      <c r="A18" s="215"/>
      <c r="B18" s="215"/>
      <c r="C18" s="215"/>
      <c r="D18" s="5" t="s">
        <v>194</v>
      </c>
      <c r="E18" s="4" t="s">
        <v>9</v>
      </c>
      <c r="F18" s="153" t="s">
        <v>9</v>
      </c>
      <c r="G18" s="153" t="s">
        <v>9</v>
      </c>
      <c r="H18" s="153" t="s">
        <v>9</v>
      </c>
      <c r="I18" s="153" t="s">
        <v>9</v>
      </c>
      <c r="J18" s="153" t="s">
        <v>9</v>
      </c>
      <c r="K18" s="44">
        <v>0</v>
      </c>
      <c r="L18" s="44">
        <v>0</v>
      </c>
      <c r="M18" s="44">
        <v>0</v>
      </c>
    </row>
    <row r="19" spans="1:15" ht="47.25">
      <c r="A19" s="50" t="s">
        <v>8</v>
      </c>
      <c r="B19" s="50" t="s">
        <v>158</v>
      </c>
      <c r="C19" s="50" t="s">
        <v>9</v>
      </c>
      <c r="D19" s="48" t="s">
        <v>137</v>
      </c>
      <c r="E19" s="50" t="s">
        <v>135</v>
      </c>
      <c r="F19" s="52" t="s">
        <v>11</v>
      </c>
      <c r="G19" s="50" t="s">
        <v>243</v>
      </c>
      <c r="H19" s="50" t="s">
        <v>9</v>
      </c>
      <c r="I19" s="51">
        <v>544</v>
      </c>
      <c r="J19" s="51">
        <v>544</v>
      </c>
      <c r="K19" s="49">
        <f>K20+K21</f>
        <v>21921.77</v>
      </c>
      <c r="L19" s="49">
        <f t="shared" ref="L19:M19" si="2">L20+L21</f>
        <v>21964.06</v>
      </c>
      <c r="M19" s="49">
        <f t="shared" si="2"/>
        <v>21964.06</v>
      </c>
    </row>
    <row r="20" spans="1:15" ht="31.5">
      <c r="A20" s="210" t="s">
        <v>8</v>
      </c>
      <c r="B20" s="210" t="s">
        <v>158</v>
      </c>
      <c r="C20" s="210" t="s">
        <v>13</v>
      </c>
      <c r="D20" s="12" t="s">
        <v>137</v>
      </c>
      <c r="E20" s="14" t="s">
        <v>135</v>
      </c>
      <c r="F20" s="161" t="s">
        <v>11</v>
      </c>
      <c r="G20" s="18">
        <v>544</v>
      </c>
      <c r="H20" s="162" t="s">
        <v>233</v>
      </c>
      <c r="I20" s="18">
        <v>544</v>
      </c>
      <c r="J20" s="18">
        <v>544</v>
      </c>
      <c r="K20" s="11">
        <v>21921.77</v>
      </c>
      <c r="L20" s="11">
        <v>21964.06</v>
      </c>
      <c r="M20" s="11">
        <v>21964.06</v>
      </c>
    </row>
    <row r="21" spans="1:15">
      <c r="A21" s="215"/>
      <c r="B21" s="215"/>
      <c r="C21" s="215"/>
      <c r="D21" s="5" t="s">
        <v>190</v>
      </c>
      <c r="E21" s="38" t="s">
        <v>9</v>
      </c>
      <c r="F21" s="148" t="s">
        <v>9</v>
      </c>
      <c r="G21" s="148" t="s">
        <v>9</v>
      </c>
      <c r="H21" s="148" t="s">
        <v>9</v>
      </c>
      <c r="I21" s="148" t="s">
        <v>9</v>
      </c>
      <c r="J21" s="148" t="s">
        <v>9</v>
      </c>
      <c r="K21" s="11">
        <v>0</v>
      </c>
      <c r="L21" s="11">
        <v>0</v>
      </c>
      <c r="M21" s="11">
        <v>0</v>
      </c>
    </row>
    <row r="22" spans="1:15" ht="18.75">
      <c r="A22" s="50" t="s">
        <v>8</v>
      </c>
      <c r="B22" s="50" t="s">
        <v>139</v>
      </c>
      <c r="C22" s="50" t="s">
        <v>9</v>
      </c>
      <c r="D22" s="48" t="s">
        <v>138</v>
      </c>
      <c r="E22" s="48" t="s">
        <v>32</v>
      </c>
      <c r="F22" s="53" t="s">
        <v>12</v>
      </c>
      <c r="G22" s="56">
        <v>7</v>
      </c>
      <c r="H22" s="56" t="s">
        <v>9</v>
      </c>
      <c r="I22" s="56">
        <v>6</v>
      </c>
      <c r="J22" s="56">
        <v>4</v>
      </c>
      <c r="K22" s="49">
        <f>K23+K24+K25+K26+K27+K28+K29</f>
        <v>9922.43</v>
      </c>
      <c r="L22" s="49">
        <f>L23+L24+L25+L26+L27+L28+L29+L30+L31</f>
        <v>10673.25</v>
      </c>
      <c r="M22" s="49">
        <f>M23+M24+M25+M26+M27+M28+M29+M32</f>
        <v>12021.8</v>
      </c>
      <c r="N22" s="13"/>
      <c r="O22" s="9"/>
    </row>
    <row r="23" spans="1:15" ht="31.5">
      <c r="A23" s="210" t="s">
        <v>8</v>
      </c>
      <c r="B23" s="210" t="s">
        <v>139</v>
      </c>
      <c r="C23" s="210" t="s">
        <v>13</v>
      </c>
      <c r="D23" s="24" t="s">
        <v>234</v>
      </c>
      <c r="E23" s="7" t="s">
        <v>14</v>
      </c>
      <c r="F23" s="38" t="s">
        <v>12</v>
      </c>
      <c r="G23" s="19">
        <v>1</v>
      </c>
      <c r="H23" s="162" t="s">
        <v>233</v>
      </c>
      <c r="I23" s="175">
        <v>1</v>
      </c>
      <c r="J23" s="175">
        <v>1</v>
      </c>
      <c r="K23" s="11">
        <v>4903.74</v>
      </c>
      <c r="L23" s="11">
        <v>3401.91</v>
      </c>
      <c r="M23" s="11">
        <v>4338.2299999999996</v>
      </c>
      <c r="O23" s="9"/>
    </row>
    <row r="24" spans="1:15" ht="31.5">
      <c r="A24" s="211"/>
      <c r="B24" s="211"/>
      <c r="C24" s="211"/>
      <c r="D24" s="24" t="s">
        <v>99</v>
      </c>
      <c r="E24" s="7" t="s">
        <v>15</v>
      </c>
      <c r="F24" s="38" t="s">
        <v>12</v>
      </c>
      <c r="G24" s="19">
        <v>18</v>
      </c>
      <c r="H24" s="162" t="s">
        <v>233</v>
      </c>
      <c r="I24" s="175">
        <v>18</v>
      </c>
      <c r="J24" s="175">
        <v>18</v>
      </c>
      <c r="K24" s="11">
        <v>1093.72</v>
      </c>
      <c r="L24" s="11">
        <v>1060.1199999999999</v>
      </c>
      <c r="M24" s="11">
        <v>1500.19</v>
      </c>
      <c r="O24" s="9"/>
    </row>
    <row r="25" spans="1:15" ht="47.25">
      <c r="A25" s="211"/>
      <c r="B25" s="211"/>
      <c r="C25" s="211"/>
      <c r="D25" s="24" t="s">
        <v>235</v>
      </c>
      <c r="E25" s="7" t="s">
        <v>14</v>
      </c>
      <c r="F25" s="38" t="s">
        <v>12</v>
      </c>
      <c r="G25" s="19">
        <v>1</v>
      </c>
      <c r="H25" s="162" t="s">
        <v>233</v>
      </c>
      <c r="I25" s="175">
        <v>10</v>
      </c>
      <c r="J25" s="175">
        <v>10</v>
      </c>
      <c r="K25" s="11">
        <v>487.97</v>
      </c>
      <c r="L25" s="11">
        <f>473.4+1850.82</f>
        <v>2324.2199999999998</v>
      </c>
      <c r="M25" s="11">
        <f>584.02+3199.36</f>
        <v>3783.38</v>
      </c>
      <c r="O25" s="9"/>
    </row>
    <row r="26" spans="1:15" ht="78.75">
      <c r="A26" s="211"/>
      <c r="B26" s="211"/>
      <c r="C26" s="211"/>
      <c r="D26" s="24" t="s">
        <v>236</v>
      </c>
      <c r="E26" s="115" t="s">
        <v>178</v>
      </c>
      <c r="F26" s="38" t="s">
        <v>12</v>
      </c>
      <c r="G26" s="38">
        <v>3</v>
      </c>
      <c r="H26" s="162" t="s">
        <v>233</v>
      </c>
      <c r="I26" s="175">
        <v>0</v>
      </c>
      <c r="J26" s="175">
        <v>0</v>
      </c>
      <c r="K26" s="11">
        <v>750</v>
      </c>
      <c r="L26" s="11">
        <v>0</v>
      </c>
      <c r="M26" s="11">
        <v>0</v>
      </c>
      <c r="O26" s="9"/>
    </row>
    <row r="27" spans="1:15" ht="31.5">
      <c r="A27" s="211"/>
      <c r="B27" s="211"/>
      <c r="C27" s="211"/>
      <c r="D27" s="15" t="s">
        <v>237</v>
      </c>
      <c r="E27" s="7" t="s">
        <v>14</v>
      </c>
      <c r="F27" s="38" t="s">
        <v>12</v>
      </c>
      <c r="G27" s="38">
        <v>1</v>
      </c>
      <c r="H27" s="162" t="s">
        <v>233</v>
      </c>
      <c r="I27" s="175">
        <v>0</v>
      </c>
      <c r="J27" s="175">
        <v>0</v>
      </c>
      <c r="K27" s="11">
        <v>1400</v>
      </c>
      <c r="L27" s="11">
        <v>0</v>
      </c>
      <c r="M27" s="11">
        <v>0</v>
      </c>
      <c r="O27" s="9"/>
    </row>
    <row r="28" spans="1:15" ht="31.5">
      <c r="A28" s="211"/>
      <c r="B28" s="211"/>
      <c r="C28" s="211"/>
      <c r="D28" s="15" t="s">
        <v>238</v>
      </c>
      <c r="E28" s="7" t="s">
        <v>15</v>
      </c>
      <c r="F28" s="38" t="s">
        <v>12</v>
      </c>
      <c r="G28" s="38">
        <v>11</v>
      </c>
      <c r="H28" s="162" t="s">
        <v>233</v>
      </c>
      <c r="I28" s="175">
        <v>11</v>
      </c>
      <c r="J28" s="175">
        <v>0</v>
      </c>
      <c r="K28" s="11">
        <v>187</v>
      </c>
      <c r="L28" s="11">
        <v>187</v>
      </c>
      <c r="M28" s="11">
        <v>0</v>
      </c>
      <c r="O28" s="9"/>
    </row>
    <row r="29" spans="1:15" ht="31.5">
      <c r="A29" s="211"/>
      <c r="B29" s="211"/>
      <c r="C29" s="211"/>
      <c r="D29" s="15" t="s">
        <v>239</v>
      </c>
      <c r="E29" s="7" t="s">
        <v>14</v>
      </c>
      <c r="F29" s="38" t="s">
        <v>12</v>
      </c>
      <c r="G29" s="19">
        <v>1</v>
      </c>
      <c r="H29" s="162" t="s">
        <v>233</v>
      </c>
      <c r="I29" s="175">
        <v>0</v>
      </c>
      <c r="J29" s="175">
        <v>0</v>
      </c>
      <c r="K29" s="11">
        <v>1100</v>
      </c>
      <c r="L29" s="11">
        <v>0</v>
      </c>
      <c r="M29" s="11">
        <v>0</v>
      </c>
      <c r="O29" s="9"/>
    </row>
    <row r="30" spans="1:15" ht="31.5">
      <c r="A30" s="211"/>
      <c r="B30" s="211"/>
      <c r="C30" s="211"/>
      <c r="D30" s="15" t="s">
        <v>240</v>
      </c>
      <c r="E30" s="7" t="s">
        <v>14</v>
      </c>
      <c r="F30" s="38" t="s">
        <v>12</v>
      </c>
      <c r="G30" s="19">
        <v>0</v>
      </c>
      <c r="H30" s="161" t="s">
        <v>9</v>
      </c>
      <c r="I30" s="175">
        <v>1</v>
      </c>
      <c r="J30" s="175">
        <v>0</v>
      </c>
      <c r="K30" s="11">
        <v>0</v>
      </c>
      <c r="L30" s="11">
        <v>700</v>
      </c>
      <c r="M30" s="11">
        <v>0</v>
      </c>
      <c r="O30" s="9"/>
    </row>
    <row r="31" spans="1:15" ht="31.5">
      <c r="A31" s="211"/>
      <c r="B31" s="211"/>
      <c r="C31" s="211"/>
      <c r="D31" s="15" t="s">
        <v>241</v>
      </c>
      <c r="E31" s="7" t="s">
        <v>14</v>
      </c>
      <c r="F31" s="38" t="s">
        <v>12</v>
      </c>
      <c r="G31" s="19">
        <v>0</v>
      </c>
      <c r="H31" s="161" t="s">
        <v>9</v>
      </c>
      <c r="I31" s="175">
        <v>1</v>
      </c>
      <c r="J31" s="175">
        <v>0</v>
      </c>
      <c r="K31" s="11">
        <v>0</v>
      </c>
      <c r="L31" s="11">
        <v>3000</v>
      </c>
      <c r="M31" s="11">
        <v>0</v>
      </c>
      <c r="O31" s="9"/>
    </row>
    <row r="32" spans="1:15" ht="47.25">
      <c r="A32" s="211"/>
      <c r="B32" s="211"/>
      <c r="C32" s="211"/>
      <c r="D32" s="15" t="s">
        <v>242</v>
      </c>
      <c r="E32" s="7" t="s">
        <v>14</v>
      </c>
      <c r="F32" s="38" t="s">
        <v>12</v>
      </c>
      <c r="G32" s="19">
        <v>0</v>
      </c>
      <c r="H32" s="161" t="s">
        <v>9</v>
      </c>
      <c r="I32" s="175">
        <v>0</v>
      </c>
      <c r="J32" s="175">
        <v>1</v>
      </c>
      <c r="K32" s="11">
        <v>0</v>
      </c>
      <c r="L32" s="11">
        <v>0</v>
      </c>
      <c r="M32" s="11">
        <v>2400</v>
      </c>
      <c r="O32" s="9"/>
    </row>
    <row r="33" spans="1:15" ht="31.5" customHeight="1">
      <c r="A33" s="181" t="s">
        <v>352</v>
      </c>
      <c r="B33" s="186" t="s">
        <v>9</v>
      </c>
      <c r="C33" s="182" t="s">
        <v>9</v>
      </c>
      <c r="D33" s="185" t="s">
        <v>353</v>
      </c>
      <c r="E33" s="77" t="s">
        <v>354</v>
      </c>
      <c r="F33" s="54" t="s">
        <v>12</v>
      </c>
      <c r="G33" s="187">
        <v>1</v>
      </c>
      <c r="H33" s="54" t="s">
        <v>9</v>
      </c>
      <c r="I33" s="187" t="s">
        <v>94</v>
      </c>
      <c r="J33" s="187" t="s">
        <v>94</v>
      </c>
      <c r="K33" s="184">
        <f>K34</f>
        <v>5414.9699999999993</v>
      </c>
      <c r="L33" s="184">
        <v>0</v>
      </c>
      <c r="M33" s="184">
        <v>0</v>
      </c>
      <c r="O33" s="9"/>
    </row>
    <row r="34" spans="1:15" ht="31.5">
      <c r="A34" s="50" t="s">
        <v>352</v>
      </c>
      <c r="B34" s="97" t="s">
        <v>357</v>
      </c>
      <c r="C34" s="50" t="s">
        <v>9</v>
      </c>
      <c r="D34" s="55" t="s">
        <v>355</v>
      </c>
      <c r="E34" s="48" t="s">
        <v>356</v>
      </c>
      <c r="F34" s="53" t="s">
        <v>12</v>
      </c>
      <c r="G34" s="53">
        <v>1</v>
      </c>
      <c r="H34" s="50" t="s">
        <v>9</v>
      </c>
      <c r="I34" s="50" t="s">
        <v>94</v>
      </c>
      <c r="J34" s="50" t="s">
        <v>94</v>
      </c>
      <c r="K34" s="49">
        <f>SUM(K35:K40)</f>
        <v>5414.9699999999993</v>
      </c>
      <c r="L34" s="190">
        <f>SUM(L35:L40)</f>
        <v>0</v>
      </c>
      <c r="M34" s="49">
        <v>0</v>
      </c>
      <c r="O34" s="9"/>
    </row>
    <row r="35" spans="1:15" ht="31.5">
      <c r="A35" s="183" t="s">
        <v>352</v>
      </c>
      <c r="B35" s="183" t="s">
        <v>357</v>
      </c>
      <c r="C35" s="183" t="s">
        <v>26</v>
      </c>
      <c r="D35" s="188" t="s">
        <v>358</v>
      </c>
      <c r="E35" s="16" t="s">
        <v>15</v>
      </c>
      <c r="F35" s="19" t="s">
        <v>12</v>
      </c>
      <c r="G35" s="19">
        <v>10</v>
      </c>
      <c r="H35" s="168" t="s">
        <v>9</v>
      </c>
      <c r="I35" s="183" t="s">
        <v>94</v>
      </c>
      <c r="J35" s="183" t="s">
        <v>94</v>
      </c>
      <c r="K35" s="11">
        <v>149</v>
      </c>
      <c r="L35" s="11">
        <v>0</v>
      </c>
      <c r="M35" s="11">
        <v>0</v>
      </c>
      <c r="O35" s="9"/>
    </row>
    <row r="36" spans="1:15" ht="31.5">
      <c r="A36" s="183" t="s">
        <v>352</v>
      </c>
      <c r="B36" s="183" t="s">
        <v>357</v>
      </c>
      <c r="C36" s="183" t="s">
        <v>26</v>
      </c>
      <c r="D36" s="188" t="s">
        <v>359</v>
      </c>
      <c r="E36" s="16" t="s">
        <v>15</v>
      </c>
      <c r="F36" s="19" t="s">
        <v>12</v>
      </c>
      <c r="G36" s="19">
        <v>10</v>
      </c>
      <c r="H36" s="183" t="s">
        <v>9</v>
      </c>
      <c r="I36" s="183" t="s">
        <v>94</v>
      </c>
      <c r="J36" s="183" t="s">
        <v>94</v>
      </c>
      <c r="K36" s="11">
        <v>175</v>
      </c>
      <c r="L36" s="11">
        <v>0</v>
      </c>
      <c r="M36" s="11">
        <v>0</v>
      </c>
      <c r="O36" s="9"/>
    </row>
    <row r="37" spans="1:15" ht="31.5">
      <c r="A37" s="183" t="s">
        <v>352</v>
      </c>
      <c r="B37" s="183" t="s">
        <v>357</v>
      </c>
      <c r="C37" s="183" t="s">
        <v>26</v>
      </c>
      <c r="D37" s="99" t="s">
        <v>360</v>
      </c>
      <c r="E37" s="16" t="s">
        <v>15</v>
      </c>
      <c r="F37" s="19" t="s">
        <v>12</v>
      </c>
      <c r="G37" s="19">
        <v>1</v>
      </c>
      <c r="H37" s="183" t="s">
        <v>9</v>
      </c>
      <c r="I37" s="183" t="s">
        <v>94</v>
      </c>
      <c r="J37" s="183" t="s">
        <v>94</v>
      </c>
      <c r="K37" s="11">
        <v>3996.95</v>
      </c>
      <c r="L37" s="11">
        <v>0</v>
      </c>
      <c r="M37" s="11">
        <v>0</v>
      </c>
    </row>
    <row r="38" spans="1:15" ht="31.5">
      <c r="A38" s="183" t="s">
        <v>352</v>
      </c>
      <c r="B38" s="183" t="s">
        <v>357</v>
      </c>
      <c r="C38" s="202" t="s">
        <v>26</v>
      </c>
      <c r="D38" s="99" t="s">
        <v>361</v>
      </c>
      <c r="E38" s="16" t="s">
        <v>15</v>
      </c>
      <c r="F38" s="19" t="s">
        <v>12</v>
      </c>
      <c r="G38" s="19">
        <v>1</v>
      </c>
      <c r="H38" s="183" t="s">
        <v>9</v>
      </c>
      <c r="I38" s="183" t="s">
        <v>94</v>
      </c>
      <c r="J38" s="183" t="s">
        <v>94</v>
      </c>
      <c r="K38" s="11">
        <v>247.33</v>
      </c>
      <c r="L38" s="11">
        <v>0</v>
      </c>
      <c r="M38" s="11">
        <v>0</v>
      </c>
    </row>
    <row r="39" spans="1:15" ht="31.5">
      <c r="A39" s="183" t="s">
        <v>352</v>
      </c>
      <c r="B39" s="183" t="s">
        <v>357</v>
      </c>
      <c r="C39" s="183" t="s">
        <v>26</v>
      </c>
      <c r="D39" s="189" t="s">
        <v>362</v>
      </c>
      <c r="E39" s="16" t="s">
        <v>15</v>
      </c>
      <c r="F39" s="19" t="s">
        <v>12</v>
      </c>
      <c r="G39" s="19">
        <v>10</v>
      </c>
      <c r="H39" s="183" t="s">
        <v>9</v>
      </c>
      <c r="I39" s="183" t="s">
        <v>94</v>
      </c>
      <c r="J39" s="183" t="s">
        <v>94</v>
      </c>
      <c r="K39" s="11">
        <v>566.69000000000005</v>
      </c>
      <c r="L39" s="11">
        <v>0</v>
      </c>
      <c r="M39" s="11">
        <v>0</v>
      </c>
    </row>
    <row r="40" spans="1:15" ht="31.5">
      <c r="A40" s="183" t="s">
        <v>352</v>
      </c>
      <c r="B40" s="183" t="s">
        <v>357</v>
      </c>
      <c r="C40" s="183" t="s">
        <v>26</v>
      </c>
      <c r="D40" s="189" t="s">
        <v>363</v>
      </c>
      <c r="E40" s="16" t="s">
        <v>15</v>
      </c>
      <c r="F40" s="19" t="s">
        <v>12</v>
      </c>
      <c r="G40" s="19">
        <v>1</v>
      </c>
      <c r="H40" s="183" t="s">
        <v>9</v>
      </c>
      <c r="I40" s="183" t="s">
        <v>94</v>
      </c>
      <c r="J40" s="183" t="s">
        <v>94</v>
      </c>
      <c r="K40" s="11">
        <v>280</v>
      </c>
      <c r="L40" s="11">
        <v>0</v>
      </c>
      <c r="M40" s="11">
        <v>0</v>
      </c>
    </row>
    <row r="41" spans="1:15" ht="31.5">
      <c r="A41" s="206" t="s">
        <v>17</v>
      </c>
      <c r="B41" s="230" t="s">
        <v>9</v>
      </c>
      <c r="C41" s="207" t="s">
        <v>9</v>
      </c>
      <c r="D41" s="233" t="s">
        <v>144</v>
      </c>
      <c r="E41" s="77" t="s">
        <v>18</v>
      </c>
      <c r="F41" s="145" t="s">
        <v>19</v>
      </c>
      <c r="G41" s="155">
        <v>63</v>
      </c>
      <c r="H41" s="145" t="s">
        <v>9</v>
      </c>
      <c r="I41" s="155">
        <v>64</v>
      </c>
      <c r="J41" s="155">
        <v>65</v>
      </c>
      <c r="K41" s="226">
        <f>K45+K47+K49+K52+K62+K65</f>
        <v>145105.96</v>
      </c>
      <c r="L41" s="226">
        <f>L45+L47+L49+L52+L62+L65</f>
        <v>367169.50000000006</v>
      </c>
      <c r="M41" s="226">
        <f>M45+M47+M49+M52+M62+M65</f>
        <v>465288.53</v>
      </c>
    </row>
    <row r="42" spans="1:15" s="92" customFormat="1" ht="31.5">
      <c r="A42" s="206"/>
      <c r="B42" s="231"/>
      <c r="C42" s="208"/>
      <c r="D42" s="235"/>
      <c r="E42" s="77" t="s">
        <v>20</v>
      </c>
      <c r="F42" s="145" t="s">
        <v>12</v>
      </c>
      <c r="G42" s="155">
        <v>20</v>
      </c>
      <c r="H42" s="145" t="s">
        <v>9</v>
      </c>
      <c r="I42" s="155">
        <v>20</v>
      </c>
      <c r="J42" s="155">
        <v>20</v>
      </c>
      <c r="K42" s="226"/>
      <c r="L42" s="226"/>
      <c r="M42" s="226"/>
    </row>
    <row r="43" spans="1:15" s="92" customFormat="1" ht="31.5">
      <c r="A43" s="206"/>
      <c r="B43" s="231"/>
      <c r="C43" s="208"/>
      <c r="D43" s="235"/>
      <c r="E43" s="77" t="s">
        <v>21</v>
      </c>
      <c r="F43" s="145" t="s">
        <v>19</v>
      </c>
      <c r="G43" s="155">
        <v>410</v>
      </c>
      <c r="H43" s="145" t="s">
        <v>9</v>
      </c>
      <c r="I43" s="155">
        <v>420</v>
      </c>
      <c r="J43" s="155">
        <v>430</v>
      </c>
      <c r="K43" s="226"/>
      <c r="L43" s="226"/>
      <c r="M43" s="226"/>
    </row>
    <row r="44" spans="1:15" s="92" customFormat="1" ht="31.5">
      <c r="A44" s="206"/>
      <c r="B44" s="232"/>
      <c r="C44" s="209"/>
      <c r="D44" s="234"/>
      <c r="E44" s="77" t="s">
        <v>22</v>
      </c>
      <c r="F44" s="145" t="s">
        <v>23</v>
      </c>
      <c r="G44" s="145" t="s">
        <v>24</v>
      </c>
      <c r="H44" s="145" t="s">
        <v>9</v>
      </c>
      <c r="I44" s="145" t="s">
        <v>24</v>
      </c>
      <c r="J44" s="145" t="s">
        <v>24</v>
      </c>
      <c r="K44" s="226"/>
      <c r="L44" s="226"/>
      <c r="M44" s="226"/>
    </row>
    <row r="45" spans="1:15" ht="63">
      <c r="A45" s="50" t="s">
        <v>17</v>
      </c>
      <c r="B45" s="97" t="s">
        <v>159</v>
      </c>
      <c r="C45" s="50" t="s">
        <v>9</v>
      </c>
      <c r="D45" s="55" t="s">
        <v>208</v>
      </c>
      <c r="E45" s="48" t="s">
        <v>14</v>
      </c>
      <c r="F45" s="53" t="s">
        <v>12</v>
      </c>
      <c r="G45" s="53">
        <v>0</v>
      </c>
      <c r="H45" s="50" t="s">
        <v>9</v>
      </c>
      <c r="I45" s="50" t="s">
        <v>61</v>
      </c>
      <c r="J45" s="50">
        <v>1</v>
      </c>
      <c r="K45" s="49">
        <f>K46</f>
        <v>0</v>
      </c>
      <c r="L45" s="49">
        <f t="shared" ref="L45:M45" si="3">L46</f>
        <v>83333.33</v>
      </c>
      <c r="M45" s="49">
        <f t="shared" si="3"/>
        <v>102854.33</v>
      </c>
    </row>
    <row r="46" spans="1:15" ht="47.25">
      <c r="A46" s="191" t="s">
        <v>17</v>
      </c>
      <c r="B46" s="110" t="s">
        <v>159</v>
      </c>
      <c r="C46" s="191" t="s">
        <v>25</v>
      </c>
      <c r="D46" s="15" t="s">
        <v>364</v>
      </c>
      <c r="E46" s="16" t="s">
        <v>14</v>
      </c>
      <c r="F46" s="19" t="s">
        <v>12</v>
      </c>
      <c r="G46" s="19">
        <v>1</v>
      </c>
      <c r="H46" s="191" t="s">
        <v>365</v>
      </c>
      <c r="I46" s="191" t="s">
        <v>61</v>
      </c>
      <c r="J46" s="191" t="s">
        <v>61</v>
      </c>
      <c r="K46" s="11">
        <v>0</v>
      </c>
      <c r="L46" s="11">
        <v>83333.33</v>
      </c>
      <c r="M46" s="11">
        <v>102854.33</v>
      </c>
    </row>
    <row r="47" spans="1:15" ht="94.5">
      <c r="A47" s="50" t="s">
        <v>17</v>
      </c>
      <c r="B47" s="97" t="s">
        <v>160</v>
      </c>
      <c r="C47" s="50" t="s">
        <v>9</v>
      </c>
      <c r="D47" s="55" t="s">
        <v>209</v>
      </c>
      <c r="E47" s="48" t="s">
        <v>14</v>
      </c>
      <c r="F47" s="53" t="s">
        <v>12</v>
      </c>
      <c r="G47" s="53">
        <v>0</v>
      </c>
      <c r="H47" s="50" t="s">
        <v>9</v>
      </c>
      <c r="I47" s="53" t="s">
        <v>61</v>
      </c>
      <c r="J47" s="53">
        <v>1</v>
      </c>
      <c r="K47" s="53">
        <f>K48</f>
        <v>0</v>
      </c>
      <c r="L47" s="53">
        <f>L48</f>
        <v>132089.18</v>
      </c>
      <c r="M47" s="53">
        <f>M48</f>
        <v>210404.74</v>
      </c>
    </row>
    <row r="48" spans="1:15" ht="46.5" customHeight="1">
      <c r="A48" s="20" t="s">
        <v>17</v>
      </c>
      <c r="B48" s="110" t="s">
        <v>160</v>
      </c>
      <c r="C48" s="20" t="s">
        <v>25</v>
      </c>
      <c r="D48" s="15" t="s">
        <v>116</v>
      </c>
      <c r="E48" s="16" t="s">
        <v>14</v>
      </c>
      <c r="F48" s="19" t="s">
        <v>12</v>
      </c>
      <c r="G48" s="19">
        <v>0</v>
      </c>
      <c r="H48" s="168" t="s">
        <v>9</v>
      </c>
      <c r="I48" s="168" t="s">
        <v>61</v>
      </c>
      <c r="J48" s="168" t="s">
        <v>61</v>
      </c>
      <c r="K48" s="11">
        <v>0</v>
      </c>
      <c r="L48" s="11">
        <v>132089.18</v>
      </c>
      <c r="M48" s="11">
        <v>210404.74</v>
      </c>
    </row>
    <row r="49" spans="1:13" ht="31.5">
      <c r="A49" s="50" t="s">
        <v>17</v>
      </c>
      <c r="B49" s="97" t="s">
        <v>142</v>
      </c>
      <c r="C49" s="50" t="s">
        <v>9</v>
      </c>
      <c r="D49" s="55" t="s">
        <v>141</v>
      </c>
      <c r="E49" s="48" t="s">
        <v>21</v>
      </c>
      <c r="F49" s="53" t="s">
        <v>19</v>
      </c>
      <c r="G49" s="53">
        <v>410</v>
      </c>
      <c r="H49" s="50" t="s">
        <v>9</v>
      </c>
      <c r="I49" s="50" t="s">
        <v>143</v>
      </c>
      <c r="J49" s="50" t="s">
        <v>348</v>
      </c>
      <c r="K49" s="49">
        <f>K50+K51</f>
        <v>108859.18</v>
      </c>
      <c r="L49" s="49">
        <f t="shared" ref="L49:M49" si="4">L50+L51</f>
        <v>114727.44</v>
      </c>
      <c r="M49" s="49">
        <f t="shared" si="4"/>
        <v>114727.44</v>
      </c>
    </row>
    <row r="50" spans="1:13" ht="31.5">
      <c r="A50" s="221" t="s">
        <v>17</v>
      </c>
      <c r="B50" s="221" t="s">
        <v>142</v>
      </c>
      <c r="C50" s="221" t="s">
        <v>25</v>
      </c>
      <c r="D50" s="15" t="s">
        <v>141</v>
      </c>
      <c r="E50" s="16" t="s">
        <v>21</v>
      </c>
      <c r="F50" s="19" t="s">
        <v>19</v>
      </c>
      <c r="G50" s="19">
        <v>410</v>
      </c>
      <c r="H50" s="168" t="s">
        <v>233</v>
      </c>
      <c r="I50" s="168" t="s">
        <v>143</v>
      </c>
      <c r="J50" s="168" t="s">
        <v>348</v>
      </c>
      <c r="K50" s="11">
        <v>108859.18</v>
      </c>
      <c r="L50" s="11">
        <v>114727.44</v>
      </c>
      <c r="M50" s="11">
        <v>114727.44</v>
      </c>
    </row>
    <row r="51" spans="1:13">
      <c r="A51" s="222"/>
      <c r="B51" s="222"/>
      <c r="C51" s="222"/>
      <c r="D51" s="15" t="s">
        <v>194</v>
      </c>
      <c r="E51" s="16" t="s">
        <v>9</v>
      </c>
      <c r="F51" s="154" t="s">
        <v>9</v>
      </c>
      <c r="G51" s="154" t="s">
        <v>9</v>
      </c>
      <c r="H51" s="156" t="s">
        <v>9</v>
      </c>
      <c r="I51" s="156" t="s">
        <v>9</v>
      </c>
      <c r="J51" s="156" t="s">
        <v>9</v>
      </c>
      <c r="K51" s="11">
        <v>0</v>
      </c>
      <c r="L51" s="11">
        <v>0</v>
      </c>
      <c r="M51" s="11">
        <v>0</v>
      </c>
    </row>
    <row r="52" spans="1:13" ht="129.75" customHeight="1">
      <c r="A52" s="50" t="s">
        <v>17</v>
      </c>
      <c r="B52" s="97" t="s">
        <v>146</v>
      </c>
      <c r="C52" s="50" t="s">
        <v>9</v>
      </c>
      <c r="D52" s="55" t="s">
        <v>145</v>
      </c>
      <c r="E52" s="48" t="s">
        <v>32</v>
      </c>
      <c r="F52" s="53" t="s">
        <v>12</v>
      </c>
      <c r="G52" s="50" t="s">
        <v>7</v>
      </c>
      <c r="H52" s="50" t="s">
        <v>9</v>
      </c>
      <c r="I52" s="50" t="s">
        <v>79</v>
      </c>
      <c r="J52" s="50" t="s">
        <v>82</v>
      </c>
      <c r="K52" s="49">
        <f>K53+K54+K55+K56+K58+K59+K60+K61</f>
        <v>15049.08</v>
      </c>
      <c r="L52" s="49">
        <f>L53+L54+L55+L56+L57+L58+L59+L60+L61</f>
        <v>15232.53</v>
      </c>
      <c r="M52" s="49">
        <f>M53+M54+M55+M56+M57+M58+M59+M60+M61</f>
        <v>15515</v>
      </c>
    </row>
    <row r="53" spans="1:13" ht="129.75" customHeight="1">
      <c r="A53" s="212" t="s">
        <v>17</v>
      </c>
      <c r="B53" s="210" t="s">
        <v>146</v>
      </c>
      <c r="C53" s="210" t="s">
        <v>25</v>
      </c>
      <c r="D53" s="24" t="s">
        <v>244</v>
      </c>
      <c r="E53" s="16" t="s">
        <v>14</v>
      </c>
      <c r="F53" s="38" t="s">
        <v>12</v>
      </c>
      <c r="G53" s="168" t="s">
        <v>61</v>
      </c>
      <c r="H53" s="161" t="s">
        <v>233</v>
      </c>
      <c r="I53" s="175">
        <v>1</v>
      </c>
      <c r="J53" s="175">
        <v>0</v>
      </c>
      <c r="K53" s="11">
        <v>2416.5</v>
      </c>
      <c r="L53" s="11">
        <v>1641.5</v>
      </c>
      <c r="M53" s="11">
        <v>0</v>
      </c>
    </row>
    <row r="54" spans="1:13" ht="47.25">
      <c r="A54" s="213"/>
      <c r="B54" s="211"/>
      <c r="C54" s="211"/>
      <c r="D54" s="24" t="s">
        <v>245</v>
      </c>
      <c r="E54" s="16" t="s">
        <v>14</v>
      </c>
      <c r="F54" s="38" t="s">
        <v>12</v>
      </c>
      <c r="G54" s="168" t="s">
        <v>94</v>
      </c>
      <c r="H54" s="161" t="s">
        <v>9</v>
      </c>
      <c r="I54" s="175">
        <v>1</v>
      </c>
      <c r="J54" s="175">
        <v>0</v>
      </c>
      <c r="K54" s="11">
        <v>0</v>
      </c>
      <c r="L54" s="11">
        <v>8662.0300000000007</v>
      </c>
      <c r="M54" s="11">
        <v>0</v>
      </c>
    </row>
    <row r="55" spans="1:13" ht="78.75">
      <c r="A55" s="213"/>
      <c r="B55" s="211"/>
      <c r="C55" s="211"/>
      <c r="D55" s="16" t="s">
        <v>246</v>
      </c>
      <c r="E55" s="16" t="s">
        <v>247</v>
      </c>
      <c r="F55" s="10" t="s">
        <v>12</v>
      </c>
      <c r="G55" s="19">
        <v>0</v>
      </c>
      <c r="H55" s="161" t="s">
        <v>9</v>
      </c>
      <c r="I55" s="176">
        <v>1</v>
      </c>
      <c r="J55" s="176">
        <v>0</v>
      </c>
      <c r="K55" s="11">
        <v>0</v>
      </c>
      <c r="L55" s="11">
        <v>775</v>
      </c>
      <c r="M55" s="11">
        <v>0</v>
      </c>
    </row>
    <row r="56" spans="1:13" ht="110.25">
      <c r="A56" s="213"/>
      <c r="B56" s="211"/>
      <c r="C56" s="211"/>
      <c r="D56" s="16" t="s">
        <v>248</v>
      </c>
      <c r="E56" s="12" t="s">
        <v>14</v>
      </c>
      <c r="F56" s="10" t="s">
        <v>12</v>
      </c>
      <c r="G56" s="19">
        <v>0</v>
      </c>
      <c r="H56" s="161" t="s">
        <v>9</v>
      </c>
      <c r="I56" s="176">
        <v>1</v>
      </c>
      <c r="J56" s="176">
        <v>0</v>
      </c>
      <c r="K56" s="11">
        <v>0</v>
      </c>
      <c r="L56" s="11">
        <v>954</v>
      </c>
      <c r="M56" s="11">
        <v>0</v>
      </c>
    </row>
    <row r="57" spans="1:13" ht="94.5">
      <c r="A57" s="213"/>
      <c r="B57" s="211"/>
      <c r="C57" s="211"/>
      <c r="D57" s="16" t="s">
        <v>249</v>
      </c>
      <c r="E57" s="12" t="s">
        <v>14</v>
      </c>
      <c r="F57" s="10" t="s">
        <v>12</v>
      </c>
      <c r="G57" s="19">
        <v>0</v>
      </c>
      <c r="H57" s="161" t="s">
        <v>9</v>
      </c>
      <c r="I57" s="176">
        <v>0</v>
      </c>
      <c r="J57" s="176">
        <v>1</v>
      </c>
      <c r="K57" s="11">
        <v>0</v>
      </c>
      <c r="L57" s="11">
        <v>0</v>
      </c>
      <c r="M57" s="11">
        <v>2515</v>
      </c>
    </row>
    <row r="58" spans="1:13" ht="63">
      <c r="A58" s="213"/>
      <c r="B58" s="211"/>
      <c r="C58" s="211"/>
      <c r="D58" s="16" t="s">
        <v>250</v>
      </c>
      <c r="E58" s="12" t="s">
        <v>14</v>
      </c>
      <c r="F58" s="10" t="s">
        <v>12</v>
      </c>
      <c r="G58" s="19">
        <v>1</v>
      </c>
      <c r="H58" s="168" t="s">
        <v>233</v>
      </c>
      <c r="I58" s="176">
        <v>0</v>
      </c>
      <c r="J58" s="176">
        <v>0</v>
      </c>
      <c r="K58" s="11">
        <v>12351.58</v>
      </c>
      <c r="L58" s="11">
        <v>0</v>
      </c>
      <c r="M58" s="11">
        <v>0</v>
      </c>
    </row>
    <row r="59" spans="1:13" ht="78.75">
      <c r="A59" s="213"/>
      <c r="B59" s="211"/>
      <c r="C59" s="211"/>
      <c r="D59" s="16" t="s">
        <v>252</v>
      </c>
      <c r="E59" s="12" t="s">
        <v>14</v>
      </c>
      <c r="F59" s="10" t="s">
        <v>12</v>
      </c>
      <c r="G59" s="19">
        <v>0</v>
      </c>
      <c r="H59" s="168" t="s">
        <v>9</v>
      </c>
      <c r="I59" s="176">
        <v>1</v>
      </c>
      <c r="J59" s="176">
        <v>0</v>
      </c>
      <c r="K59" s="11">
        <v>0</v>
      </c>
      <c r="L59" s="11">
        <v>3200</v>
      </c>
      <c r="M59" s="11">
        <v>0</v>
      </c>
    </row>
    <row r="60" spans="1:13" ht="31.5">
      <c r="A60" s="213"/>
      <c r="B60" s="211"/>
      <c r="C60" s="211"/>
      <c r="D60" s="16" t="s">
        <v>253</v>
      </c>
      <c r="E60" s="12" t="s">
        <v>178</v>
      </c>
      <c r="F60" s="10" t="s">
        <v>12</v>
      </c>
      <c r="G60" s="19">
        <v>1</v>
      </c>
      <c r="H60" s="168" t="s">
        <v>233</v>
      </c>
      <c r="I60" s="176">
        <v>0</v>
      </c>
      <c r="J60" s="176">
        <v>0</v>
      </c>
      <c r="K60" s="11">
        <v>281</v>
      </c>
      <c r="L60" s="11">
        <v>0</v>
      </c>
      <c r="M60" s="11">
        <v>0</v>
      </c>
    </row>
    <row r="61" spans="1:13" ht="94.5">
      <c r="A61" s="213"/>
      <c r="B61" s="211"/>
      <c r="C61" s="211"/>
      <c r="D61" s="16" t="s">
        <v>251</v>
      </c>
      <c r="E61" s="12" t="s">
        <v>14</v>
      </c>
      <c r="F61" s="10" t="s">
        <v>12</v>
      </c>
      <c r="G61" s="19">
        <v>0</v>
      </c>
      <c r="H61" s="168" t="s">
        <v>9</v>
      </c>
      <c r="I61" s="176">
        <v>0</v>
      </c>
      <c r="J61" s="176">
        <v>1</v>
      </c>
      <c r="K61" s="11">
        <v>0</v>
      </c>
      <c r="L61" s="11">
        <v>0</v>
      </c>
      <c r="M61" s="11">
        <v>13000</v>
      </c>
    </row>
    <row r="62" spans="1:13" ht="47.25" customHeight="1">
      <c r="A62" s="50" t="s">
        <v>17</v>
      </c>
      <c r="B62" s="97" t="s">
        <v>147</v>
      </c>
      <c r="C62" s="50" t="s">
        <v>9</v>
      </c>
      <c r="D62" s="48" t="s">
        <v>148</v>
      </c>
      <c r="E62" s="48" t="s">
        <v>18</v>
      </c>
      <c r="F62" s="53" t="s">
        <v>19</v>
      </c>
      <c r="G62" s="53">
        <v>63</v>
      </c>
      <c r="H62" s="50" t="s">
        <v>9</v>
      </c>
      <c r="I62" s="50" t="s">
        <v>349</v>
      </c>
      <c r="J62" s="50" t="s">
        <v>350</v>
      </c>
      <c r="K62" s="49">
        <f>K63+K64</f>
        <v>18236.849999999999</v>
      </c>
      <c r="L62" s="49">
        <f t="shared" ref="L62:M62" si="5">L63+L64</f>
        <v>19406.77</v>
      </c>
      <c r="M62" s="49">
        <f t="shared" si="5"/>
        <v>19406.77</v>
      </c>
    </row>
    <row r="63" spans="1:13" ht="31.5">
      <c r="A63" s="221" t="s">
        <v>17</v>
      </c>
      <c r="B63" s="221" t="s">
        <v>147</v>
      </c>
      <c r="C63" s="221" t="s">
        <v>26</v>
      </c>
      <c r="D63" s="16" t="s">
        <v>148</v>
      </c>
      <c r="E63" s="16" t="s">
        <v>18</v>
      </c>
      <c r="F63" s="19" t="s">
        <v>19</v>
      </c>
      <c r="G63" s="19">
        <v>63</v>
      </c>
      <c r="H63" s="168" t="s">
        <v>233</v>
      </c>
      <c r="I63" s="168" t="s">
        <v>349</v>
      </c>
      <c r="J63" s="168" t="s">
        <v>350</v>
      </c>
      <c r="K63" s="11">
        <v>18236.849999999999</v>
      </c>
      <c r="L63" s="11">
        <v>19406.77</v>
      </c>
      <c r="M63" s="11">
        <v>19406.77</v>
      </c>
    </row>
    <row r="64" spans="1:13">
      <c r="A64" s="222"/>
      <c r="B64" s="222"/>
      <c r="C64" s="222"/>
      <c r="D64" s="16" t="s">
        <v>194</v>
      </c>
      <c r="E64" s="19" t="s">
        <v>9</v>
      </c>
      <c r="F64" s="154" t="s">
        <v>9</v>
      </c>
      <c r="G64" s="154" t="s">
        <v>9</v>
      </c>
      <c r="H64" s="156" t="s">
        <v>9</v>
      </c>
      <c r="I64" s="156" t="s">
        <v>9</v>
      </c>
      <c r="J64" s="156" t="s">
        <v>9</v>
      </c>
      <c r="K64" s="11">
        <v>0</v>
      </c>
      <c r="L64" s="11">
        <v>0</v>
      </c>
      <c r="M64" s="11">
        <v>0</v>
      </c>
    </row>
    <row r="65" spans="1:14">
      <c r="A65" s="50" t="s">
        <v>17</v>
      </c>
      <c r="B65" s="97" t="s">
        <v>150</v>
      </c>
      <c r="C65" s="50" t="s">
        <v>9</v>
      </c>
      <c r="D65" s="48" t="s">
        <v>149</v>
      </c>
      <c r="E65" s="48" t="s">
        <v>214</v>
      </c>
      <c r="F65" s="53" t="s">
        <v>12</v>
      </c>
      <c r="G65" s="53">
        <v>2</v>
      </c>
      <c r="H65" s="50" t="s">
        <v>9</v>
      </c>
      <c r="I65" s="53">
        <v>3</v>
      </c>
      <c r="J65" s="53">
        <v>1</v>
      </c>
      <c r="K65" s="49">
        <f>K66+K67+K68+K69+K70+K71+K72</f>
        <v>2960.85</v>
      </c>
      <c r="L65" s="49">
        <f t="shared" ref="L65:M65" si="6">L66+L67+L68+L69+L70+L71+L72</f>
        <v>2380.25</v>
      </c>
      <c r="M65" s="49">
        <f t="shared" si="6"/>
        <v>2380.25</v>
      </c>
    </row>
    <row r="66" spans="1:14" ht="42" customHeight="1">
      <c r="A66" s="212" t="s">
        <v>17</v>
      </c>
      <c r="B66" s="212" t="s">
        <v>150</v>
      </c>
      <c r="C66" s="212" t="s">
        <v>26</v>
      </c>
      <c r="D66" s="16" t="s">
        <v>254</v>
      </c>
      <c r="E66" s="16" t="s">
        <v>14</v>
      </c>
      <c r="F66" s="10" t="s">
        <v>12</v>
      </c>
      <c r="G66" s="10">
        <v>1</v>
      </c>
      <c r="H66" s="161" t="s">
        <v>233</v>
      </c>
      <c r="I66" s="169" t="s">
        <v>94</v>
      </c>
      <c r="J66" s="169" t="s">
        <v>94</v>
      </c>
      <c r="K66" s="11">
        <v>2001.57</v>
      </c>
      <c r="L66" s="11">
        <v>0</v>
      </c>
      <c r="M66" s="11">
        <v>0</v>
      </c>
    </row>
    <row r="67" spans="1:14" ht="31.5">
      <c r="A67" s="213"/>
      <c r="B67" s="213"/>
      <c r="C67" s="213"/>
      <c r="D67" s="7" t="s">
        <v>99</v>
      </c>
      <c r="E67" s="16" t="s">
        <v>15</v>
      </c>
      <c r="F67" s="10" t="s">
        <v>12</v>
      </c>
      <c r="G67" s="19">
        <v>1</v>
      </c>
      <c r="H67" s="161" t="s">
        <v>233</v>
      </c>
      <c r="I67" s="168" t="s">
        <v>7</v>
      </c>
      <c r="J67" s="169">
        <v>0</v>
      </c>
      <c r="K67" s="11">
        <v>73.430000000000007</v>
      </c>
      <c r="L67" s="11">
        <v>244.72</v>
      </c>
      <c r="M67" s="11">
        <v>0</v>
      </c>
    </row>
    <row r="68" spans="1:14" ht="31.5">
      <c r="A68" s="213"/>
      <c r="B68" s="213"/>
      <c r="C68" s="213"/>
      <c r="D68" s="7" t="s">
        <v>255</v>
      </c>
      <c r="E68" s="16" t="s">
        <v>220</v>
      </c>
      <c r="F68" s="10" t="s">
        <v>12</v>
      </c>
      <c r="G68" s="19">
        <v>20</v>
      </c>
      <c r="H68" s="161" t="s">
        <v>233</v>
      </c>
      <c r="I68" s="169" t="s">
        <v>94</v>
      </c>
      <c r="J68" s="169" t="s">
        <v>94</v>
      </c>
      <c r="K68" s="11">
        <v>275</v>
      </c>
      <c r="L68" s="11">
        <v>0</v>
      </c>
      <c r="M68" s="11">
        <v>0</v>
      </c>
    </row>
    <row r="69" spans="1:14" ht="31.5">
      <c r="A69" s="213"/>
      <c r="B69" s="213"/>
      <c r="C69" s="213"/>
      <c r="D69" s="1" t="s">
        <v>107</v>
      </c>
      <c r="E69" s="26" t="s">
        <v>214</v>
      </c>
      <c r="F69" s="177" t="s">
        <v>12</v>
      </c>
      <c r="G69" s="63">
        <v>1</v>
      </c>
      <c r="H69" s="161" t="s">
        <v>233</v>
      </c>
      <c r="I69" s="164" t="s">
        <v>94</v>
      </c>
      <c r="J69" s="164" t="s">
        <v>94</v>
      </c>
      <c r="K69" s="105">
        <v>610.85</v>
      </c>
      <c r="L69" s="105">
        <v>0</v>
      </c>
      <c r="M69" s="105">
        <v>0</v>
      </c>
    </row>
    <row r="70" spans="1:14" ht="31.5">
      <c r="A70" s="213"/>
      <c r="B70" s="213"/>
      <c r="C70" s="213"/>
      <c r="D70" s="7" t="s">
        <v>256</v>
      </c>
      <c r="E70" s="16" t="s">
        <v>221</v>
      </c>
      <c r="F70" s="177" t="s">
        <v>12</v>
      </c>
      <c r="G70" s="38">
        <v>0</v>
      </c>
      <c r="H70" s="162" t="s">
        <v>9</v>
      </c>
      <c r="I70" s="169" t="s">
        <v>222</v>
      </c>
      <c r="J70" s="169" t="s">
        <v>94</v>
      </c>
      <c r="K70" s="11">
        <v>0</v>
      </c>
      <c r="L70" s="11">
        <v>1380.25</v>
      </c>
      <c r="M70" s="11">
        <v>0</v>
      </c>
    </row>
    <row r="71" spans="1:14" ht="31.5">
      <c r="A71" s="213"/>
      <c r="B71" s="213"/>
      <c r="C71" s="213"/>
      <c r="D71" s="7" t="s">
        <v>151</v>
      </c>
      <c r="E71" s="16" t="s">
        <v>14</v>
      </c>
      <c r="F71" s="177" t="s">
        <v>12</v>
      </c>
      <c r="G71" s="63">
        <v>0</v>
      </c>
      <c r="H71" s="162" t="s">
        <v>9</v>
      </c>
      <c r="I71" s="164" t="s">
        <v>61</v>
      </c>
      <c r="J71" s="164" t="s">
        <v>94</v>
      </c>
      <c r="K71" s="105">
        <v>0</v>
      </c>
      <c r="L71" s="105">
        <v>755.28</v>
      </c>
      <c r="M71" s="105">
        <v>0</v>
      </c>
    </row>
    <row r="72" spans="1:14">
      <c r="A72" s="213"/>
      <c r="B72" s="213"/>
      <c r="C72" s="213"/>
      <c r="D72" s="5" t="s">
        <v>257</v>
      </c>
      <c r="E72" s="26" t="s">
        <v>15</v>
      </c>
      <c r="F72" s="177" t="s">
        <v>12</v>
      </c>
      <c r="G72" s="63">
        <v>0</v>
      </c>
      <c r="H72" s="162" t="s">
        <v>9</v>
      </c>
      <c r="I72" s="164" t="s">
        <v>94</v>
      </c>
      <c r="J72" s="164" t="s">
        <v>61</v>
      </c>
      <c r="K72" s="105">
        <v>0</v>
      </c>
      <c r="L72" s="105">
        <v>0</v>
      </c>
      <c r="M72" s="105">
        <v>2380.25</v>
      </c>
      <c r="N72" s="13"/>
    </row>
    <row r="73" spans="1:14" ht="31.5">
      <c r="A73" s="206" t="s">
        <v>27</v>
      </c>
      <c r="B73" s="230" t="s">
        <v>9</v>
      </c>
      <c r="C73" s="207" t="s">
        <v>9</v>
      </c>
      <c r="D73" s="233" t="s">
        <v>28</v>
      </c>
      <c r="E73" s="76" t="s">
        <v>119</v>
      </c>
      <c r="F73" s="58" t="s">
        <v>29</v>
      </c>
      <c r="G73" s="61">
        <f>G75</f>
        <v>29084</v>
      </c>
      <c r="H73" s="145" t="s">
        <v>9</v>
      </c>
      <c r="I73" s="61">
        <f t="shared" ref="I73:J73" si="7">I75</f>
        <v>29084</v>
      </c>
      <c r="J73" s="61">
        <f t="shared" si="7"/>
        <v>29084</v>
      </c>
      <c r="K73" s="224">
        <f>K75+K78</f>
        <v>112495.47</v>
      </c>
      <c r="L73" s="224">
        <f t="shared" ref="L73:M73" si="8">L75+L78</f>
        <v>68944.429999999993</v>
      </c>
      <c r="M73" s="224">
        <f t="shared" si="8"/>
        <v>68994.990000000005</v>
      </c>
    </row>
    <row r="74" spans="1:14" ht="31.5">
      <c r="A74" s="206"/>
      <c r="B74" s="232"/>
      <c r="C74" s="209"/>
      <c r="D74" s="234"/>
      <c r="E74" s="76" t="s">
        <v>120</v>
      </c>
      <c r="F74" s="145" t="s">
        <v>12</v>
      </c>
      <c r="G74" s="155">
        <v>3</v>
      </c>
      <c r="H74" s="145" t="s">
        <v>9</v>
      </c>
      <c r="I74" s="155">
        <v>3</v>
      </c>
      <c r="J74" s="155">
        <v>3</v>
      </c>
      <c r="K74" s="225"/>
      <c r="L74" s="225"/>
      <c r="M74" s="225"/>
    </row>
    <row r="75" spans="1:14" ht="31.5">
      <c r="A75" s="50" t="s">
        <v>27</v>
      </c>
      <c r="B75" s="50" t="s">
        <v>161</v>
      </c>
      <c r="C75" s="50" t="s">
        <v>9</v>
      </c>
      <c r="D75" s="55" t="s">
        <v>30</v>
      </c>
      <c r="E75" s="53" t="s">
        <v>119</v>
      </c>
      <c r="F75" s="53" t="s">
        <v>29</v>
      </c>
      <c r="G75" s="56">
        <f>G76</f>
        <v>29084</v>
      </c>
      <c r="H75" s="56" t="s">
        <v>9</v>
      </c>
      <c r="I75" s="56">
        <f t="shared" ref="I75:J75" si="9">I76</f>
        <v>29084</v>
      </c>
      <c r="J75" s="56">
        <f t="shared" si="9"/>
        <v>29084</v>
      </c>
      <c r="K75" s="49">
        <f>K76+K77</f>
        <v>47228.24</v>
      </c>
      <c r="L75" s="49">
        <f>L76+L77</f>
        <v>50904.43</v>
      </c>
      <c r="M75" s="49">
        <f>M76+M77</f>
        <v>50904.43</v>
      </c>
    </row>
    <row r="76" spans="1:14" ht="31.5">
      <c r="A76" s="221" t="s">
        <v>27</v>
      </c>
      <c r="B76" s="221" t="s">
        <v>161</v>
      </c>
      <c r="C76" s="221" t="s">
        <v>31</v>
      </c>
      <c r="D76" s="15" t="s">
        <v>30</v>
      </c>
      <c r="E76" s="16" t="s">
        <v>119</v>
      </c>
      <c r="F76" s="19" t="s">
        <v>29</v>
      </c>
      <c r="G76" s="23">
        <v>29084</v>
      </c>
      <c r="H76" s="168" t="s">
        <v>258</v>
      </c>
      <c r="I76" s="23">
        <v>29084</v>
      </c>
      <c r="J76" s="23">
        <v>29084</v>
      </c>
      <c r="K76" s="11">
        <v>47228.24</v>
      </c>
      <c r="L76" s="11">
        <v>50904.43</v>
      </c>
      <c r="M76" s="11">
        <v>50904.43</v>
      </c>
    </row>
    <row r="77" spans="1:14">
      <c r="A77" s="222"/>
      <c r="B77" s="222"/>
      <c r="C77" s="222"/>
      <c r="D77" s="15" t="s">
        <v>194</v>
      </c>
      <c r="E77" s="19" t="s">
        <v>9</v>
      </c>
      <c r="F77" s="154" t="s">
        <v>9</v>
      </c>
      <c r="G77" s="150" t="s">
        <v>9</v>
      </c>
      <c r="H77" s="156" t="s">
        <v>9</v>
      </c>
      <c r="I77" s="150" t="s">
        <v>9</v>
      </c>
      <c r="J77" s="150" t="s">
        <v>9</v>
      </c>
      <c r="K77" s="11">
        <v>0</v>
      </c>
      <c r="L77" s="11">
        <v>0</v>
      </c>
      <c r="M77" s="11">
        <v>0</v>
      </c>
    </row>
    <row r="78" spans="1:14">
      <c r="A78" s="50" t="s">
        <v>27</v>
      </c>
      <c r="B78" s="50" t="s">
        <v>163</v>
      </c>
      <c r="C78" s="50" t="s">
        <v>9</v>
      </c>
      <c r="D78" s="55" t="s">
        <v>162</v>
      </c>
      <c r="E78" s="55" t="s">
        <v>32</v>
      </c>
      <c r="F78" s="53" t="s">
        <v>12</v>
      </c>
      <c r="G78" s="103">
        <v>5</v>
      </c>
      <c r="H78" s="50" t="s">
        <v>9</v>
      </c>
      <c r="I78" s="103">
        <v>3</v>
      </c>
      <c r="J78" s="103">
        <v>4</v>
      </c>
      <c r="K78" s="57">
        <f>SUM(K79:K89)</f>
        <v>65267.23</v>
      </c>
      <c r="L78" s="57">
        <f t="shared" ref="L78:M78" si="10">SUM(L79:L89)</f>
        <v>18040</v>
      </c>
      <c r="M78" s="57">
        <f t="shared" si="10"/>
        <v>18090.560000000001</v>
      </c>
    </row>
    <row r="79" spans="1:14" ht="31.5">
      <c r="A79" s="212" t="s">
        <v>27</v>
      </c>
      <c r="B79" s="212" t="s">
        <v>163</v>
      </c>
      <c r="C79" s="212" t="s">
        <v>31</v>
      </c>
      <c r="D79" s="26" t="s">
        <v>259</v>
      </c>
      <c r="E79" s="12" t="s">
        <v>14</v>
      </c>
      <c r="F79" s="10" t="s">
        <v>12</v>
      </c>
      <c r="G79" s="10">
        <v>2</v>
      </c>
      <c r="H79" s="169" t="s">
        <v>258</v>
      </c>
      <c r="I79" s="164" t="s">
        <v>94</v>
      </c>
      <c r="J79" s="164" t="s">
        <v>94</v>
      </c>
      <c r="K79" s="11">
        <v>64077.23</v>
      </c>
      <c r="L79" s="11">
        <v>0</v>
      </c>
      <c r="M79" s="11">
        <v>0</v>
      </c>
    </row>
    <row r="80" spans="1:14">
      <c r="A80" s="213"/>
      <c r="B80" s="213"/>
      <c r="C80" s="213"/>
      <c r="D80" s="26" t="s">
        <v>260</v>
      </c>
      <c r="E80" s="12" t="s">
        <v>14</v>
      </c>
      <c r="F80" s="10" t="s">
        <v>12</v>
      </c>
      <c r="G80" s="10">
        <v>0</v>
      </c>
      <c r="H80" s="169" t="s">
        <v>9</v>
      </c>
      <c r="I80" s="164" t="s">
        <v>61</v>
      </c>
      <c r="J80" s="164" t="s">
        <v>94</v>
      </c>
      <c r="K80" s="11">
        <v>0</v>
      </c>
      <c r="L80" s="11">
        <v>10000</v>
      </c>
      <c r="M80" s="11">
        <v>0</v>
      </c>
    </row>
    <row r="81" spans="1:14" ht="47.25">
      <c r="A81" s="213"/>
      <c r="B81" s="213"/>
      <c r="C81" s="213"/>
      <c r="D81" s="26" t="s">
        <v>261</v>
      </c>
      <c r="E81" s="5" t="s">
        <v>178</v>
      </c>
      <c r="F81" s="10" t="s">
        <v>12</v>
      </c>
      <c r="G81" s="177">
        <v>1</v>
      </c>
      <c r="H81" s="169" t="s">
        <v>258</v>
      </c>
      <c r="I81" s="164" t="s">
        <v>94</v>
      </c>
      <c r="J81" s="164" t="s">
        <v>94</v>
      </c>
      <c r="K81" s="11">
        <v>495</v>
      </c>
      <c r="L81" s="11">
        <v>0</v>
      </c>
      <c r="M81" s="11">
        <v>0</v>
      </c>
    </row>
    <row r="82" spans="1:14" ht="31.5">
      <c r="A82" s="213"/>
      <c r="B82" s="213"/>
      <c r="C82" s="213"/>
      <c r="D82" s="5" t="s">
        <v>102</v>
      </c>
      <c r="E82" s="12" t="s">
        <v>106</v>
      </c>
      <c r="F82" s="10" t="s">
        <v>12</v>
      </c>
      <c r="G82" s="166" t="s">
        <v>109</v>
      </c>
      <c r="H82" s="169" t="s">
        <v>258</v>
      </c>
      <c r="I82" s="164" t="s">
        <v>86</v>
      </c>
      <c r="J82" s="164" t="s">
        <v>94</v>
      </c>
      <c r="K82" s="11">
        <v>527</v>
      </c>
      <c r="L82" s="11">
        <v>540</v>
      </c>
      <c r="M82" s="11">
        <v>0</v>
      </c>
    </row>
    <row r="83" spans="1:14" ht="31.5">
      <c r="A83" s="213"/>
      <c r="B83" s="213"/>
      <c r="C83" s="213"/>
      <c r="D83" s="26" t="s">
        <v>262</v>
      </c>
      <c r="E83" s="12" t="s">
        <v>15</v>
      </c>
      <c r="F83" s="10" t="s">
        <v>12</v>
      </c>
      <c r="G83" s="177">
        <v>1</v>
      </c>
      <c r="H83" s="169" t="s">
        <v>258</v>
      </c>
      <c r="I83" s="164" t="s">
        <v>94</v>
      </c>
      <c r="J83" s="164" t="s">
        <v>94</v>
      </c>
      <c r="K83" s="11">
        <v>73</v>
      </c>
      <c r="L83" s="11">
        <v>0</v>
      </c>
      <c r="M83" s="11">
        <v>0</v>
      </c>
    </row>
    <row r="84" spans="1:14">
      <c r="A84" s="213"/>
      <c r="B84" s="213"/>
      <c r="C84" s="213"/>
      <c r="D84" s="5" t="s">
        <v>164</v>
      </c>
      <c r="E84" s="12" t="s">
        <v>15</v>
      </c>
      <c r="F84" s="10" t="s">
        <v>12</v>
      </c>
      <c r="G84" s="168" t="s">
        <v>94</v>
      </c>
      <c r="H84" s="168" t="s">
        <v>9</v>
      </c>
      <c r="I84" s="169" t="s">
        <v>94</v>
      </c>
      <c r="J84" s="169" t="s">
        <v>86</v>
      </c>
      <c r="K84" s="11">
        <v>0</v>
      </c>
      <c r="L84" s="11">
        <v>0</v>
      </c>
      <c r="M84" s="11">
        <v>441.5</v>
      </c>
    </row>
    <row r="85" spans="1:14" ht="31.5">
      <c r="A85" s="213"/>
      <c r="B85" s="213"/>
      <c r="C85" s="213"/>
      <c r="D85" s="47" t="s">
        <v>263</v>
      </c>
      <c r="E85" s="5" t="s">
        <v>178</v>
      </c>
      <c r="F85" s="178" t="s">
        <v>12</v>
      </c>
      <c r="G85" s="171" t="s">
        <v>61</v>
      </c>
      <c r="H85" s="169" t="s">
        <v>258</v>
      </c>
      <c r="I85" s="165">
        <v>0</v>
      </c>
      <c r="J85" s="165">
        <v>0</v>
      </c>
      <c r="K85" s="144">
        <v>95</v>
      </c>
      <c r="L85" s="144">
        <v>0</v>
      </c>
      <c r="M85" s="144">
        <v>0</v>
      </c>
    </row>
    <row r="86" spans="1:14">
      <c r="A86" s="213"/>
      <c r="B86" s="213"/>
      <c r="C86" s="213"/>
      <c r="D86" s="5" t="s">
        <v>264</v>
      </c>
      <c r="E86" s="12" t="s">
        <v>15</v>
      </c>
      <c r="F86" s="177" t="s">
        <v>12</v>
      </c>
      <c r="G86" s="166" t="s">
        <v>94</v>
      </c>
      <c r="H86" s="169" t="s">
        <v>9</v>
      </c>
      <c r="I86" s="166" t="s">
        <v>94</v>
      </c>
      <c r="J86" s="164" t="s">
        <v>224</v>
      </c>
      <c r="K86" s="105">
        <v>0</v>
      </c>
      <c r="L86" s="105">
        <v>0</v>
      </c>
      <c r="M86" s="105">
        <v>5583.6</v>
      </c>
    </row>
    <row r="87" spans="1:14" ht="31.5">
      <c r="A87" s="213"/>
      <c r="B87" s="213"/>
      <c r="C87" s="213"/>
      <c r="D87" s="5" t="s">
        <v>265</v>
      </c>
      <c r="E87" s="104" t="s">
        <v>14</v>
      </c>
      <c r="F87" s="177" t="s">
        <v>12</v>
      </c>
      <c r="G87" s="166" t="s">
        <v>94</v>
      </c>
      <c r="H87" s="169" t="s">
        <v>9</v>
      </c>
      <c r="I87" s="164" t="s">
        <v>61</v>
      </c>
      <c r="J87" s="164">
        <v>0</v>
      </c>
      <c r="K87" s="105">
        <v>0</v>
      </c>
      <c r="L87" s="105">
        <v>7500</v>
      </c>
      <c r="M87" s="105">
        <v>0</v>
      </c>
    </row>
    <row r="88" spans="1:14">
      <c r="A88" s="213"/>
      <c r="B88" s="213"/>
      <c r="C88" s="213"/>
      <c r="D88" s="5" t="s">
        <v>266</v>
      </c>
      <c r="E88" s="104" t="s">
        <v>15</v>
      </c>
      <c r="F88" s="177" t="s">
        <v>12</v>
      </c>
      <c r="G88" s="166" t="s">
        <v>94</v>
      </c>
      <c r="H88" s="170" t="s">
        <v>9</v>
      </c>
      <c r="I88" s="164">
        <v>0</v>
      </c>
      <c r="J88" s="164" t="s">
        <v>61</v>
      </c>
      <c r="K88" s="105">
        <v>0</v>
      </c>
      <c r="L88" s="105">
        <v>0</v>
      </c>
      <c r="M88" s="105">
        <v>2065.46</v>
      </c>
    </row>
    <row r="89" spans="1:14">
      <c r="A89" s="213"/>
      <c r="B89" s="213"/>
      <c r="C89" s="213"/>
      <c r="D89" s="5" t="s">
        <v>267</v>
      </c>
      <c r="E89" s="104" t="s">
        <v>14</v>
      </c>
      <c r="F89" s="177" t="s">
        <v>12</v>
      </c>
      <c r="G89" s="166" t="s">
        <v>94</v>
      </c>
      <c r="H89" s="169" t="s">
        <v>9</v>
      </c>
      <c r="I89" s="164">
        <v>0</v>
      </c>
      <c r="J89" s="164" t="s">
        <v>61</v>
      </c>
      <c r="K89" s="105">
        <v>0</v>
      </c>
      <c r="L89" s="105">
        <v>0</v>
      </c>
      <c r="M89" s="105">
        <v>10000</v>
      </c>
    </row>
    <row r="90" spans="1:14" ht="47.25">
      <c r="A90" s="108" t="s">
        <v>33</v>
      </c>
      <c r="B90" s="107" t="s">
        <v>9</v>
      </c>
      <c r="C90" s="119" t="s">
        <v>9</v>
      </c>
      <c r="D90" s="17" t="s">
        <v>34</v>
      </c>
      <c r="E90" s="45" t="s">
        <v>97</v>
      </c>
      <c r="F90" s="58" t="s">
        <v>12</v>
      </c>
      <c r="G90" s="58">
        <v>48</v>
      </c>
      <c r="H90" s="58" t="s">
        <v>9</v>
      </c>
      <c r="I90" s="58">
        <v>48</v>
      </c>
      <c r="J90" s="58">
        <f t="shared" ref="J90" si="11">J92+J93</f>
        <v>49</v>
      </c>
      <c r="K90" s="106">
        <f>K91+K95</f>
        <v>50230.729999999996</v>
      </c>
      <c r="L90" s="138">
        <f t="shared" ref="L90:M90" si="12">L91+L95</f>
        <v>53103.549999999996</v>
      </c>
      <c r="M90" s="138">
        <f t="shared" si="12"/>
        <v>53352.63</v>
      </c>
      <c r="N90" s="13"/>
    </row>
    <row r="91" spans="1:14" ht="47.25">
      <c r="A91" s="50" t="s">
        <v>33</v>
      </c>
      <c r="B91" s="50" t="s">
        <v>166</v>
      </c>
      <c r="C91" s="50" t="s">
        <v>9</v>
      </c>
      <c r="D91" s="55" t="s">
        <v>34</v>
      </c>
      <c r="E91" s="55" t="s">
        <v>215</v>
      </c>
      <c r="F91" s="55" t="s">
        <v>12</v>
      </c>
      <c r="G91" s="124">
        <f>G92+G93</f>
        <v>48</v>
      </c>
      <c r="H91" s="124" t="s">
        <v>9</v>
      </c>
      <c r="I91" s="124">
        <f>I92+I93</f>
        <v>48</v>
      </c>
      <c r="J91" s="124">
        <f>J92+J93</f>
        <v>49</v>
      </c>
      <c r="K91" s="57">
        <f>K92+K93+K94</f>
        <v>44731.34</v>
      </c>
      <c r="L91" s="57">
        <f t="shared" ref="L91:M91" si="13">L92+L93+L94</f>
        <v>47382.63</v>
      </c>
      <c r="M91" s="57">
        <f t="shared" si="13"/>
        <v>47382.63</v>
      </c>
      <c r="N91" s="13"/>
    </row>
    <row r="92" spans="1:14" ht="47.25">
      <c r="A92" s="6" t="s">
        <v>33</v>
      </c>
      <c r="B92" s="111" t="s">
        <v>166</v>
      </c>
      <c r="C92" s="6" t="s">
        <v>35</v>
      </c>
      <c r="D92" s="12" t="s">
        <v>36</v>
      </c>
      <c r="E92" s="7" t="s">
        <v>97</v>
      </c>
      <c r="F92" s="38" t="s">
        <v>12</v>
      </c>
      <c r="G92" s="38">
        <v>30</v>
      </c>
      <c r="H92" s="161" t="s">
        <v>258</v>
      </c>
      <c r="I92" s="161" t="s">
        <v>98</v>
      </c>
      <c r="J92" s="161" t="s">
        <v>98</v>
      </c>
      <c r="K92" s="130">
        <v>24805.64</v>
      </c>
      <c r="L92" s="130">
        <v>26269.46</v>
      </c>
      <c r="M92" s="130">
        <v>26269.46</v>
      </c>
      <c r="N92" s="13"/>
    </row>
    <row r="93" spans="1:14" ht="47.25">
      <c r="A93" s="6" t="s">
        <v>33</v>
      </c>
      <c r="B93" s="111" t="s">
        <v>166</v>
      </c>
      <c r="C93" s="159" t="s">
        <v>37</v>
      </c>
      <c r="D93" s="12" t="s">
        <v>36</v>
      </c>
      <c r="E93" s="7" t="s">
        <v>97</v>
      </c>
      <c r="F93" s="38" t="s">
        <v>12</v>
      </c>
      <c r="G93" s="38">
        <v>18</v>
      </c>
      <c r="H93" s="161" t="s">
        <v>258</v>
      </c>
      <c r="I93" s="161" t="s">
        <v>351</v>
      </c>
      <c r="J93" s="161" t="s">
        <v>165</v>
      </c>
      <c r="K93" s="130">
        <v>19925.7</v>
      </c>
      <c r="L93" s="130">
        <v>21113.17</v>
      </c>
      <c r="M93" s="130">
        <v>21113.17</v>
      </c>
    </row>
    <row r="94" spans="1:14">
      <c r="A94" s="117" t="s">
        <v>9</v>
      </c>
      <c r="B94" s="4" t="s">
        <v>9</v>
      </c>
      <c r="C94" s="4" t="s">
        <v>9</v>
      </c>
      <c r="D94" s="12" t="s">
        <v>194</v>
      </c>
      <c r="E94" s="38" t="s">
        <v>9</v>
      </c>
      <c r="F94" s="148" t="s">
        <v>9</v>
      </c>
      <c r="G94" s="148" t="s">
        <v>9</v>
      </c>
      <c r="H94" s="149" t="s">
        <v>9</v>
      </c>
      <c r="I94" s="149" t="s">
        <v>9</v>
      </c>
      <c r="J94" s="149" t="s">
        <v>9</v>
      </c>
      <c r="K94" s="130">
        <v>0</v>
      </c>
      <c r="L94" s="130">
        <v>0</v>
      </c>
      <c r="M94" s="130">
        <v>0</v>
      </c>
    </row>
    <row r="95" spans="1:14" ht="31.5">
      <c r="A95" s="50" t="s">
        <v>33</v>
      </c>
      <c r="B95" s="50" t="s">
        <v>167</v>
      </c>
      <c r="C95" s="50" t="s">
        <v>9</v>
      </c>
      <c r="D95" s="55" t="s">
        <v>168</v>
      </c>
      <c r="E95" s="48" t="s">
        <v>32</v>
      </c>
      <c r="F95" s="53" t="s">
        <v>12</v>
      </c>
      <c r="G95" s="50" t="s">
        <v>86</v>
      </c>
      <c r="H95" s="50" t="s">
        <v>9</v>
      </c>
      <c r="I95" s="50" t="s">
        <v>79</v>
      </c>
      <c r="J95" s="50" t="s">
        <v>104</v>
      </c>
      <c r="K95" s="57">
        <f>K96+K97+K100+K101+K102+K103+K104+K110+K105+K98+K99+K106+K107+K108+K109</f>
        <v>5499.3899999999994</v>
      </c>
      <c r="L95" s="57">
        <f t="shared" ref="L95:M95" si="14">L96+L97+L100+L101+L102+L103+L104+L110+L105+L98+L99+L106+L107+L108+L109</f>
        <v>5720.92</v>
      </c>
      <c r="M95" s="57">
        <f t="shared" si="14"/>
        <v>5970</v>
      </c>
    </row>
    <row r="96" spans="1:14" ht="33" customHeight="1">
      <c r="A96" s="210" t="s">
        <v>33</v>
      </c>
      <c r="B96" s="221" t="s">
        <v>167</v>
      </c>
      <c r="C96" s="221" t="s">
        <v>35</v>
      </c>
      <c r="D96" s="16" t="s">
        <v>268</v>
      </c>
      <c r="E96" s="16" t="s">
        <v>32</v>
      </c>
      <c r="F96" s="19" t="s">
        <v>12</v>
      </c>
      <c r="G96" s="19">
        <v>2</v>
      </c>
      <c r="H96" s="168" t="s">
        <v>258</v>
      </c>
      <c r="I96" s="168" t="s">
        <v>94</v>
      </c>
      <c r="J96" s="168" t="s">
        <v>94</v>
      </c>
      <c r="K96" s="11">
        <v>1948.07</v>
      </c>
      <c r="L96" s="11">
        <v>0</v>
      </c>
      <c r="M96" s="11">
        <v>0</v>
      </c>
    </row>
    <row r="97" spans="1:14" ht="31.5">
      <c r="A97" s="211"/>
      <c r="B97" s="223"/>
      <c r="C97" s="223"/>
      <c r="D97" s="16" t="s">
        <v>269</v>
      </c>
      <c r="E97" s="16" t="s">
        <v>270</v>
      </c>
      <c r="F97" s="19" t="s">
        <v>12</v>
      </c>
      <c r="G97" s="19">
        <v>1</v>
      </c>
      <c r="I97" s="168" t="s">
        <v>94</v>
      </c>
      <c r="J97" s="168" t="s">
        <v>94</v>
      </c>
      <c r="K97" s="11">
        <v>62</v>
      </c>
      <c r="L97" s="11">
        <v>0</v>
      </c>
      <c r="M97" s="11">
        <v>0</v>
      </c>
    </row>
    <row r="98" spans="1:14">
      <c r="A98" s="211"/>
      <c r="B98" s="223"/>
      <c r="C98" s="223"/>
      <c r="D98" s="16" t="s">
        <v>271</v>
      </c>
      <c r="E98" s="12" t="s">
        <v>14</v>
      </c>
      <c r="F98" s="10" t="s">
        <v>12</v>
      </c>
      <c r="G98" s="10">
        <v>0</v>
      </c>
      <c r="H98" s="161" t="s">
        <v>9</v>
      </c>
      <c r="I98" s="169" t="s">
        <v>61</v>
      </c>
      <c r="J98" s="169" t="s">
        <v>94</v>
      </c>
      <c r="K98" s="11">
        <v>0</v>
      </c>
      <c r="L98" s="11">
        <v>2970</v>
      </c>
      <c r="M98" s="11">
        <v>0</v>
      </c>
    </row>
    <row r="99" spans="1:14" ht="31.5">
      <c r="A99" s="211"/>
      <c r="B99" s="223"/>
      <c r="C99" s="223"/>
      <c r="D99" s="16" t="s">
        <v>272</v>
      </c>
      <c r="E99" s="12" t="s">
        <v>14</v>
      </c>
      <c r="F99" s="10" t="s">
        <v>12</v>
      </c>
      <c r="G99" s="10">
        <v>0</v>
      </c>
      <c r="H99" s="161" t="s">
        <v>9</v>
      </c>
      <c r="I99" s="169" t="s">
        <v>94</v>
      </c>
      <c r="J99" s="169" t="s">
        <v>61</v>
      </c>
      <c r="K99" s="11">
        <v>0</v>
      </c>
      <c r="L99" s="11">
        <v>0</v>
      </c>
      <c r="M99" s="11">
        <v>184</v>
      </c>
    </row>
    <row r="100" spans="1:14" ht="31.5">
      <c r="A100" s="211"/>
      <c r="B100" s="223"/>
      <c r="C100" s="223"/>
      <c r="D100" s="16" t="s">
        <v>273</v>
      </c>
      <c r="E100" s="12" t="s">
        <v>15</v>
      </c>
      <c r="F100" s="10" t="s">
        <v>12</v>
      </c>
      <c r="G100" s="10">
        <v>0</v>
      </c>
      <c r="H100" s="161" t="s">
        <v>9</v>
      </c>
      <c r="I100" s="169" t="s">
        <v>94</v>
      </c>
      <c r="J100" s="169" t="s">
        <v>274</v>
      </c>
      <c r="K100" s="11">
        <v>0</v>
      </c>
      <c r="L100" s="11">
        <v>0</v>
      </c>
      <c r="M100" s="11">
        <v>416</v>
      </c>
    </row>
    <row r="101" spans="1:14" ht="54" customHeight="1">
      <c r="A101" s="211"/>
      <c r="B101" s="223"/>
      <c r="C101" s="223"/>
      <c r="D101" s="16" t="s">
        <v>275</v>
      </c>
      <c r="E101" s="12" t="s">
        <v>14</v>
      </c>
      <c r="F101" s="10" t="s">
        <v>12</v>
      </c>
      <c r="G101" s="10">
        <v>1</v>
      </c>
      <c r="H101" s="168" t="s">
        <v>258</v>
      </c>
      <c r="I101" s="169" t="s">
        <v>94</v>
      </c>
      <c r="J101" s="169" t="s">
        <v>94</v>
      </c>
      <c r="K101" s="11">
        <v>1000</v>
      </c>
      <c r="L101" s="11">
        <v>0</v>
      </c>
      <c r="M101" s="11">
        <v>0</v>
      </c>
      <c r="N101" s="122"/>
    </row>
    <row r="102" spans="1:14" ht="54" customHeight="1">
      <c r="A102" s="211"/>
      <c r="B102" s="223"/>
      <c r="C102" s="223"/>
      <c r="D102" s="16" t="s">
        <v>276</v>
      </c>
      <c r="E102" s="12" t="s">
        <v>178</v>
      </c>
      <c r="F102" s="10" t="s">
        <v>12</v>
      </c>
      <c r="G102" s="19">
        <v>0</v>
      </c>
      <c r="H102" s="161" t="s">
        <v>9</v>
      </c>
      <c r="I102" s="169" t="s">
        <v>61</v>
      </c>
      <c r="J102" s="169" t="s">
        <v>94</v>
      </c>
      <c r="K102" s="11">
        <v>0</v>
      </c>
      <c r="L102" s="11">
        <v>600</v>
      </c>
      <c r="M102" s="11">
        <v>0</v>
      </c>
      <c r="N102" s="122"/>
    </row>
    <row r="103" spans="1:14" ht="54" customHeight="1">
      <c r="A103" s="211"/>
      <c r="B103" s="223"/>
      <c r="C103" s="223"/>
      <c r="D103" s="16" t="s">
        <v>277</v>
      </c>
      <c r="E103" s="12" t="s">
        <v>226</v>
      </c>
      <c r="F103" s="10" t="s">
        <v>12</v>
      </c>
      <c r="G103" s="19">
        <v>0</v>
      </c>
      <c r="H103" s="161" t="s">
        <v>9</v>
      </c>
      <c r="I103" s="169" t="s">
        <v>61</v>
      </c>
      <c r="J103" s="169" t="s">
        <v>94</v>
      </c>
      <c r="K103" s="11">
        <v>0</v>
      </c>
      <c r="L103" s="11">
        <v>950.92</v>
      </c>
      <c r="M103" s="11">
        <v>0</v>
      </c>
      <c r="N103" s="122"/>
    </row>
    <row r="104" spans="1:14" ht="54" customHeight="1">
      <c r="A104" s="211"/>
      <c r="B104" s="223"/>
      <c r="C104" s="223"/>
      <c r="D104" s="16" t="s">
        <v>278</v>
      </c>
      <c r="E104" s="12" t="s">
        <v>14</v>
      </c>
      <c r="F104" s="19" t="s">
        <v>12</v>
      </c>
      <c r="G104" s="19">
        <v>0</v>
      </c>
      <c r="H104" s="161" t="s">
        <v>9</v>
      </c>
      <c r="I104" s="38">
        <v>1</v>
      </c>
      <c r="J104" s="38">
        <v>0</v>
      </c>
      <c r="K104" s="11">
        <v>0</v>
      </c>
      <c r="L104" s="11">
        <v>350</v>
      </c>
      <c r="M104" s="11">
        <v>0</v>
      </c>
      <c r="N104" s="122"/>
    </row>
    <row r="105" spans="1:14" ht="47.25">
      <c r="A105" s="215"/>
      <c r="B105" s="222"/>
      <c r="C105" s="222"/>
      <c r="D105" s="5" t="s">
        <v>279</v>
      </c>
      <c r="E105" s="12" t="s">
        <v>178</v>
      </c>
      <c r="F105" s="19" t="s">
        <v>12</v>
      </c>
      <c r="G105" s="19">
        <v>0</v>
      </c>
      <c r="H105" s="161" t="s">
        <v>9</v>
      </c>
      <c r="I105" s="169" t="s">
        <v>61</v>
      </c>
      <c r="J105" s="169">
        <v>0</v>
      </c>
      <c r="K105" s="11">
        <v>0</v>
      </c>
      <c r="L105" s="11">
        <v>850</v>
      </c>
      <c r="M105" s="11">
        <v>0</v>
      </c>
      <c r="N105" s="122"/>
    </row>
    <row r="106" spans="1:14" ht="47.25">
      <c r="A106" s="212" t="s">
        <v>33</v>
      </c>
      <c r="B106" s="221" t="s">
        <v>167</v>
      </c>
      <c r="C106" s="212" t="s">
        <v>37</v>
      </c>
      <c r="D106" s="5" t="s">
        <v>223</v>
      </c>
      <c r="E106" s="5" t="s">
        <v>15</v>
      </c>
      <c r="F106" s="19" t="s">
        <v>12</v>
      </c>
      <c r="G106" s="19">
        <v>14</v>
      </c>
      <c r="H106" s="168" t="s">
        <v>258</v>
      </c>
      <c r="I106" s="168" t="s">
        <v>94</v>
      </c>
      <c r="J106" s="169">
        <v>0</v>
      </c>
      <c r="K106" s="11">
        <v>1699.32</v>
      </c>
      <c r="L106" s="11">
        <v>0</v>
      </c>
      <c r="M106" s="11">
        <v>0</v>
      </c>
      <c r="N106" s="122"/>
    </row>
    <row r="107" spans="1:14" ht="47.25">
      <c r="A107" s="213"/>
      <c r="B107" s="223"/>
      <c r="C107" s="213"/>
      <c r="D107" s="5" t="s">
        <v>280</v>
      </c>
      <c r="E107" s="12" t="s">
        <v>178</v>
      </c>
      <c r="F107" s="19" t="s">
        <v>12</v>
      </c>
      <c r="G107" s="19">
        <v>2</v>
      </c>
      <c r="H107" s="168" t="s">
        <v>258</v>
      </c>
      <c r="I107" s="168" t="s">
        <v>94</v>
      </c>
      <c r="J107" s="169">
        <v>0</v>
      </c>
      <c r="K107" s="11">
        <v>700</v>
      </c>
      <c r="L107" s="11">
        <v>0</v>
      </c>
      <c r="M107" s="11">
        <v>0</v>
      </c>
    </row>
    <row r="108" spans="1:14" ht="47.25">
      <c r="A108" s="213"/>
      <c r="B108" s="223"/>
      <c r="C108" s="213"/>
      <c r="D108" s="5" t="s">
        <v>281</v>
      </c>
      <c r="E108" s="5" t="s">
        <v>32</v>
      </c>
      <c r="F108" s="19" t="s">
        <v>12</v>
      </c>
      <c r="G108" s="19">
        <v>1</v>
      </c>
      <c r="H108" s="168" t="s">
        <v>258</v>
      </c>
      <c r="I108" s="168" t="s">
        <v>94</v>
      </c>
      <c r="J108" s="169">
        <v>0</v>
      </c>
      <c r="K108" s="11">
        <v>90</v>
      </c>
      <c r="L108" s="11">
        <v>0</v>
      </c>
      <c r="M108" s="11">
        <v>0</v>
      </c>
    </row>
    <row r="109" spans="1:14" ht="31.5">
      <c r="A109" s="213"/>
      <c r="B109" s="223"/>
      <c r="C109" s="213"/>
      <c r="D109" s="5" t="s">
        <v>282</v>
      </c>
      <c r="E109" s="5" t="s">
        <v>14</v>
      </c>
      <c r="F109" s="19" t="s">
        <v>12</v>
      </c>
      <c r="G109" s="19">
        <v>0</v>
      </c>
      <c r="H109" s="168" t="s">
        <v>9</v>
      </c>
      <c r="I109" s="168" t="s">
        <v>94</v>
      </c>
      <c r="J109" s="169" t="s">
        <v>61</v>
      </c>
      <c r="K109" s="11">
        <v>0</v>
      </c>
      <c r="L109" s="11">
        <v>0</v>
      </c>
      <c r="M109" s="11">
        <v>2370</v>
      </c>
    </row>
    <row r="110" spans="1:14">
      <c r="A110" s="214"/>
      <c r="B110" s="222"/>
      <c r="C110" s="214"/>
      <c r="D110" s="5" t="s">
        <v>283</v>
      </c>
      <c r="E110" s="5" t="s">
        <v>14</v>
      </c>
      <c r="F110" s="19" t="s">
        <v>12</v>
      </c>
      <c r="G110" s="19">
        <v>0</v>
      </c>
      <c r="H110" s="168" t="s">
        <v>9</v>
      </c>
      <c r="I110" s="168" t="s">
        <v>94</v>
      </c>
      <c r="J110" s="169" t="s">
        <v>61</v>
      </c>
      <c r="K110" s="11">
        <v>0</v>
      </c>
      <c r="L110" s="11">
        <v>0</v>
      </c>
      <c r="M110" s="11">
        <v>3000</v>
      </c>
    </row>
    <row r="111" spans="1:14" ht="47.25">
      <c r="A111" s="206" t="s">
        <v>38</v>
      </c>
      <c r="B111" s="206" t="s">
        <v>9</v>
      </c>
      <c r="C111" s="206" t="s">
        <v>9</v>
      </c>
      <c r="D111" s="218" t="s">
        <v>39</v>
      </c>
      <c r="E111" s="45" t="s">
        <v>124</v>
      </c>
      <c r="F111" s="58" t="s">
        <v>12</v>
      </c>
      <c r="G111" s="58">
        <v>67</v>
      </c>
      <c r="H111" s="145" t="s">
        <v>9</v>
      </c>
      <c r="I111" s="58">
        <v>67</v>
      </c>
      <c r="J111" s="58">
        <v>67</v>
      </c>
      <c r="K111" s="256">
        <f>K114</f>
        <v>22781.119999999999</v>
      </c>
      <c r="L111" s="256">
        <f t="shared" ref="L111:M111" si="15">L114</f>
        <v>23281.119999999999</v>
      </c>
      <c r="M111" s="256">
        <f t="shared" si="15"/>
        <v>23281.119999999999</v>
      </c>
    </row>
    <row r="112" spans="1:14">
      <c r="A112" s="206"/>
      <c r="B112" s="206"/>
      <c r="C112" s="206"/>
      <c r="D112" s="219"/>
      <c r="E112" s="59" t="s">
        <v>40</v>
      </c>
      <c r="F112" s="60" t="s">
        <v>29</v>
      </c>
      <c r="G112" s="61">
        <v>135700</v>
      </c>
      <c r="H112" s="145" t="s">
        <v>9</v>
      </c>
      <c r="I112" s="61">
        <v>135700</v>
      </c>
      <c r="J112" s="61">
        <v>135700</v>
      </c>
      <c r="K112" s="257"/>
      <c r="L112" s="257"/>
      <c r="M112" s="257"/>
    </row>
    <row r="113" spans="1:13" ht="31.5">
      <c r="A113" s="206"/>
      <c r="B113" s="206"/>
      <c r="C113" s="206"/>
      <c r="D113" s="220"/>
      <c r="E113" s="59" t="s">
        <v>191</v>
      </c>
      <c r="F113" s="60" t="s">
        <v>12</v>
      </c>
      <c r="G113" s="61">
        <v>3</v>
      </c>
      <c r="H113" s="61" t="s">
        <v>9</v>
      </c>
      <c r="I113" s="61">
        <v>3</v>
      </c>
      <c r="J113" s="61">
        <v>3</v>
      </c>
      <c r="K113" s="258"/>
      <c r="L113" s="258"/>
      <c r="M113" s="258"/>
    </row>
    <row r="114" spans="1:13">
      <c r="A114" s="50" t="s">
        <v>38</v>
      </c>
      <c r="B114" s="50" t="s">
        <v>169</v>
      </c>
      <c r="C114" s="50" t="s">
        <v>9</v>
      </c>
      <c r="D114" s="55" t="s">
        <v>170</v>
      </c>
      <c r="E114" s="48" t="s">
        <v>108</v>
      </c>
      <c r="F114" s="53" t="s">
        <v>12</v>
      </c>
      <c r="G114" s="50" t="s">
        <v>104</v>
      </c>
      <c r="H114" s="50" t="s">
        <v>9</v>
      </c>
      <c r="I114" s="50" t="s">
        <v>104</v>
      </c>
      <c r="J114" s="50" t="s">
        <v>104</v>
      </c>
      <c r="K114" s="57">
        <f>SUM(K116:K160)</f>
        <v>22781.119999999999</v>
      </c>
      <c r="L114" s="57">
        <f>SUM(L115:L160)</f>
        <v>23281.119999999999</v>
      </c>
      <c r="M114" s="57">
        <f>SUM(M115:M160)</f>
        <v>23281.119999999999</v>
      </c>
    </row>
    <row r="115" spans="1:13" ht="47.25">
      <c r="A115" s="211"/>
      <c r="B115" s="211"/>
      <c r="C115" s="211"/>
      <c r="D115" s="24" t="s">
        <v>41</v>
      </c>
      <c r="E115" s="7" t="s">
        <v>105</v>
      </c>
      <c r="F115" s="38" t="s">
        <v>12</v>
      </c>
      <c r="G115" s="23" t="s">
        <v>9</v>
      </c>
      <c r="H115" s="142" t="s">
        <v>9</v>
      </c>
      <c r="I115" s="142" t="s">
        <v>61</v>
      </c>
      <c r="J115" s="142" t="s">
        <v>61</v>
      </c>
      <c r="K115" s="11">
        <v>0</v>
      </c>
      <c r="L115" s="11">
        <v>1000</v>
      </c>
      <c r="M115" s="11">
        <v>1000</v>
      </c>
    </row>
    <row r="116" spans="1:13" ht="31.5">
      <c r="A116" s="211"/>
      <c r="B116" s="211"/>
      <c r="C116" s="211"/>
      <c r="D116" s="25" t="s">
        <v>210</v>
      </c>
      <c r="E116" s="12" t="s">
        <v>40</v>
      </c>
      <c r="F116" s="10" t="s">
        <v>29</v>
      </c>
      <c r="G116" s="23" t="s">
        <v>42</v>
      </c>
      <c r="H116" s="140" t="s">
        <v>286</v>
      </c>
      <c r="I116" s="8" t="s">
        <v>43</v>
      </c>
      <c r="J116" s="8" t="s">
        <v>43</v>
      </c>
      <c r="K116" s="11">
        <v>90</v>
      </c>
      <c r="L116" s="11">
        <v>90</v>
      </c>
      <c r="M116" s="11">
        <v>90</v>
      </c>
    </row>
    <row r="117" spans="1:13" ht="31.5">
      <c r="A117" s="211"/>
      <c r="B117" s="211"/>
      <c r="C117" s="211"/>
      <c r="D117" s="25" t="s">
        <v>44</v>
      </c>
      <c r="E117" s="12" t="s">
        <v>45</v>
      </c>
      <c r="F117" s="10" t="s">
        <v>29</v>
      </c>
      <c r="G117" s="23" t="s">
        <v>46</v>
      </c>
      <c r="H117" s="142" t="s">
        <v>293</v>
      </c>
      <c r="I117" s="8" t="s">
        <v>46</v>
      </c>
      <c r="J117" s="8" t="s">
        <v>46</v>
      </c>
      <c r="K117" s="11">
        <v>120</v>
      </c>
      <c r="L117" s="11">
        <v>120</v>
      </c>
      <c r="M117" s="11">
        <v>120</v>
      </c>
    </row>
    <row r="118" spans="1:13" ht="31.5">
      <c r="A118" s="211"/>
      <c r="B118" s="211"/>
      <c r="C118" s="211"/>
      <c r="D118" s="25" t="s">
        <v>47</v>
      </c>
      <c r="E118" s="12" t="s">
        <v>105</v>
      </c>
      <c r="F118" s="10" t="s">
        <v>12</v>
      </c>
      <c r="G118" s="23">
        <v>1</v>
      </c>
      <c r="H118" s="140" t="s">
        <v>303</v>
      </c>
      <c r="I118" s="8" t="s">
        <v>61</v>
      </c>
      <c r="J118" s="8" t="s">
        <v>61</v>
      </c>
      <c r="K118" s="11">
        <v>1500</v>
      </c>
      <c r="L118" s="11">
        <v>1500</v>
      </c>
      <c r="M118" s="11">
        <v>1500</v>
      </c>
    </row>
    <row r="119" spans="1:13" ht="31.5">
      <c r="A119" s="215"/>
      <c r="B119" s="215"/>
      <c r="C119" s="215"/>
      <c r="D119" s="25" t="s">
        <v>48</v>
      </c>
      <c r="E119" s="12" t="s">
        <v>45</v>
      </c>
      <c r="F119" s="10" t="s">
        <v>29</v>
      </c>
      <c r="G119" s="23" t="s">
        <v>49</v>
      </c>
      <c r="H119" s="140" t="s">
        <v>302</v>
      </c>
      <c r="I119" s="20" t="s">
        <v>49</v>
      </c>
      <c r="J119" s="8" t="s">
        <v>49</v>
      </c>
      <c r="K119" s="11">
        <v>120</v>
      </c>
      <c r="L119" s="11">
        <v>120</v>
      </c>
      <c r="M119" s="11">
        <v>120</v>
      </c>
    </row>
    <row r="120" spans="1:13" ht="47.25">
      <c r="A120" s="211" t="s">
        <v>38</v>
      </c>
      <c r="B120" s="211" t="s">
        <v>169</v>
      </c>
      <c r="C120" s="222" t="s">
        <v>37</v>
      </c>
      <c r="D120" s="15" t="s">
        <v>41</v>
      </c>
      <c r="E120" s="7" t="s">
        <v>40</v>
      </c>
      <c r="F120" s="2" t="s">
        <v>29</v>
      </c>
      <c r="G120" s="23">
        <v>30</v>
      </c>
      <c r="H120" s="140" t="s">
        <v>233</v>
      </c>
      <c r="I120" s="21">
        <v>30</v>
      </c>
      <c r="J120" s="21">
        <v>30</v>
      </c>
      <c r="K120" s="30">
        <v>250</v>
      </c>
      <c r="L120" s="30">
        <v>250</v>
      </c>
      <c r="M120" s="30">
        <v>250</v>
      </c>
    </row>
    <row r="121" spans="1:13" ht="47.25">
      <c r="A121" s="211"/>
      <c r="B121" s="211"/>
      <c r="C121" s="259"/>
      <c r="D121" s="1" t="s">
        <v>93</v>
      </c>
      <c r="E121" s="62" t="s">
        <v>40</v>
      </c>
      <c r="F121" s="63" t="s">
        <v>29</v>
      </c>
      <c r="G121" s="64">
        <v>0</v>
      </c>
      <c r="H121" s="139" t="s">
        <v>9</v>
      </c>
      <c r="I121" s="36">
        <v>50</v>
      </c>
      <c r="J121" s="36">
        <v>50</v>
      </c>
      <c r="K121" s="37">
        <v>0</v>
      </c>
      <c r="L121" s="37">
        <v>30</v>
      </c>
      <c r="M121" s="37">
        <v>30</v>
      </c>
    </row>
    <row r="122" spans="1:13" ht="31.5">
      <c r="A122" s="211"/>
      <c r="B122" s="211"/>
      <c r="C122" s="259"/>
      <c r="D122" s="121" t="s">
        <v>184</v>
      </c>
      <c r="E122" s="62" t="s">
        <v>40</v>
      </c>
      <c r="F122" s="63" t="s">
        <v>29</v>
      </c>
      <c r="G122" s="23">
        <v>5000</v>
      </c>
      <c r="H122" s="142" t="s">
        <v>285</v>
      </c>
      <c r="I122" s="21">
        <v>5000</v>
      </c>
      <c r="J122" s="21">
        <v>5000</v>
      </c>
      <c r="K122" s="30">
        <v>400</v>
      </c>
      <c r="L122" s="30">
        <v>400</v>
      </c>
      <c r="M122" s="30">
        <v>400</v>
      </c>
    </row>
    <row r="123" spans="1:13" ht="47.25">
      <c r="A123" s="211"/>
      <c r="B123" s="211"/>
      <c r="C123" s="259"/>
      <c r="D123" s="121" t="s">
        <v>368</v>
      </c>
      <c r="E123" s="62" t="s">
        <v>40</v>
      </c>
      <c r="F123" s="63" t="s">
        <v>29</v>
      </c>
      <c r="G123" s="23">
        <v>250</v>
      </c>
      <c r="H123" s="194" t="s">
        <v>297</v>
      </c>
      <c r="I123" s="21">
        <v>0</v>
      </c>
      <c r="J123" s="21">
        <v>0</v>
      </c>
      <c r="K123" s="30">
        <v>31</v>
      </c>
      <c r="L123" s="30">
        <v>0</v>
      </c>
      <c r="M123" s="30">
        <v>0</v>
      </c>
    </row>
    <row r="124" spans="1:13" ht="47.25">
      <c r="A124" s="211"/>
      <c r="B124" s="211"/>
      <c r="C124" s="259"/>
      <c r="D124" s="121" t="s">
        <v>375</v>
      </c>
      <c r="E124" s="62" t="s">
        <v>40</v>
      </c>
      <c r="F124" s="63" t="s">
        <v>29</v>
      </c>
      <c r="G124" s="23">
        <v>50</v>
      </c>
      <c r="H124" s="199" t="s">
        <v>286</v>
      </c>
      <c r="I124" s="21">
        <v>0</v>
      </c>
      <c r="J124" s="21">
        <v>0</v>
      </c>
      <c r="K124" s="30">
        <v>16</v>
      </c>
      <c r="L124" s="30">
        <v>0</v>
      </c>
      <c r="M124" s="30">
        <v>0</v>
      </c>
    </row>
    <row r="125" spans="1:13" ht="47.25">
      <c r="A125" s="211"/>
      <c r="B125" s="211"/>
      <c r="C125" s="259"/>
      <c r="D125" s="15" t="s">
        <v>103</v>
      </c>
      <c r="E125" s="62" t="s">
        <v>40</v>
      </c>
      <c r="F125" s="63" t="s">
        <v>29</v>
      </c>
      <c r="G125" s="23" t="s">
        <v>9</v>
      </c>
      <c r="H125" s="194" t="s">
        <v>9</v>
      </c>
      <c r="I125" s="23">
        <v>300</v>
      </c>
      <c r="J125" s="23">
        <v>300</v>
      </c>
      <c r="K125" s="30">
        <v>0</v>
      </c>
      <c r="L125" s="30">
        <v>586</v>
      </c>
      <c r="M125" s="30">
        <v>586</v>
      </c>
    </row>
    <row r="126" spans="1:13" ht="47.25">
      <c r="A126" s="211"/>
      <c r="B126" s="211"/>
      <c r="C126" s="259"/>
      <c r="D126" s="15" t="s">
        <v>186</v>
      </c>
      <c r="E126" s="62" t="s">
        <v>40</v>
      </c>
      <c r="F126" s="63" t="s">
        <v>29</v>
      </c>
      <c r="G126" s="23">
        <v>200</v>
      </c>
      <c r="H126" s="140" t="s">
        <v>301</v>
      </c>
      <c r="I126" s="21">
        <v>200</v>
      </c>
      <c r="J126" s="21">
        <v>200</v>
      </c>
      <c r="K126" s="30">
        <v>100</v>
      </c>
      <c r="L126" s="30">
        <v>100</v>
      </c>
      <c r="M126" s="30">
        <v>100</v>
      </c>
    </row>
    <row r="127" spans="1:13" ht="32.25" customHeight="1">
      <c r="A127" s="211"/>
      <c r="B127" s="211"/>
      <c r="C127" s="259"/>
      <c r="D127" s="15" t="s">
        <v>127</v>
      </c>
      <c r="E127" s="62" t="s">
        <v>40</v>
      </c>
      <c r="F127" s="63" t="s">
        <v>29</v>
      </c>
      <c r="G127" s="23">
        <v>60</v>
      </c>
      <c r="H127" s="140" t="s">
        <v>301</v>
      </c>
      <c r="I127" s="21">
        <v>60</v>
      </c>
      <c r="J127" s="21">
        <v>60</v>
      </c>
      <c r="K127" s="30">
        <v>70</v>
      </c>
      <c r="L127" s="30">
        <v>70</v>
      </c>
      <c r="M127" s="30">
        <v>70</v>
      </c>
    </row>
    <row r="128" spans="1:13" ht="32.25" customHeight="1">
      <c r="A128" s="211"/>
      <c r="B128" s="211"/>
      <c r="C128" s="259"/>
      <c r="D128" s="15" t="s">
        <v>130</v>
      </c>
      <c r="E128" s="62" t="s">
        <v>40</v>
      </c>
      <c r="F128" s="63" t="s">
        <v>29</v>
      </c>
      <c r="G128" s="23">
        <v>50</v>
      </c>
      <c r="H128" s="140" t="s">
        <v>300</v>
      </c>
      <c r="I128" s="21">
        <v>50</v>
      </c>
      <c r="J128" s="21">
        <v>50</v>
      </c>
      <c r="K128" s="30">
        <v>200</v>
      </c>
      <c r="L128" s="30">
        <v>200</v>
      </c>
      <c r="M128" s="30">
        <v>200</v>
      </c>
    </row>
    <row r="129" spans="1:13" ht="47.25">
      <c r="A129" s="211"/>
      <c r="B129" s="211"/>
      <c r="C129" s="259"/>
      <c r="D129" s="15" t="s">
        <v>298</v>
      </c>
      <c r="E129" s="62" t="s">
        <v>40</v>
      </c>
      <c r="F129" s="63" t="s">
        <v>29</v>
      </c>
      <c r="G129" s="23">
        <v>100</v>
      </c>
      <c r="H129" s="142" t="s">
        <v>304</v>
      </c>
      <c r="I129" s="23">
        <v>100</v>
      </c>
      <c r="J129" s="23">
        <v>100</v>
      </c>
      <c r="K129" s="30">
        <v>135</v>
      </c>
      <c r="L129" s="30">
        <v>135</v>
      </c>
      <c r="M129" s="30">
        <v>135</v>
      </c>
    </row>
    <row r="130" spans="1:13" ht="47.25">
      <c r="A130" s="211"/>
      <c r="B130" s="211"/>
      <c r="C130" s="259"/>
      <c r="D130" s="15" t="s">
        <v>185</v>
      </c>
      <c r="E130" s="62" t="s">
        <v>40</v>
      </c>
      <c r="F130" s="63" t="s">
        <v>29</v>
      </c>
      <c r="G130" s="23">
        <v>50</v>
      </c>
      <c r="H130" s="140" t="s">
        <v>299</v>
      </c>
      <c r="I130" s="21">
        <v>50</v>
      </c>
      <c r="J130" s="21">
        <v>50</v>
      </c>
      <c r="K130" s="30">
        <v>250</v>
      </c>
      <c r="L130" s="30">
        <v>250</v>
      </c>
      <c r="M130" s="30">
        <v>250</v>
      </c>
    </row>
    <row r="131" spans="1:13">
      <c r="A131" s="215"/>
      <c r="B131" s="215"/>
      <c r="C131" s="259"/>
      <c r="D131" s="15" t="s">
        <v>190</v>
      </c>
      <c r="E131" s="19" t="s">
        <v>9</v>
      </c>
      <c r="F131" s="19" t="s">
        <v>9</v>
      </c>
      <c r="G131" s="23" t="s">
        <v>9</v>
      </c>
      <c r="H131" s="20" t="s">
        <v>9</v>
      </c>
      <c r="I131" s="23" t="s">
        <v>9</v>
      </c>
      <c r="J131" s="23" t="s">
        <v>9</v>
      </c>
      <c r="K131" s="30">
        <f>30+555-16</f>
        <v>569</v>
      </c>
      <c r="L131" s="30">
        <v>0</v>
      </c>
      <c r="M131" s="30">
        <v>0</v>
      </c>
    </row>
    <row r="132" spans="1:13" ht="47.25">
      <c r="A132" s="210" t="s">
        <v>38</v>
      </c>
      <c r="B132" s="210" t="s">
        <v>169</v>
      </c>
      <c r="C132" s="210" t="s">
        <v>35</v>
      </c>
      <c r="D132" s="15" t="s">
        <v>41</v>
      </c>
      <c r="E132" s="7" t="s">
        <v>40</v>
      </c>
      <c r="F132" s="38" t="s">
        <v>29</v>
      </c>
      <c r="G132" s="21">
        <v>0</v>
      </c>
      <c r="H132" s="198" t="s">
        <v>9</v>
      </c>
      <c r="I132" s="21">
        <v>9500</v>
      </c>
      <c r="J132" s="21">
        <v>9500</v>
      </c>
      <c r="K132" s="30">
        <v>0</v>
      </c>
      <c r="L132" s="30">
        <v>1005</v>
      </c>
      <c r="M132" s="30">
        <v>1005</v>
      </c>
    </row>
    <row r="133" spans="1:13" ht="48.75" customHeight="1">
      <c r="A133" s="211"/>
      <c r="B133" s="211"/>
      <c r="C133" s="211"/>
      <c r="D133" s="15" t="s">
        <v>52</v>
      </c>
      <c r="E133" s="7" t="s">
        <v>40</v>
      </c>
      <c r="F133" s="2" t="s">
        <v>29</v>
      </c>
      <c r="G133" s="21">
        <v>50</v>
      </c>
      <c r="H133" s="140" t="s">
        <v>296</v>
      </c>
      <c r="I133" s="21">
        <v>50</v>
      </c>
      <c r="J133" s="21">
        <v>50</v>
      </c>
      <c r="K133" s="30">
        <v>200</v>
      </c>
      <c r="L133" s="30">
        <v>200</v>
      </c>
      <c r="M133" s="30">
        <v>200</v>
      </c>
    </row>
    <row r="134" spans="1:13" ht="54" customHeight="1">
      <c r="A134" s="211"/>
      <c r="B134" s="211"/>
      <c r="C134" s="211"/>
      <c r="D134" s="15" t="s">
        <v>187</v>
      </c>
      <c r="E134" s="7" t="s">
        <v>40</v>
      </c>
      <c r="F134" s="38" t="s">
        <v>29</v>
      </c>
      <c r="G134" s="21">
        <v>50</v>
      </c>
      <c r="H134" s="142" t="s">
        <v>303</v>
      </c>
      <c r="I134" s="21">
        <v>50</v>
      </c>
      <c r="J134" s="21">
        <v>50</v>
      </c>
      <c r="K134" s="30">
        <v>250</v>
      </c>
      <c r="L134" s="30">
        <v>200</v>
      </c>
      <c r="M134" s="30">
        <v>200</v>
      </c>
    </row>
    <row r="135" spans="1:13" ht="31.5">
      <c r="A135" s="211"/>
      <c r="B135" s="211"/>
      <c r="C135" s="211"/>
      <c r="D135" s="1" t="s">
        <v>55</v>
      </c>
      <c r="E135" s="62" t="s">
        <v>40</v>
      </c>
      <c r="F135" s="63" t="s">
        <v>29</v>
      </c>
      <c r="G135" s="36">
        <f>10000-100</f>
        <v>9900</v>
      </c>
      <c r="H135" s="139" t="s">
        <v>299</v>
      </c>
      <c r="I135" s="36">
        <v>10000</v>
      </c>
      <c r="J135" s="36">
        <v>10000</v>
      </c>
      <c r="K135" s="37">
        <v>350</v>
      </c>
      <c r="L135" s="37">
        <v>350</v>
      </c>
      <c r="M135" s="30">
        <v>350</v>
      </c>
    </row>
    <row r="136" spans="1:13" ht="47.25">
      <c r="A136" s="211"/>
      <c r="B136" s="211"/>
      <c r="C136" s="211"/>
      <c r="D136" s="5" t="s">
        <v>188</v>
      </c>
      <c r="E136" s="7" t="s">
        <v>40</v>
      </c>
      <c r="G136" s="21">
        <v>150</v>
      </c>
      <c r="H136" s="140" t="s">
        <v>300</v>
      </c>
      <c r="I136" s="21">
        <v>150</v>
      </c>
      <c r="J136" s="21">
        <v>150</v>
      </c>
      <c r="K136" s="30">
        <v>300</v>
      </c>
      <c r="L136" s="30">
        <v>300</v>
      </c>
      <c r="M136" s="30">
        <v>300</v>
      </c>
    </row>
    <row r="137" spans="1:13" ht="47.25">
      <c r="A137" s="211"/>
      <c r="B137" s="211"/>
      <c r="C137" s="211"/>
      <c r="D137" s="5" t="s">
        <v>373</v>
      </c>
      <c r="E137" s="7" t="s">
        <v>40</v>
      </c>
      <c r="F137" s="38" t="s">
        <v>29</v>
      </c>
      <c r="G137" s="23">
        <v>799</v>
      </c>
      <c r="H137" s="198" t="s">
        <v>286</v>
      </c>
      <c r="I137" s="21" t="s">
        <v>9</v>
      </c>
      <c r="J137" s="21" t="s">
        <v>9</v>
      </c>
      <c r="K137" s="30">
        <v>502.07</v>
      </c>
      <c r="L137" s="30">
        <v>0</v>
      </c>
      <c r="M137" s="30">
        <v>0</v>
      </c>
    </row>
    <row r="138" spans="1:13" ht="78.75">
      <c r="A138" s="211"/>
      <c r="B138" s="211"/>
      <c r="C138" s="211"/>
      <c r="D138" s="5" t="s">
        <v>374</v>
      </c>
      <c r="E138" s="7" t="s">
        <v>40</v>
      </c>
      <c r="F138" s="38" t="s">
        <v>29</v>
      </c>
      <c r="G138" s="23">
        <v>8600</v>
      </c>
      <c r="H138" s="198" t="s">
        <v>286</v>
      </c>
      <c r="I138" s="21" t="s">
        <v>9</v>
      </c>
      <c r="J138" s="21" t="s">
        <v>9</v>
      </c>
      <c r="K138" s="30">
        <v>60</v>
      </c>
      <c r="L138" s="30">
        <v>0</v>
      </c>
      <c r="M138" s="30">
        <v>0</v>
      </c>
    </row>
    <row r="139" spans="1:13" ht="31.5">
      <c r="A139" s="211"/>
      <c r="B139" s="211"/>
      <c r="C139" s="211"/>
      <c r="D139" s="5" t="s">
        <v>128</v>
      </c>
      <c r="E139" s="7" t="s">
        <v>40</v>
      </c>
      <c r="F139" s="38" t="s">
        <v>29</v>
      </c>
      <c r="G139" s="21">
        <v>700</v>
      </c>
      <c r="H139" s="140" t="s">
        <v>302</v>
      </c>
      <c r="I139" s="21">
        <v>700</v>
      </c>
      <c r="J139" s="21">
        <v>700</v>
      </c>
      <c r="K139" s="30">
        <v>250</v>
      </c>
      <c r="L139" s="30">
        <v>250</v>
      </c>
      <c r="M139" s="30">
        <v>250</v>
      </c>
    </row>
    <row r="140" spans="1:13" ht="63">
      <c r="A140" s="211"/>
      <c r="B140" s="211"/>
      <c r="C140" s="262" t="s">
        <v>37</v>
      </c>
      <c r="D140" s="47" t="s">
        <v>376</v>
      </c>
      <c r="E140" s="7" t="s">
        <v>40</v>
      </c>
      <c r="F140" s="38" t="s">
        <v>29</v>
      </c>
      <c r="G140" s="23">
        <v>100</v>
      </c>
      <c r="H140" s="198" t="s">
        <v>296</v>
      </c>
      <c r="I140" s="21" t="s">
        <v>9</v>
      </c>
      <c r="J140" s="21" t="s">
        <v>9</v>
      </c>
      <c r="K140" s="30">
        <v>300</v>
      </c>
      <c r="L140" s="30">
        <v>0</v>
      </c>
      <c r="M140" s="30">
        <v>0</v>
      </c>
    </row>
    <row r="141" spans="1:13" ht="31.5">
      <c r="A141" s="211"/>
      <c r="B141" s="211"/>
      <c r="C141" s="262" t="s">
        <v>35</v>
      </c>
      <c r="D141" s="47" t="s">
        <v>129</v>
      </c>
      <c r="E141" s="7" t="s">
        <v>40</v>
      </c>
      <c r="F141" s="38" t="s">
        <v>29</v>
      </c>
      <c r="G141" s="21">
        <v>50</v>
      </c>
      <c r="H141" s="140" t="s">
        <v>300</v>
      </c>
      <c r="I141" s="21">
        <v>50</v>
      </c>
      <c r="J141" s="21">
        <v>50</v>
      </c>
      <c r="K141" s="30">
        <v>100</v>
      </c>
      <c r="L141" s="30">
        <v>100</v>
      </c>
      <c r="M141" s="30">
        <v>100</v>
      </c>
    </row>
    <row r="142" spans="1:13">
      <c r="A142" s="215"/>
      <c r="B142" s="215"/>
      <c r="C142" s="263"/>
      <c r="D142" s="65" t="s">
        <v>190</v>
      </c>
      <c r="E142" s="126" t="s">
        <v>9</v>
      </c>
      <c r="F142" s="126" t="s">
        <v>9</v>
      </c>
      <c r="G142" s="127" t="s">
        <v>9</v>
      </c>
      <c r="H142" s="125" t="s">
        <v>9</v>
      </c>
      <c r="I142" s="127" t="s">
        <v>9</v>
      </c>
      <c r="J142" s="127" t="s">
        <v>9</v>
      </c>
      <c r="K142" s="128">
        <v>92.93</v>
      </c>
      <c r="L142" s="128">
        <v>0</v>
      </c>
      <c r="M142" s="128">
        <v>0</v>
      </c>
    </row>
    <row r="143" spans="1:13" ht="31.5">
      <c r="A143" s="210" t="s">
        <v>38</v>
      </c>
      <c r="B143" s="210" t="s">
        <v>169</v>
      </c>
      <c r="C143" s="210" t="s">
        <v>31</v>
      </c>
      <c r="D143" s="27" t="s">
        <v>134</v>
      </c>
      <c r="E143" s="26" t="s">
        <v>40</v>
      </c>
      <c r="F143" s="35" t="s">
        <v>29</v>
      </c>
      <c r="G143" s="35">
        <v>799</v>
      </c>
      <c r="H143" s="141" t="s">
        <v>285</v>
      </c>
      <c r="I143" s="36">
        <v>799</v>
      </c>
      <c r="J143" s="36" t="s">
        <v>110</v>
      </c>
      <c r="K143" s="37">
        <v>385</v>
      </c>
      <c r="L143" s="37">
        <v>385</v>
      </c>
      <c r="M143" s="37">
        <v>385</v>
      </c>
    </row>
    <row r="144" spans="1:13" ht="47.25">
      <c r="A144" s="211"/>
      <c r="B144" s="211"/>
      <c r="C144" s="211"/>
      <c r="D144" s="24" t="s">
        <v>50</v>
      </c>
      <c r="E144" s="7" t="s">
        <v>40</v>
      </c>
      <c r="F144" s="2" t="s">
        <v>29</v>
      </c>
      <c r="G144" s="21">
        <v>799</v>
      </c>
      <c r="H144" s="140" t="s">
        <v>286</v>
      </c>
      <c r="I144" s="21" t="s">
        <v>110</v>
      </c>
      <c r="J144" s="21" t="s">
        <v>110</v>
      </c>
      <c r="K144" s="30">
        <v>481</v>
      </c>
      <c r="L144" s="30">
        <v>480.13</v>
      </c>
      <c r="M144" s="30">
        <v>480.13</v>
      </c>
    </row>
    <row r="145" spans="1:13" ht="47.25">
      <c r="A145" s="211"/>
      <c r="B145" s="211"/>
      <c r="C145" s="211"/>
      <c r="D145" s="24" t="s">
        <v>51</v>
      </c>
      <c r="E145" s="7" t="s">
        <v>40</v>
      </c>
      <c r="F145" s="2" t="s">
        <v>29</v>
      </c>
      <c r="G145" s="21">
        <v>799</v>
      </c>
      <c r="H145" s="140" t="s">
        <v>287</v>
      </c>
      <c r="I145" s="21" t="s">
        <v>110</v>
      </c>
      <c r="J145" s="21" t="s">
        <v>110</v>
      </c>
      <c r="K145" s="30">
        <v>960</v>
      </c>
      <c r="L145" s="30">
        <v>350</v>
      </c>
      <c r="M145" s="30">
        <v>350</v>
      </c>
    </row>
    <row r="146" spans="1:13" ht="52.5" customHeight="1">
      <c r="A146" s="211"/>
      <c r="B146" s="211"/>
      <c r="C146" s="211"/>
      <c r="D146" s="25" t="s">
        <v>53</v>
      </c>
      <c r="E146" s="12" t="s">
        <v>40</v>
      </c>
      <c r="F146" s="10" t="s">
        <v>29</v>
      </c>
      <c r="G146" s="21">
        <v>2553</v>
      </c>
      <c r="H146" s="140" t="s">
        <v>288</v>
      </c>
      <c r="I146" s="21" t="s">
        <v>111</v>
      </c>
      <c r="J146" s="21" t="s">
        <v>111</v>
      </c>
      <c r="K146" s="30">
        <v>300</v>
      </c>
      <c r="L146" s="30">
        <v>300</v>
      </c>
      <c r="M146" s="30">
        <v>300</v>
      </c>
    </row>
    <row r="147" spans="1:13" ht="54.75" customHeight="1">
      <c r="A147" s="211"/>
      <c r="B147" s="211"/>
      <c r="C147" s="211"/>
      <c r="D147" s="25" t="s">
        <v>216</v>
      </c>
      <c r="E147" s="12" t="s">
        <v>40</v>
      </c>
      <c r="F147" s="10" t="s">
        <v>29</v>
      </c>
      <c r="G147" s="23">
        <v>799</v>
      </c>
      <c r="H147" s="142" t="s">
        <v>289</v>
      </c>
      <c r="I147" s="21">
        <v>799</v>
      </c>
      <c r="J147" s="21">
        <v>799</v>
      </c>
      <c r="K147" s="30">
        <v>250</v>
      </c>
      <c r="L147" s="30">
        <v>250</v>
      </c>
      <c r="M147" s="30">
        <v>250</v>
      </c>
    </row>
    <row r="148" spans="1:13" ht="31.5">
      <c r="A148" s="211"/>
      <c r="B148" s="211"/>
      <c r="C148" s="211"/>
      <c r="D148" s="15" t="s">
        <v>121</v>
      </c>
      <c r="E148" s="12" t="s">
        <v>40</v>
      </c>
      <c r="F148" s="10" t="s">
        <v>29</v>
      </c>
      <c r="G148" s="21">
        <v>3362</v>
      </c>
      <c r="H148" s="142" t="s">
        <v>290</v>
      </c>
      <c r="I148" s="21">
        <v>4161</v>
      </c>
      <c r="J148" s="21">
        <v>4161</v>
      </c>
      <c r="K148" s="30">
        <v>200</v>
      </c>
      <c r="L148" s="30">
        <v>200</v>
      </c>
      <c r="M148" s="30">
        <v>200</v>
      </c>
    </row>
    <row r="149" spans="1:13" ht="47.25">
      <c r="A149" s="211"/>
      <c r="B149" s="211"/>
      <c r="C149" s="211"/>
      <c r="D149" s="12" t="s">
        <v>54</v>
      </c>
      <c r="E149" s="12" t="s">
        <v>40</v>
      </c>
      <c r="F149" s="10" t="s">
        <v>29</v>
      </c>
      <c r="G149" s="21">
        <v>30000</v>
      </c>
      <c r="H149" s="140" t="s">
        <v>289</v>
      </c>
      <c r="I149" s="21">
        <v>30000</v>
      </c>
      <c r="J149" s="21">
        <v>30000</v>
      </c>
      <c r="K149" s="30">
        <v>815</v>
      </c>
      <c r="L149" s="30">
        <v>815</v>
      </c>
      <c r="M149" s="30">
        <v>815</v>
      </c>
    </row>
    <row r="150" spans="1:13" ht="34.5" customHeight="1">
      <c r="A150" s="211"/>
      <c r="B150" s="211"/>
      <c r="C150" s="211"/>
      <c r="D150" s="12" t="s">
        <v>225</v>
      </c>
      <c r="E150" s="12" t="s">
        <v>40</v>
      </c>
      <c r="F150" s="10" t="s">
        <v>29</v>
      </c>
      <c r="G150" s="21">
        <v>5000</v>
      </c>
      <c r="H150" s="140" t="s">
        <v>289</v>
      </c>
      <c r="I150" s="21">
        <v>5000</v>
      </c>
      <c r="J150" s="21">
        <v>5000</v>
      </c>
      <c r="K150" s="30">
        <v>1300</v>
      </c>
      <c r="L150" s="30">
        <v>1300</v>
      </c>
      <c r="M150" s="30">
        <v>1300</v>
      </c>
    </row>
    <row r="151" spans="1:13" ht="47.25" customHeight="1">
      <c r="A151" s="211"/>
      <c r="B151" s="211"/>
      <c r="C151" s="211"/>
      <c r="D151" s="25" t="s">
        <v>47</v>
      </c>
      <c r="E151" s="12" t="s">
        <v>40</v>
      </c>
      <c r="F151" s="10" t="s">
        <v>29</v>
      </c>
      <c r="G151" s="21">
        <v>43000</v>
      </c>
      <c r="H151" s="140" t="s">
        <v>291</v>
      </c>
      <c r="I151" s="21">
        <v>43000</v>
      </c>
      <c r="J151" s="21">
        <v>43000</v>
      </c>
      <c r="K151" s="30">
        <v>8754.7099999999991</v>
      </c>
      <c r="L151" s="30">
        <v>9665.58</v>
      </c>
      <c r="M151" s="30">
        <v>9665.58</v>
      </c>
    </row>
    <row r="152" spans="1:13" ht="47.25" customHeight="1">
      <c r="A152" s="211"/>
      <c r="B152" s="211"/>
      <c r="C152" s="211"/>
      <c r="D152" s="24" t="s">
        <v>56</v>
      </c>
      <c r="E152" s="7" t="s">
        <v>40</v>
      </c>
      <c r="F152" s="33" t="s">
        <v>29</v>
      </c>
      <c r="G152" s="18">
        <v>4000</v>
      </c>
      <c r="H152" s="140" t="s">
        <v>292</v>
      </c>
      <c r="I152" s="21">
        <v>4000</v>
      </c>
      <c r="J152" s="21" t="s">
        <v>57</v>
      </c>
      <c r="K152" s="30">
        <v>260</v>
      </c>
      <c r="L152" s="30">
        <v>260</v>
      </c>
      <c r="M152" s="30">
        <v>260</v>
      </c>
    </row>
    <row r="153" spans="1:13" ht="47.25" customHeight="1">
      <c r="A153" s="211"/>
      <c r="B153" s="211"/>
      <c r="C153" s="211"/>
      <c r="D153" s="24" t="s">
        <v>377</v>
      </c>
      <c r="E153" s="7" t="s">
        <v>40</v>
      </c>
      <c r="F153" s="38" t="s">
        <v>29</v>
      </c>
      <c r="G153" s="23">
        <v>799</v>
      </c>
      <c r="H153" s="198" t="s">
        <v>294</v>
      </c>
      <c r="I153" s="21" t="s">
        <v>9</v>
      </c>
      <c r="J153" s="21" t="s">
        <v>9</v>
      </c>
      <c r="K153" s="30">
        <v>300</v>
      </c>
      <c r="L153" s="30">
        <v>0</v>
      </c>
      <c r="M153" s="30">
        <v>0</v>
      </c>
    </row>
    <row r="154" spans="1:13" ht="47.25" customHeight="1">
      <c r="A154" s="211"/>
      <c r="B154" s="211"/>
      <c r="C154" s="211"/>
      <c r="D154" s="25" t="s">
        <v>284</v>
      </c>
      <c r="E154" s="7" t="s">
        <v>40</v>
      </c>
      <c r="F154" s="38" t="s">
        <v>29</v>
      </c>
      <c r="G154" s="18">
        <v>799</v>
      </c>
      <c r="H154" s="140" t="s">
        <v>293</v>
      </c>
      <c r="I154" s="21">
        <v>799</v>
      </c>
      <c r="J154" s="21">
        <v>799</v>
      </c>
      <c r="K154" s="30">
        <v>500</v>
      </c>
      <c r="L154" s="30">
        <v>0</v>
      </c>
      <c r="M154" s="30">
        <v>0</v>
      </c>
    </row>
    <row r="155" spans="1:13" ht="47.25" customHeight="1">
      <c r="A155" s="211"/>
      <c r="B155" s="211"/>
      <c r="C155" s="211"/>
      <c r="D155" s="24" t="s">
        <v>189</v>
      </c>
      <c r="E155" s="7" t="s">
        <v>40</v>
      </c>
      <c r="F155" s="38" t="s">
        <v>29</v>
      </c>
      <c r="G155" s="18">
        <v>799</v>
      </c>
      <c r="H155" s="140" t="s">
        <v>293</v>
      </c>
      <c r="I155" s="21">
        <v>799</v>
      </c>
      <c r="J155" s="21">
        <v>799</v>
      </c>
      <c r="K155" s="30">
        <v>123.5</v>
      </c>
      <c r="L155" s="30">
        <v>123.5</v>
      </c>
      <c r="M155" s="30">
        <v>123.5</v>
      </c>
    </row>
    <row r="156" spans="1:13" ht="31.5">
      <c r="A156" s="215"/>
      <c r="B156" s="215"/>
      <c r="C156" s="215"/>
      <c r="D156" s="32" t="s">
        <v>307</v>
      </c>
      <c r="E156" s="32" t="s">
        <v>118</v>
      </c>
      <c r="F156" s="31" t="s">
        <v>29</v>
      </c>
      <c r="G156" s="31">
        <v>2</v>
      </c>
      <c r="H156" s="140" t="s">
        <v>294</v>
      </c>
      <c r="I156" s="31">
        <v>2</v>
      </c>
      <c r="J156" s="31">
        <v>2</v>
      </c>
      <c r="K156" s="30">
        <v>1395.91</v>
      </c>
      <c r="L156" s="30">
        <v>1395.91</v>
      </c>
      <c r="M156" s="30">
        <v>1395.91</v>
      </c>
    </row>
    <row r="157" spans="1:13" ht="63">
      <c r="A157" s="139" t="s">
        <v>38</v>
      </c>
      <c r="B157" s="114" t="s">
        <v>169</v>
      </c>
      <c r="C157" s="114" t="s">
        <v>13</v>
      </c>
      <c r="D157" s="24" t="s">
        <v>228</v>
      </c>
      <c r="E157" s="7" t="s">
        <v>40</v>
      </c>
      <c r="F157" s="38" t="s">
        <v>29</v>
      </c>
      <c r="G157" s="38">
        <v>950</v>
      </c>
      <c r="H157" s="142" t="s">
        <v>295</v>
      </c>
      <c r="I157" s="38">
        <v>950</v>
      </c>
      <c r="J157" s="38">
        <v>950</v>
      </c>
      <c r="K157" s="30">
        <v>250</v>
      </c>
      <c r="L157" s="30">
        <v>250</v>
      </c>
      <c r="M157" s="30">
        <v>250</v>
      </c>
    </row>
    <row r="158" spans="1:13" ht="67.5" customHeight="1">
      <c r="A158" s="139" t="s">
        <v>38</v>
      </c>
      <c r="B158" s="114" t="s">
        <v>169</v>
      </c>
      <c r="C158" s="114" t="s">
        <v>13</v>
      </c>
      <c r="D158" s="24" t="s">
        <v>345</v>
      </c>
      <c r="E158" s="7" t="s">
        <v>40</v>
      </c>
      <c r="F158" s="38" t="s">
        <v>29</v>
      </c>
      <c r="G158" s="19">
        <v>160</v>
      </c>
      <c r="H158" s="160" t="s">
        <v>347</v>
      </c>
      <c r="I158" s="19">
        <v>170</v>
      </c>
      <c r="J158" s="19">
        <v>180</v>
      </c>
      <c r="K158" s="30">
        <v>50</v>
      </c>
      <c r="L158" s="30">
        <v>50</v>
      </c>
      <c r="M158" s="30">
        <v>50</v>
      </c>
    </row>
    <row r="159" spans="1:13" ht="31.5">
      <c r="A159" s="139" t="s">
        <v>38</v>
      </c>
      <c r="B159" s="114" t="s">
        <v>169</v>
      </c>
      <c r="C159" s="114" t="s">
        <v>13</v>
      </c>
      <c r="D159" s="24" t="s">
        <v>305</v>
      </c>
      <c r="E159" s="7" t="s">
        <v>40</v>
      </c>
      <c r="F159" s="38" t="s">
        <v>29</v>
      </c>
      <c r="G159" s="19">
        <v>300</v>
      </c>
      <c r="H159" s="160" t="s">
        <v>346</v>
      </c>
      <c r="I159" s="19">
        <v>310</v>
      </c>
      <c r="J159" s="19">
        <v>320</v>
      </c>
      <c r="K159" s="30">
        <v>150</v>
      </c>
      <c r="L159" s="30">
        <v>150</v>
      </c>
      <c r="M159" s="30">
        <v>150</v>
      </c>
    </row>
    <row r="160" spans="1:13" ht="31.5">
      <c r="A160" s="136" t="s">
        <v>38</v>
      </c>
      <c r="B160" s="114" t="s">
        <v>169</v>
      </c>
      <c r="C160" s="139" t="s">
        <v>26</v>
      </c>
      <c r="D160" s="24" t="s">
        <v>306</v>
      </c>
      <c r="E160" s="7" t="s">
        <v>40</v>
      </c>
      <c r="F160" s="38" t="s">
        <v>29</v>
      </c>
      <c r="G160" s="38">
        <v>30</v>
      </c>
      <c r="H160" s="142" t="s">
        <v>233</v>
      </c>
      <c r="I160" s="38">
        <v>30</v>
      </c>
      <c r="J160" s="38">
        <v>30</v>
      </c>
      <c r="K160" s="30">
        <v>50</v>
      </c>
      <c r="L160" s="30">
        <v>50</v>
      </c>
      <c r="M160" s="30">
        <v>50</v>
      </c>
    </row>
    <row r="161" spans="1:14" ht="94.5" customHeight="1">
      <c r="A161" s="206" t="s">
        <v>58</v>
      </c>
      <c r="B161" s="206" t="s">
        <v>9</v>
      </c>
      <c r="C161" s="206" t="s">
        <v>9</v>
      </c>
      <c r="D161" s="218" t="s">
        <v>59</v>
      </c>
      <c r="E161" s="68" t="s">
        <v>122</v>
      </c>
      <c r="F161" s="58" t="s">
        <v>12</v>
      </c>
      <c r="G161" s="61">
        <f>G168+G166</f>
        <v>18</v>
      </c>
      <c r="H161" s="145" t="s">
        <v>9</v>
      </c>
      <c r="I161" s="61">
        <v>12</v>
      </c>
      <c r="J161" s="61">
        <v>12</v>
      </c>
      <c r="K161" s="227">
        <f>K164+K169</f>
        <v>28238.550000000003</v>
      </c>
      <c r="L161" s="227">
        <f t="shared" ref="L161:M161" si="16">L164+L169</f>
        <v>10488</v>
      </c>
      <c r="M161" s="227">
        <f t="shared" si="16"/>
        <v>10488</v>
      </c>
      <c r="N161" s="13"/>
    </row>
    <row r="162" spans="1:14" ht="31.5">
      <c r="A162" s="206"/>
      <c r="B162" s="206"/>
      <c r="C162" s="206"/>
      <c r="D162" s="219"/>
      <c r="E162" s="69" t="s">
        <v>227</v>
      </c>
      <c r="F162" s="58" t="s">
        <v>12</v>
      </c>
      <c r="G162" s="58">
        <v>3</v>
      </c>
      <c r="H162" s="145" t="s">
        <v>9</v>
      </c>
      <c r="I162" s="58">
        <v>3</v>
      </c>
      <c r="J162" s="61">
        <v>3</v>
      </c>
      <c r="K162" s="228"/>
      <c r="L162" s="228"/>
      <c r="M162" s="228"/>
      <c r="N162" s="13"/>
    </row>
    <row r="163" spans="1:14" ht="111" customHeight="1">
      <c r="A163" s="206"/>
      <c r="B163" s="206"/>
      <c r="C163" s="206"/>
      <c r="D163" s="220"/>
      <c r="E163" s="70" t="s">
        <v>123</v>
      </c>
      <c r="F163" s="58" t="s">
        <v>100</v>
      </c>
      <c r="G163" s="147">
        <v>43888</v>
      </c>
      <c r="H163" s="145" t="s">
        <v>9</v>
      </c>
      <c r="I163" s="147">
        <v>43888</v>
      </c>
      <c r="J163" s="147">
        <v>43888</v>
      </c>
      <c r="K163" s="229"/>
      <c r="L163" s="229"/>
      <c r="M163" s="229"/>
      <c r="N163" s="13"/>
    </row>
    <row r="164" spans="1:14" ht="47.25">
      <c r="A164" s="73" t="s">
        <v>58</v>
      </c>
      <c r="B164" s="74" t="s">
        <v>193</v>
      </c>
      <c r="C164" s="73" t="s">
        <v>9</v>
      </c>
      <c r="D164" s="66" t="s">
        <v>192</v>
      </c>
      <c r="E164" s="101" t="s">
        <v>115</v>
      </c>
      <c r="F164" s="71" t="s">
        <v>126</v>
      </c>
      <c r="G164" s="72" t="s">
        <v>229</v>
      </c>
      <c r="H164" s="73" t="s">
        <v>9</v>
      </c>
      <c r="I164" s="72" t="s">
        <v>308</v>
      </c>
      <c r="J164" s="72" t="s">
        <v>308</v>
      </c>
      <c r="K164" s="67">
        <f>K165+K166+K167+K168</f>
        <v>25516.15</v>
      </c>
      <c r="L164" s="67">
        <f t="shared" ref="L164:M164" si="17">L165+L166+L167+L168</f>
        <v>10488</v>
      </c>
      <c r="M164" s="67">
        <f t="shared" si="17"/>
        <v>10488</v>
      </c>
      <c r="N164" s="13"/>
    </row>
    <row r="165" spans="1:14" ht="63">
      <c r="A165" s="210" t="s">
        <v>58</v>
      </c>
      <c r="B165" s="210" t="s">
        <v>193</v>
      </c>
      <c r="C165" s="217" t="s">
        <v>112</v>
      </c>
      <c r="D165" s="7" t="s">
        <v>217</v>
      </c>
      <c r="E165" s="16" t="s">
        <v>101</v>
      </c>
      <c r="F165" s="38" t="s">
        <v>100</v>
      </c>
      <c r="G165" s="179">
        <v>43888</v>
      </c>
      <c r="H165" s="169" t="s">
        <v>258</v>
      </c>
      <c r="I165" s="179">
        <v>43888</v>
      </c>
      <c r="J165" s="179">
        <v>43888</v>
      </c>
      <c r="K165" s="179">
        <f>7243.66+22</f>
        <v>7265.66</v>
      </c>
      <c r="L165" s="11">
        <v>7243.66</v>
      </c>
      <c r="M165" s="11">
        <v>7243.66</v>
      </c>
    </row>
    <row r="166" spans="1:14" ht="155.25" customHeight="1">
      <c r="A166" s="211"/>
      <c r="B166" s="211"/>
      <c r="C166" s="217"/>
      <c r="D166" s="7" t="s">
        <v>218</v>
      </c>
      <c r="E166" s="7" t="s">
        <v>14</v>
      </c>
      <c r="F166" s="38" t="s">
        <v>12</v>
      </c>
      <c r="G166" s="21">
        <v>15</v>
      </c>
      <c r="H166" s="169" t="s">
        <v>258</v>
      </c>
      <c r="I166" s="21">
        <v>12</v>
      </c>
      <c r="J166" s="21">
        <v>12</v>
      </c>
      <c r="K166" s="179">
        <f>17750.2-1017.85</f>
        <v>16732.350000000002</v>
      </c>
      <c r="L166" s="11">
        <v>3226.2</v>
      </c>
      <c r="M166" s="11">
        <v>3226.2</v>
      </c>
      <c r="N166" s="13"/>
    </row>
    <row r="167" spans="1:14" ht="47.25" customHeight="1">
      <c r="A167" s="215"/>
      <c r="B167" s="215"/>
      <c r="C167" s="217"/>
      <c r="D167" s="12" t="s">
        <v>227</v>
      </c>
      <c r="E167" s="7" t="s">
        <v>14</v>
      </c>
      <c r="F167" s="38" t="s">
        <v>12</v>
      </c>
      <c r="G167" s="18">
        <v>3</v>
      </c>
      <c r="H167" s="161" t="s">
        <v>258</v>
      </c>
      <c r="I167" s="180">
        <v>3</v>
      </c>
      <c r="J167" s="180">
        <v>3</v>
      </c>
      <c r="K167" s="179">
        <v>18.14</v>
      </c>
      <c r="L167" s="11">
        <v>18.14</v>
      </c>
      <c r="M167" s="11">
        <v>18.14</v>
      </c>
    </row>
    <row r="168" spans="1:14" ht="47.25" customHeight="1">
      <c r="A168" s="20" t="s">
        <v>58</v>
      </c>
      <c r="B168" s="112">
        <v>68711</v>
      </c>
      <c r="C168" s="113" t="s">
        <v>212</v>
      </c>
      <c r="D168" s="7" t="s">
        <v>60</v>
      </c>
      <c r="E168" s="7" t="s">
        <v>372</v>
      </c>
      <c r="F168" s="38" t="s">
        <v>12</v>
      </c>
      <c r="G168" s="23">
        <v>3</v>
      </c>
      <c r="H168" s="161" t="s">
        <v>258</v>
      </c>
      <c r="I168" s="23">
        <v>0</v>
      </c>
      <c r="J168" s="21">
        <v>0</v>
      </c>
      <c r="K168" s="179">
        <v>1500</v>
      </c>
      <c r="L168" s="11">
        <v>0</v>
      </c>
      <c r="M168" s="11">
        <v>0</v>
      </c>
    </row>
    <row r="169" spans="1:14" ht="47.25" customHeight="1">
      <c r="A169" s="73" t="s">
        <v>58</v>
      </c>
      <c r="B169" s="73" t="s">
        <v>366</v>
      </c>
      <c r="C169" s="73" t="s">
        <v>9</v>
      </c>
      <c r="D169" s="66" t="s">
        <v>367</v>
      </c>
      <c r="E169" s="101" t="s">
        <v>14</v>
      </c>
      <c r="F169" s="71" t="s">
        <v>12</v>
      </c>
      <c r="G169" s="72">
        <v>2</v>
      </c>
      <c r="H169" s="73" t="s">
        <v>258</v>
      </c>
      <c r="I169" s="72">
        <v>0</v>
      </c>
      <c r="J169" s="72">
        <v>0</v>
      </c>
      <c r="K169" s="67">
        <f>K170+K171</f>
        <v>2722.3999999999996</v>
      </c>
      <c r="L169" s="67">
        <v>0</v>
      </c>
      <c r="M169" s="67">
        <v>0</v>
      </c>
    </row>
    <row r="170" spans="1:14" ht="47.25" customHeight="1">
      <c r="A170" s="195" t="s">
        <v>58</v>
      </c>
      <c r="B170" s="197" t="s">
        <v>366</v>
      </c>
      <c r="C170" s="203" t="s">
        <v>371</v>
      </c>
      <c r="D170" s="12" t="s">
        <v>369</v>
      </c>
      <c r="E170" s="7" t="s">
        <v>14</v>
      </c>
      <c r="F170" s="38" t="s">
        <v>12</v>
      </c>
      <c r="G170" s="18">
        <v>1</v>
      </c>
      <c r="H170" s="196" t="s">
        <v>258</v>
      </c>
      <c r="I170" s="180">
        <v>0</v>
      </c>
      <c r="J170" s="180">
        <v>0</v>
      </c>
      <c r="K170" s="179">
        <v>1150.07</v>
      </c>
      <c r="L170" s="11">
        <v>0</v>
      </c>
      <c r="M170" s="11">
        <v>0</v>
      </c>
    </row>
    <row r="171" spans="1:14" ht="47.25" customHeight="1">
      <c r="A171" s="193" t="s">
        <v>58</v>
      </c>
      <c r="B171" s="197" t="s">
        <v>366</v>
      </c>
      <c r="C171" s="196" t="s">
        <v>371</v>
      </c>
      <c r="D171" s="12" t="s">
        <v>370</v>
      </c>
      <c r="E171" s="7" t="s">
        <v>14</v>
      </c>
      <c r="F171" s="38" t="s">
        <v>12</v>
      </c>
      <c r="G171" s="18">
        <v>1</v>
      </c>
      <c r="H171" s="192" t="s">
        <v>258</v>
      </c>
      <c r="I171" s="180">
        <v>0</v>
      </c>
      <c r="J171" s="180">
        <v>0</v>
      </c>
      <c r="K171" s="179">
        <v>1572.33</v>
      </c>
      <c r="L171" s="11">
        <v>0</v>
      </c>
      <c r="M171" s="11">
        <v>0</v>
      </c>
    </row>
    <row r="172" spans="1:14" ht="47.25">
      <c r="A172" s="207" t="s">
        <v>62</v>
      </c>
      <c r="B172" s="207" t="s">
        <v>9</v>
      </c>
      <c r="C172" s="207" t="s">
        <v>9</v>
      </c>
      <c r="D172" s="218" t="s">
        <v>63</v>
      </c>
      <c r="E172" s="68" t="s">
        <v>125</v>
      </c>
      <c r="F172" s="145" t="s">
        <v>64</v>
      </c>
      <c r="G172" s="151">
        <v>5.9</v>
      </c>
      <c r="H172" s="145" t="s">
        <v>258</v>
      </c>
      <c r="I172" s="151">
        <v>6.1</v>
      </c>
      <c r="J172" s="151">
        <v>6.1</v>
      </c>
      <c r="K172" s="224">
        <f>K174+K196+K185</f>
        <v>410195.41999999993</v>
      </c>
      <c r="L172" s="224">
        <f t="shared" ref="L172" si="18">L174+L196+L185</f>
        <v>415943.22000000003</v>
      </c>
      <c r="M172" s="224">
        <f>M174+M196+M185+M242</f>
        <v>460367.55</v>
      </c>
    </row>
    <row r="173" spans="1:14" ht="63">
      <c r="A173" s="206"/>
      <c r="B173" s="206"/>
      <c r="C173" s="206"/>
      <c r="D173" s="220"/>
      <c r="E173" s="70" t="s">
        <v>177</v>
      </c>
      <c r="F173" s="58" t="s">
        <v>12</v>
      </c>
      <c r="G173" s="61">
        <v>5</v>
      </c>
      <c r="H173" s="145" t="s">
        <v>258</v>
      </c>
      <c r="I173" s="61">
        <v>5</v>
      </c>
      <c r="J173" s="61">
        <v>5</v>
      </c>
      <c r="K173" s="225"/>
      <c r="L173" s="225"/>
      <c r="M173" s="225"/>
    </row>
    <row r="174" spans="1:14" ht="64.5" customHeight="1">
      <c r="A174" s="73" t="s">
        <v>62</v>
      </c>
      <c r="B174" s="74" t="s">
        <v>172</v>
      </c>
      <c r="C174" s="73" t="s">
        <v>9</v>
      </c>
      <c r="D174" s="84" t="s">
        <v>171</v>
      </c>
      <c r="E174" s="100" t="s">
        <v>65</v>
      </c>
      <c r="F174" s="102" t="s">
        <v>64</v>
      </c>
      <c r="G174" s="75">
        <f>G175+G176+G177+G178+G179+G180+G181+G182+G183</f>
        <v>2.1579999999999999</v>
      </c>
      <c r="H174" s="73" t="s">
        <v>9</v>
      </c>
      <c r="I174" s="75">
        <f>I175+I176+I177+I178+I179+I180+I181+I182+I183</f>
        <v>2.5840000000000001</v>
      </c>
      <c r="J174" s="75">
        <f>J175+J176+J177+J178+J179+J180+J181+J182+J183</f>
        <v>2.5840000000000001</v>
      </c>
      <c r="K174" s="67">
        <f>SUM(K175:K184)</f>
        <v>42781.310000000005</v>
      </c>
      <c r="L174" s="67">
        <f t="shared" ref="L174:M174" si="19">SUM(L175:L184)</f>
        <v>43943.48</v>
      </c>
      <c r="M174" s="67">
        <f t="shared" si="19"/>
        <v>43943.48</v>
      </c>
    </row>
    <row r="175" spans="1:14" ht="31.5">
      <c r="A175" s="6" t="s">
        <v>62</v>
      </c>
      <c r="B175" s="111" t="s">
        <v>172</v>
      </c>
      <c r="C175" s="6" t="s">
        <v>66</v>
      </c>
      <c r="D175" s="24" t="s">
        <v>67</v>
      </c>
      <c r="E175" s="24" t="s">
        <v>65</v>
      </c>
      <c r="F175" s="2" t="s">
        <v>64</v>
      </c>
      <c r="G175" s="22">
        <f>(92+70)/1000</f>
        <v>0.16200000000000001</v>
      </c>
      <c r="H175" s="22" t="s">
        <v>258</v>
      </c>
      <c r="I175" s="22">
        <f>538/1000</f>
        <v>0.53800000000000003</v>
      </c>
      <c r="J175" s="22">
        <f>538/1000</f>
        <v>0.53800000000000003</v>
      </c>
      <c r="K175" s="11">
        <v>6050</v>
      </c>
      <c r="L175" s="11">
        <v>6050</v>
      </c>
      <c r="M175" s="11">
        <v>6050</v>
      </c>
    </row>
    <row r="176" spans="1:14" ht="31.5">
      <c r="A176" s="6" t="s">
        <v>62</v>
      </c>
      <c r="B176" s="111" t="s">
        <v>172</v>
      </c>
      <c r="C176" s="6" t="s">
        <v>68</v>
      </c>
      <c r="D176" s="24" t="s">
        <v>67</v>
      </c>
      <c r="E176" s="24" t="s">
        <v>65</v>
      </c>
      <c r="F176" s="2" t="s">
        <v>64</v>
      </c>
      <c r="G176" s="22">
        <f>(37+160)/1000</f>
        <v>0.19700000000000001</v>
      </c>
      <c r="H176" s="22" t="s">
        <v>258</v>
      </c>
      <c r="I176" s="22">
        <f>(37+160)/1000</f>
        <v>0.19700000000000001</v>
      </c>
      <c r="J176" s="22">
        <f>(37+160)/1000</f>
        <v>0.19700000000000001</v>
      </c>
      <c r="K176" s="11">
        <v>2650.5</v>
      </c>
      <c r="L176" s="11">
        <v>2650.5</v>
      </c>
      <c r="M176" s="11">
        <v>2650.5</v>
      </c>
    </row>
    <row r="177" spans="1:13" ht="31.5">
      <c r="A177" s="6" t="s">
        <v>62</v>
      </c>
      <c r="B177" s="111" t="s">
        <v>172</v>
      </c>
      <c r="C177" s="6" t="s">
        <v>69</v>
      </c>
      <c r="D177" s="24" t="s">
        <v>67</v>
      </c>
      <c r="E177" s="24" t="s">
        <v>65</v>
      </c>
      <c r="F177" s="2" t="s">
        <v>64</v>
      </c>
      <c r="G177" s="22">
        <f>(46+14)/1000</f>
        <v>0.06</v>
      </c>
      <c r="H177" s="22" t="s">
        <v>258</v>
      </c>
      <c r="I177" s="22">
        <f>(46+14)/1000</f>
        <v>0.06</v>
      </c>
      <c r="J177" s="22">
        <f>(46+14)/1000</f>
        <v>0.06</v>
      </c>
      <c r="K177" s="11">
        <v>3376.75</v>
      </c>
      <c r="L177" s="11">
        <v>3376.75</v>
      </c>
      <c r="M177" s="11">
        <v>3376.45</v>
      </c>
    </row>
    <row r="178" spans="1:13" ht="47.25">
      <c r="A178" s="6" t="s">
        <v>62</v>
      </c>
      <c r="B178" s="111" t="s">
        <v>172</v>
      </c>
      <c r="C178" s="6" t="s">
        <v>70</v>
      </c>
      <c r="D178" s="24" t="s">
        <v>67</v>
      </c>
      <c r="E178" s="24" t="s">
        <v>65</v>
      </c>
      <c r="F178" s="2" t="s">
        <v>64</v>
      </c>
      <c r="G178" s="22">
        <f>71/1000</f>
        <v>7.0999999999999994E-2</v>
      </c>
      <c r="H178" s="22" t="s">
        <v>258</v>
      </c>
      <c r="I178" s="22">
        <f>71/1000</f>
        <v>7.0999999999999994E-2</v>
      </c>
      <c r="J178" s="22">
        <f>71/1000</f>
        <v>7.0999999999999994E-2</v>
      </c>
      <c r="K178" s="11">
        <v>5351.06</v>
      </c>
      <c r="L178" s="11">
        <v>5351.06</v>
      </c>
      <c r="M178" s="11">
        <v>5351.06</v>
      </c>
    </row>
    <row r="179" spans="1:13" ht="47.25">
      <c r="A179" s="6" t="s">
        <v>62</v>
      </c>
      <c r="B179" s="111" t="s">
        <v>172</v>
      </c>
      <c r="C179" s="6" t="s">
        <v>71</v>
      </c>
      <c r="D179" s="24" t="s">
        <v>67</v>
      </c>
      <c r="E179" s="24" t="s">
        <v>65</v>
      </c>
      <c r="F179" s="2" t="s">
        <v>64</v>
      </c>
      <c r="G179" s="22">
        <f>(42+346)/1000</f>
        <v>0.38800000000000001</v>
      </c>
      <c r="H179" s="22" t="s">
        <v>258</v>
      </c>
      <c r="I179" s="22">
        <f>(42+346+25)/1000</f>
        <v>0.41299999999999998</v>
      </c>
      <c r="J179" s="22">
        <f>(42+346+25)/1000</f>
        <v>0.41299999999999998</v>
      </c>
      <c r="K179" s="11">
        <v>2472.02</v>
      </c>
      <c r="L179" s="11">
        <v>2470.56</v>
      </c>
      <c r="M179" s="11">
        <v>2470.2399999999998</v>
      </c>
    </row>
    <row r="180" spans="1:13" ht="31.5">
      <c r="A180" s="6" t="s">
        <v>62</v>
      </c>
      <c r="B180" s="111" t="s">
        <v>172</v>
      </c>
      <c r="C180" s="6" t="s">
        <v>72</v>
      </c>
      <c r="D180" s="24" t="s">
        <v>67</v>
      </c>
      <c r="E180" s="24" t="s">
        <v>65</v>
      </c>
      <c r="F180" s="2" t="s">
        <v>64</v>
      </c>
      <c r="G180" s="22">
        <v>0.1</v>
      </c>
      <c r="H180" s="22" t="s">
        <v>258</v>
      </c>
      <c r="I180" s="22">
        <v>0.1</v>
      </c>
      <c r="J180" s="22">
        <v>0.1</v>
      </c>
      <c r="K180" s="11">
        <v>1669.45</v>
      </c>
      <c r="L180" s="11">
        <v>1669.45</v>
      </c>
      <c r="M180" s="11">
        <v>1669.45</v>
      </c>
    </row>
    <row r="181" spans="1:13" ht="31.5">
      <c r="A181" s="6" t="s">
        <v>62</v>
      </c>
      <c r="B181" s="111" t="s">
        <v>172</v>
      </c>
      <c r="C181" s="6" t="s">
        <v>73</v>
      </c>
      <c r="D181" s="24" t="s">
        <v>67</v>
      </c>
      <c r="E181" s="24" t="s">
        <v>65</v>
      </c>
      <c r="F181" s="2" t="s">
        <v>64</v>
      </c>
      <c r="G181" s="22">
        <f>(137+55)/1000</f>
        <v>0.192</v>
      </c>
      <c r="H181" s="22" t="s">
        <v>258</v>
      </c>
      <c r="I181" s="22">
        <f>(137+55)/1000</f>
        <v>0.192</v>
      </c>
      <c r="J181" s="22">
        <f>(137+55)/1000</f>
        <v>0.192</v>
      </c>
      <c r="K181" s="11">
        <v>9500</v>
      </c>
      <c r="L181" s="11">
        <v>9500</v>
      </c>
      <c r="M181" s="11">
        <v>9500</v>
      </c>
    </row>
    <row r="182" spans="1:13" ht="31.5">
      <c r="A182" s="6" t="s">
        <v>62</v>
      </c>
      <c r="B182" s="111" t="s">
        <v>172</v>
      </c>
      <c r="C182" s="6" t="s">
        <v>74</v>
      </c>
      <c r="D182" s="24" t="s">
        <v>67</v>
      </c>
      <c r="E182" s="24" t="s">
        <v>65</v>
      </c>
      <c r="F182" s="2" t="s">
        <v>64</v>
      </c>
      <c r="G182" s="22">
        <f>(90+423+70)/1000</f>
        <v>0.58299999999999996</v>
      </c>
      <c r="H182" s="22" t="s">
        <v>258</v>
      </c>
      <c r="I182" s="22">
        <f>(90+423+70)/1000</f>
        <v>0.58299999999999996</v>
      </c>
      <c r="J182" s="22">
        <f>(90+423+70)/1000</f>
        <v>0.58299999999999996</v>
      </c>
      <c r="K182" s="11">
        <v>2443.66</v>
      </c>
      <c r="L182" s="11">
        <v>2443.66</v>
      </c>
      <c r="M182" s="11">
        <v>2443.66</v>
      </c>
    </row>
    <row r="183" spans="1:13" ht="31.5">
      <c r="A183" s="6" t="s">
        <v>62</v>
      </c>
      <c r="B183" s="111" t="s">
        <v>172</v>
      </c>
      <c r="C183" s="6" t="s">
        <v>75</v>
      </c>
      <c r="D183" s="24" t="s">
        <v>67</v>
      </c>
      <c r="E183" s="24" t="s">
        <v>65</v>
      </c>
      <c r="F183" s="2" t="s">
        <v>64</v>
      </c>
      <c r="G183" s="22">
        <f>(193+212)/1000</f>
        <v>0.40500000000000003</v>
      </c>
      <c r="H183" s="22" t="s">
        <v>258</v>
      </c>
      <c r="I183" s="22">
        <f>(193+212+25)/1000</f>
        <v>0.43</v>
      </c>
      <c r="J183" s="22">
        <f>(193+212+25)/1000</f>
        <v>0.43</v>
      </c>
      <c r="K183" s="11">
        <v>9267.8700000000008</v>
      </c>
      <c r="L183" s="11">
        <v>9267.8700000000008</v>
      </c>
      <c r="M183" s="11">
        <v>9267.8700000000008</v>
      </c>
    </row>
    <row r="184" spans="1:13">
      <c r="A184" s="4" t="s">
        <v>9</v>
      </c>
      <c r="B184" s="4" t="s">
        <v>9</v>
      </c>
      <c r="C184" s="4" t="s">
        <v>9</v>
      </c>
      <c r="D184" s="24" t="s">
        <v>194</v>
      </c>
      <c r="E184" s="79" t="s">
        <v>9</v>
      </c>
      <c r="F184" s="38" t="s">
        <v>9</v>
      </c>
      <c r="G184" s="22" t="s">
        <v>9</v>
      </c>
      <c r="H184" s="6" t="s">
        <v>9</v>
      </c>
      <c r="I184" s="22" t="s">
        <v>9</v>
      </c>
      <c r="J184" s="22" t="s">
        <v>9</v>
      </c>
      <c r="K184" s="11">
        <v>0</v>
      </c>
      <c r="L184" s="11">
        <v>1163.6300000000001</v>
      </c>
      <c r="M184" s="11">
        <v>1164.25</v>
      </c>
    </row>
    <row r="185" spans="1:13" ht="47.25">
      <c r="A185" s="73" t="s">
        <v>62</v>
      </c>
      <c r="B185" s="74" t="s">
        <v>174</v>
      </c>
      <c r="C185" s="73" t="s">
        <v>9</v>
      </c>
      <c r="D185" s="66" t="s">
        <v>173</v>
      </c>
      <c r="E185" s="100" t="s">
        <v>65</v>
      </c>
      <c r="F185" s="102" t="s">
        <v>64</v>
      </c>
      <c r="G185" s="75">
        <f>G186+G187+G188+G189+G190+G191+G192+G193+G194</f>
        <v>3.7839999999999998</v>
      </c>
      <c r="H185" s="73" t="s">
        <v>9</v>
      </c>
      <c r="I185" s="75">
        <f>I186+I187+I188+I189+I190+I191+I192+I193+I194</f>
        <v>3.4729999999999999</v>
      </c>
      <c r="J185" s="75">
        <f>J186+J187+J188+J189+J190+J191+J192+J193+J194</f>
        <v>3.4729999999999999</v>
      </c>
      <c r="K185" s="67">
        <f>SUM(K186:K195)</f>
        <v>324876.69999999995</v>
      </c>
      <c r="L185" s="67">
        <f t="shared" ref="L185:M185" si="20">SUM(L186:L195)</f>
        <v>329462.33</v>
      </c>
      <c r="M185" s="67">
        <f t="shared" si="20"/>
        <v>329532.11</v>
      </c>
    </row>
    <row r="186" spans="1:13" ht="31.5">
      <c r="A186" s="6" t="s">
        <v>62</v>
      </c>
      <c r="B186" s="111" t="s">
        <v>174</v>
      </c>
      <c r="C186" s="3" t="s">
        <v>66</v>
      </c>
      <c r="D186" s="24" t="s">
        <v>67</v>
      </c>
      <c r="E186" s="24" t="s">
        <v>65</v>
      </c>
      <c r="F186" s="38" t="s">
        <v>64</v>
      </c>
      <c r="G186" s="116">
        <f>538/1000</f>
        <v>0.53800000000000003</v>
      </c>
      <c r="H186" s="116" t="s">
        <v>258</v>
      </c>
      <c r="I186" s="116">
        <f>(75+72+30)/1000</f>
        <v>0.17699999999999999</v>
      </c>
      <c r="J186" s="116">
        <f>(75+72+30)/1000</f>
        <v>0.17699999999999999</v>
      </c>
      <c r="K186" s="11">
        <v>61987.76</v>
      </c>
      <c r="L186" s="11">
        <v>62985.15</v>
      </c>
      <c r="M186" s="11">
        <v>62985.15</v>
      </c>
    </row>
    <row r="187" spans="1:13" ht="31.5">
      <c r="A187" s="6" t="s">
        <v>62</v>
      </c>
      <c r="B187" s="111" t="s">
        <v>174</v>
      </c>
      <c r="C187" s="3" t="s">
        <v>68</v>
      </c>
      <c r="D187" s="24" t="s">
        <v>67</v>
      </c>
      <c r="E187" s="24" t="s">
        <v>65</v>
      </c>
      <c r="F187" s="38" t="s">
        <v>64</v>
      </c>
      <c r="G187" s="116">
        <f>504/1000</f>
        <v>0.504</v>
      </c>
      <c r="H187" s="116" t="s">
        <v>258</v>
      </c>
      <c r="I187" s="116">
        <f>504/1000</f>
        <v>0.504</v>
      </c>
      <c r="J187" s="116">
        <f>504/1000</f>
        <v>0.504</v>
      </c>
      <c r="K187" s="11">
        <v>38380.54</v>
      </c>
      <c r="L187" s="11">
        <v>39143.93</v>
      </c>
      <c r="M187" s="11">
        <v>39143.93</v>
      </c>
    </row>
    <row r="188" spans="1:13" ht="31.5">
      <c r="A188" s="6" t="s">
        <v>62</v>
      </c>
      <c r="B188" s="111" t="s">
        <v>9</v>
      </c>
      <c r="C188" s="3" t="s">
        <v>69</v>
      </c>
      <c r="D188" s="24" t="s">
        <v>67</v>
      </c>
      <c r="E188" s="24" t="s">
        <v>65</v>
      </c>
      <c r="F188" s="38" t="s">
        <v>64</v>
      </c>
      <c r="G188" s="116">
        <v>0.248</v>
      </c>
      <c r="H188" s="116" t="s">
        <v>258</v>
      </c>
      <c r="I188" s="116">
        <v>0.248</v>
      </c>
      <c r="J188" s="116">
        <v>0.248</v>
      </c>
      <c r="K188" s="11">
        <v>24175.73</v>
      </c>
      <c r="L188" s="11">
        <v>24629.200000000001</v>
      </c>
      <c r="M188" s="11">
        <v>24629.200000000001</v>
      </c>
    </row>
    <row r="189" spans="1:13" ht="47.25">
      <c r="A189" s="6" t="s">
        <v>62</v>
      </c>
      <c r="B189" s="111" t="s">
        <v>174</v>
      </c>
      <c r="C189" s="3" t="s">
        <v>70</v>
      </c>
      <c r="D189" s="24" t="s">
        <v>67</v>
      </c>
      <c r="E189" s="24" t="s">
        <v>65</v>
      </c>
      <c r="F189" s="38" t="s">
        <v>64</v>
      </c>
      <c r="G189" s="116">
        <f>383/1000</f>
        <v>0.38300000000000001</v>
      </c>
      <c r="H189" s="116" t="s">
        <v>258</v>
      </c>
      <c r="I189" s="116">
        <f>383/1000</f>
        <v>0.38300000000000001</v>
      </c>
      <c r="J189" s="116">
        <f>383/1000</f>
        <v>0.38300000000000001</v>
      </c>
      <c r="K189" s="11">
        <v>41851.85</v>
      </c>
      <c r="L189" s="11">
        <v>42477.919999999998</v>
      </c>
      <c r="M189" s="11">
        <v>42477.919999999998</v>
      </c>
    </row>
    <row r="190" spans="1:13" ht="47.25">
      <c r="A190" s="6" t="s">
        <v>62</v>
      </c>
      <c r="B190" s="111" t="s">
        <v>174</v>
      </c>
      <c r="C190" s="3" t="s">
        <v>71</v>
      </c>
      <c r="D190" s="24" t="s">
        <v>67</v>
      </c>
      <c r="E190" s="24" t="s">
        <v>65</v>
      </c>
      <c r="F190" s="38" t="s">
        <v>64</v>
      </c>
      <c r="G190" s="116">
        <f>(681)/1000</f>
        <v>0.68100000000000005</v>
      </c>
      <c r="H190" s="116" t="s">
        <v>258</v>
      </c>
      <c r="I190" s="116">
        <f>(681+25)/1000</f>
        <v>0.70599999999999996</v>
      </c>
      <c r="J190" s="116">
        <f>(681+25)/1000</f>
        <v>0.70599999999999996</v>
      </c>
      <c r="K190" s="11">
        <v>49130.5</v>
      </c>
      <c r="L190" s="11">
        <v>49863.29</v>
      </c>
      <c r="M190" s="11">
        <v>49863.29</v>
      </c>
    </row>
    <row r="191" spans="1:13" ht="31.5">
      <c r="A191" s="6" t="s">
        <v>62</v>
      </c>
      <c r="B191" s="111" t="s">
        <v>174</v>
      </c>
      <c r="C191" s="3" t="s">
        <v>72</v>
      </c>
      <c r="D191" s="24" t="s">
        <v>67</v>
      </c>
      <c r="E191" s="24" t="s">
        <v>65</v>
      </c>
      <c r="F191" s="38" t="s">
        <v>64</v>
      </c>
      <c r="G191" s="116">
        <f>82/1000</f>
        <v>8.2000000000000003E-2</v>
      </c>
      <c r="H191" s="116" t="s">
        <v>258</v>
      </c>
      <c r="I191" s="116">
        <f>82/1000</f>
        <v>8.2000000000000003E-2</v>
      </c>
      <c r="J191" s="116">
        <f>82/1000</f>
        <v>8.2000000000000003E-2</v>
      </c>
      <c r="K191" s="11">
        <v>10498.15</v>
      </c>
      <c r="L191" s="11">
        <v>10744.09</v>
      </c>
      <c r="M191" s="11">
        <v>10744.09</v>
      </c>
    </row>
    <row r="192" spans="1:13" ht="31.5">
      <c r="A192" s="6" t="s">
        <v>62</v>
      </c>
      <c r="B192" s="111" t="s">
        <v>174</v>
      </c>
      <c r="C192" s="3" t="s">
        <v>73</v>
      </c>
      <c r="D192" s="24" t="s">
        <v>67</v>
      </c>
      <c r="E192" s="24" t="s">
        <v>65</v>
      </c>
      <c r="F192" s="38" t="s">
        <v>64</v>
      </c>
      <c r="G192" s="116">
        <f>338/1000</f>
        <v>0.33800000000000002</v>
      </c>
      <c r="H192" s="116" t="s">
        <v>258</v>
      </c>
      <c r="I192" s="116">
        <f>338/1000</f>
        <v>0.33800000000000002</v>
      </c>
      <c r="J192" s="116">
        <f>338/1000</f>
        <v>0.33800000000000002</v>
      </c>
      <c r="K192" s="11">
        <v>30595.65</v>
      </c>
      <c r="L192" s="11">
        <v>31183.85</v>
      </c>
      <c r="M192" s="11">
        <v>31183.85</v>
      </c>
    </row>
    <row r="193" spans="1:15" ht="31.5">
      <c r="A193" s="6" t="s">
        <v>62</v>
      </c>
      <c r="B193" s="111" t="s">
        <v>174</v>
      </c>
      <c r="C193" s="3" t="s">
        <v>74</v>
      </c>
      <c r="D193" s="24" t="s">
        <v>67</v>
      </c>
      <c r="E193" s="24" t="s">
        <v>65</v>
      </c>
      <c r="F193" s="38" t="s">
        <v>64</v>
      </c>
      <c r="G193" s="116">
        <f>541/1000</f>
        <v>0.54100000000000004</v>
      </c>
      <c r="H193" s="116" t="s">
        <v>258</v>
      </c>
      <c r="I193" s="116">
        <f>541/1000</f>
        <v>0.54100000000000004</v>
      </c>
      <c r="J193" s="116">
        <f>541/1000</f>
        <v>0.54100000000000004</v>
      </c>
      <c r="K193" s="11">
        <v>23390.54</v>
      </c>
      <c r="L193" s="11">
        <v>23825.88</v>
      </c>
      <c r="M193" s="11">
        <v>23825.88</v>
      </c>
    </row>
    <row r="194" spans="1:15" ht="36.75" customHeight="1">
      <c r="A194" s="6" t="s">
        <v>62</v>
      </c>
      <c r="B194" s="111" t="s">
        <v>174</v>
      </c>
      <c r="C194" s="3" t="s">
        <v>75</v>
      </c>
      <c r="D194" s="24" t="s">
        <v>67</v>
      </c>
      <c r="E194" s="24" t="s">
        <v>65</v>
      </c>
      <c r="F194" s="38" t="s">
        <v>64</v>
      </c>
      <c r="G194" s="116">
        <f>(469)/1000</f>
        <v>0.46899999999999997</v>
      </c>
      <c r="H194" s="116" t="s">
        <v>258</v>
      </c>
      <c r="I194" s="116">
        <f>(469+25)/1000</f>
        <v>0.49399999999999999</v>
      </c>
      <c r="J194" s="116">
        <f>(469+25)/1000</f>
        <v>0.49399999999999999</v>
      </c>
      <c r="K194" s="11">
        <v>42571.31</v>
      </c>
      <c r="L194" s="11">
        <v>43427.44</v>
      </c>
      <c r="M194" s="11">
        <v>43427.44</v>
      </c>
      <c r="O194" s="13"/>
    </row>
    <row r="195" spans="1:15">
      <c r="A195" s="117" t="s">
        <v>9</v>
      </c>
      <c r="B195" s="117" t="s">
        <v>9</v>
      </c>
      <c r="C195" s="117" t="s">
        <v>9</v>
      </c>
      <c r="D195" s="24" t="s">
        <v>194</v>
      </c>
      <c r="E195" s="79" t="s">
        <v>9</v>
      </c>
      <c r="F195" s="38" t="s">
        <v>9</v>
      </c>
      <c r="G195" s="22" t="s">
        <v>9</v>
      </c>
      <c r="H195" s="6" t="s">
        <v>9</v>
      </c>
      <c r="I195" s="22" t="s">
        <v>9</v>
      </c>
      <c r="J195" s="22" t="s">
        <v>9</v>
      </c>
      <c r="K195" s="11">
        <f>2294.67</f>
        <v>2294.67</v>
      </c>
      <c r="L195" s="11">
        <f>1181.58</f>
        <v>1181.58</v>
      </c>
      <c r="M195" s="11">
        <v>1251.3599999999999</v>
      </c>
      <c r="O195" s="13"/>
    </row>
    <row r="196" spans="1:15" ht="31.5">
      <c r="A196" s="73" t="s">
        <v>62</v>
      </c>
      <c r="B196" s="74" t="s">
        <v>176</v>
      </c>
      <c r="C196" s="73" t="s">
        <v>9</v>
      </c>
      <c r="D196" s="66" t="s">
        <v>175</v>
      </c>
      <c r="E196" s="88" t="s">
        <v>32</v>
      </c>
      <c r="F196" s="71" t="s">
        <v>211</v>
      </c>
      <c r="G196" s="72">
        <v>27</v>
      </c>
      <c r="H196" s="73" t="s">
        <v>9</v>
      </c>
      <c r="I196" s="72">
        <v>10</v>
      </c>
      <c r="J196" s="72">
        <v>12</v>
      </c>
      <c r="K196" s="67">
        <f>SUM(K197:K242)</f>
        <v>42537.41</v>
      </c>
      <c r="L196" s="67">
        <f t="shared" ref="L196" si="21">SUM(L197:L242)</f>
        <v>42537.409999999996</v>
      </c>
      <c r="M196" s="67">
        <f>SUM(M197:M241)</f>
        <v>42537.41</v>
      </c>
      <c r="O196" s="13"/>
    </row>
    <row r="197" spans="1:15" ht="54" customHeight="1">
      <c r="A197" s="210" t="s">
        <v>62</v>
      </c>
      <c r="B197" s="210" t="s">
        <v>176</v>
      </c>
      <c r="C197" s="210" t="s">
        <v>66</v>
      </c>
      <c r="D197" s="15" t="s">
        <v>310</v>
      </c>
      <c r="E197" s="1" t="s">
        <v>178</v>
      </c>
      <c r="F197" s="38" t="s">
        <v>12</v>
      </c>
      <c r="G197" s="18">
        <v>1</v>
      </c>
      <c r="H197" s="140" t="s">
        <v>258</v>
      </c>
      <c r="I197" s="6" t="s">
        <v>94</v>
      </c>
      <c r="J197" s="6" t="s">
        <v>94</v>
      </c>
      <c r="K197" s="11">
        <v>290</v>
      </c>
      <c r="L197" s="11">
        <v>0</v>
      </c>
      <c r="M197" s="11">
        <v>0</v>
      </c>
      <c r="O197" s="13"/>
    </row>
    <row r="198" spans="1:15" ht="31.5">
      <c r="A198" s="211"/>
      <c r="B198" s="211"/>
      <c r="C198" s="211"/>
      <c r="D198" s="15" t="s">
        <v>311</v>
      </c>
      <c r="E198" s="16" t="s">
        <v>15</v>
      </c>
      <c r="F198" s="38" t="s">
        <v>12</v>
      </c>
      <c r="G198" s="18">
        <v>1</v>
      </c>
      <c r="H198" s="140" t="s">
        <v>258</v>
      </c>
      <c r="I198" s="6" t="s">
        <v>94</v>
      </c>
      <c r="J198" s="6" t="s">
        <v>94</v>
      </c>
      <c r="K198" s="11">
        <v>75</v>
      </c>
      <c r="L198" s="11">
        <v>0</v>
      </c>
      <c r="M198" s="11">
        <v>0</v>
      </c>
      <c r="O198" s="13"/>
    </row>
    <row r="199" spans="1:15" ht="31.5">
      <c r="A199" s="211"/>
      <c r="B199" s="211"/>
      <c r="C199" s="211"/>
      <c r="D199" s="15" t="s">
        <v>312</v>
      </c>
      <c r="E199" s="7" t="s">
        <v>313</v>
      </c>
      <c r="F199" s="38" t="s">
        <v>12</v>
      </c>
      <c r="G199" s="18">
        <v>1</v>
      </c>
      <c r="H199" s="140" t="s">
        <v>258</v>
      </c>
      <c r="I199" s="140" t="s">
        <v>82</v>
      </c>
      <c r="J199" s="133" t="s">
        <v>94</v>
      </c>
      <c r="K199" s="11">
        <v>890</v>
      </c>
      <c r="L199" s="11">
        <v>1750</v>
      </c>
      <c r="M199" s="11">
        <v>0</v>
      </c>
      <c r="O199" s="13"/>
    </row>
    <row r="200" spans="1:15" ht="31.5">
      <c r="A200" s="211"/>
      <c r="B200" s="211"/>
      <c r="C200" s="211"/>
      <c r="D200" s="15" t="s">
        <v>314</v>
      </c>
      <c r="E200" s="1" t="s">
        <v>178</v>
      </c>
      <c r="F200" s="38" t="s">
        <v>12</v>
      </c>
      <c r="G200" s="18">
        <v>1</v>
      </c>
      <c r="H200" s="140" t="s">
        <v>258</v>
      </c>
      <c r="I200" s="133" t="s">
        <v>94</v>
      </c>
      <c r="J200" s="133" t="s">
        <v>94</v>
      </c>
      <c r="K200" s="11">
        <v>700</v>
      </c>
      <c r="L200" s="11">
        <v>0</v>
      </c>
      <c r="M200" s="11">
        <v>0</v>
      </c>
      <c r="O200" s="13"/>
    </row>
    <row r="201" spans="1:15" ht="47.25">
      <c r="A201" s="211"/>
      <c r="B201" s="211"/>
      <c r="C201" s="211"/>
      <c r="D201" s="15" t="s">
        <v>315</v>
      </c>
      <c r="E201" s="1" t="s">
        <v>178</v>
      </c>
      <c r="F201" s="38" t="s">
        <v>12</v>
      </c>
      <c r="G201" s="18">
        <v>1</v>
      </c>
      <c r="H201" s="140" t="s">
        <v>258</v>
      </c>
      <c r="I201" s="133" t="s">
        <v>94</v>
      </c>
      <c r="J201" s="133" t="s">
        <v>94</v>
      </c>
      <c r="K201" s="11">
        <v>800</v>
      </c>
      <c r="L201" s="11">
        <v>0</v>
      </c>
      <c r="M201" s="11">
        <v>0</v>
      </c>
      <c r="O201" s="13"/>
    </row>
    <row r="202" spans="1:15">
      <c r="A202" s="211"/>
      <c r="B202" s="211"/>
      <c r="C202" s="211"/>
      <c r="D202" s="15" t="s">
        <v>316</v>
      </c>
      <c r="E202" s="7" t="s">
        <v>14</v>
      </c>
      <c r="F202" s="38" t="s">
        <v>12</v>
      </c>
      <c r="G202" s="18">
        <v>0</v>
      </c>
      <c r="H202" s="140" t="s">
        <v>9</v>
      </c>
      <c r="I202" s="133" t="s">
        <v>94</v>
      </c>
      <c r="J202" s="140" t="s">
        <v>61</v>
      </c>
      <c r="K202" s="11">
        <v>0</v>
      </c>
      <c r="L202" s="11">
        <v>0</v>
      </c>
      <c r="M202" s="11">
        <v>4000</v>
      </c>
      <c r="O202" s="13"/>
    </row>
    <row r="203" spans="1:15">
      <c r="A203" s="211"/>
      <c r="B203" s="211"/>
      <c r="C203" s="211"/>
      <c r="D203" s="15" t="s">
        <v>317</v>
      </c>
      <c r="E203" s="7" t="s">
        <v>14</v>
      </c>
      <c r="F203" s="38" t="s">
        <v>12</v>
      </c>
      <c r="G203" s="18">
        <v>0</v>
      </c>
      <c r="H203" s="140" t="s">
        <v>9</v>
      </c>
      <c r="I203" s="133" t="s">
        <v>94</v>
      </c>
      <c r="J203" s="140" t="s">
        <v>61</v>
      </c>
      <c r="K203" s="11">
        <v>0</v>
      </c>
      <c r="L203" s="11">
        <v>0</v>
      </c>
      <c r="M203" s="11">
        <v>3000</v>
      </c>
      <c r="O203" s="13"/>
    </row>
    <row r="204" spans="1:15" ht="31.5">
      <c r="A204" s="217" t="s">
        <v>62</v>
      </c>
      <c r="B204" s="217" t="s">
        <v>176</v>
      </c>
      <c r="C204" s="217" t="s">
        <v>68</v>
      </c>
      <c r="D204" s="15" t="s">
        <v>380</v>
      </c>
      <c r="E204" s="1" t="s">
        <v>178</v>
      </c>
      <c r="F204" s="38" t="s">
        <v>12</v>
      </c>
      <c r="G204" s="18">
        <v>1</v>
      </c>
      <c r="H204" s="140" t="s">
        <v>258</v>
      </c>
      <c r="I204" s="6" t="s">
        <v>94</v>
      </c>
      <c r="J204" s="6" t="s">
        <v>94</v>
      </c>
      <c r="K204" s="11">
        <v>500</v>
      </c>
      <c r="L204" s="11">
        <v>0</v>
      </c>
      <c r="M204" s="11">
        <v>0</v>
      </c>
      <c r="O204" s="13"/>
    </row>
    <row r="205" spans="1:15" ht="31.5">
      <c r="A205" s="217"/>
      <c r="B205" s="217"/>
      <c r="C205" s="217"/>
      <c r="D205" s="12" t="s">
        <v>381</v>
      </c>
      <c r="E205" s="1" t="s">
        <v>178</v>
      </c>
      <c r="F205" s="10" t="s">
        <v>12</v>
      </c>
      <c r="G205" s="21">
        <v>1</v>
      </c>
      <c r="H205" s="140" t="s">
        <v>258</v>
      </c>
      <c r="I205" s="8" t="s">
        <v>94</v>
      </c>
      <c r="J205" s="8" t="s">
        <v>94</v>
      </c>
      <c r="K205" s="11">
        <v>750</v>
      </c>
      <c r="L205" s="11">
        <v>0</v>
      </c>
      <c r="M205" s="11">
        <v>0</v>
      </c>
      <c r="O205" s="13"/>
    </row>
    <row r="206" spans="1:15" ht="31.5">
      <c r="A206" s="217"/>
      <c r="B206" s="217"/>
      <c r="C206" s="217"/>
      <c r="D206" s="5" t="s">
        <v>337</v>
      </c>
      <c r="E206" s="7" t="s">
        <v>178</v>
      </c>
      <c r="F206" s="10" t="s">
        <v>12</v>
      </c>
      <c r="G206" s="21">
        <v>1</v>
      </c>
      <c r="H206" s="140" t="s">
        <v>258</v>
      </c>
      <c r="I206" s="143">
        <v>0</v>
      </c>
      <c r="J206" s="143">
        <v>0</v>
      </c>
      <c r="K206" s="11">
        <v>800</v>
      </c>
      <c r="L206" s="11">
        <v>0</v>
      </c>
      <c r="M206" s="11">
        <v>0</v>
      </c>
      <c r="O206" s="13"/>
    </row>
    <row r="207" spans="1:15" ht="39" customHeight="1">
      <c r="A207" s="217"/>
      <c r="B207" s="217"/>
      <c r="C207" s="217"/>
      <c r="D207" s="5" t="s">
        <v>314</v>
      </c>
      <c r="E207" s="7" t="s">
        <v>178</v>
      </c>
      <c r="F207" s="10" t="s">
        <v>12</v>
      </c>
      <c r="G207" s="21">
        <v>1</v>
      </c>
      <c r="H207" s="140" t="s">
        <v>258</v>
      </c>
      <c r="I207" s="143">
        <v>0</v>
      </c>
      <c r="J207" s="143">
        <v>0</v>
      </c>
      <c r="K207" s="11">
        <v>700</v>
      </c>
      <c r="L207" s="11">
        <v>0</v>
      </c>
      <c r="M207" s="11">
        <v>0</v>
      </c>
    </row>
    <row r="208" spans="1:15" ht="39" customHeight="1">
      <c r="A208" s="217"/>
      <c r="B208" s="217"/>
      <c r="C208" s="217"/>
      <c r="D208" s="12" t="s">
        <v>338</v>
      </c>
      <c r="E208" s="7" t="s">
        <v>339</v>
      </c>
      <c r="F208" s="10" t="s">
        <v>12</v>
      </c>
      <c r="G208" s="21">
        <v>4</v>
      </c>
      <c r="H208" s="140" t="s">
        <v>258</v>
      </c>
      <c r="I208" s="143">
        <v>0</v>
      </c>
      <c r="J208" s="143">
        <v>0</v>
      </c>
      <c r="K208" s="11">
        <v>63</v>
      </c>
      <c r="L208" s="11">
        <v>0</v>
      </c>
      <c r="M208" s="11">
        <v>0</v>
      </c>
    </row>
    <row r="209" spans="1:13">
      <c r="A209" s="217"/>
      <c r="B209" s="217"/>
      <c r="C209" s="217"/>
      <c r="D209" s="5" t="s">
        <v>327</v>
      </c>
      <c r="E209" s="7" t="s">
        <v>313</v>
      </c>
      <c r="F209" s="10" t="s">
        <v>12</v>
      </c>
      <c r="G209" s="21">
        <v>0</v>
      </c>
      <c r="H209" s="140" t="s">
        <v>9</v>
      </c>
      <c r="I209" s="143" t="s">
        <v>94</v>
      </c>
      <c r="J209" s="143" t="s">
        <v>61</v>
      </c>
      <c r="K209" s="11">
        <v>0</v>
      </c>
      <c r="L209" s="11">
        <v>0</v>
      </c>
      <c r="M209" s="11">
        <v>516.67999999999995</v>
      </c>
    </row>
    <row r="210" spans="1:13">
      <c r="A210" s="217"/>
      <c r="B210" s="217"/>
      <c r="C210" s="217"/>
      <c r="D210" s="12" t="s">
        <v>340</v>
      </c>
      <c r="E210" s="7" t="s">
        <v>14</v>
      </c>
      <c r="F210" s="10" t="s">
        <v>12</v>
      </c>
      <c r="G210" s="21">
        <v>0</v>
      </c>
      <c r="H210" s="140" t="s">
        <v>9</v>
      </c>
      <c r="I210" s="143">
        <v>0</v>
      </c>
      <c r="J210" s="143" t="s">
        <v>61</v>
      </c>
      <c r="K210" s="11">
        <v>0</v>
      </c>
      <c r="L210" s="11">
        <v>0</v>
      </c>
      <c r="M210" s="11">
        <v>1700</v>
      </c>
    </row>
    <row r="211" spans="1:13" ht="31.5">
      <c r="A211" s="212" t="s">
        <v>62</v>
      </c>
      <c r="B211" s="210" t="s">
        <v>176</v>
      </c>
      <c r="C211" s="212" t="s">
        <v>117</v>
      </c>
      <c r="D211" s="12" t="s">
        <v>341</v>
      </c>
      <c r="E211" s="16" t="s">
        <v>32</v>
      </c>
      <c r="F211" s="10" t="s">
        <v>12</v>
      </c>
      <c r="G211" s="23">
        <v>1</v>
      </c>
      <c r="H211" s="140" t="s">
        <v>258</v>
      </c>
      <c r="I211" s="8" t="s">
        <v>94</v>
      </c>
      <c r="J211" s="8" t="s">
        <v>94</v>
      </c>
      <c r="K211" s="11">
        <v>150</v>
      </c>
      <c r="L211" s="11">
        <v>0</v>
      </c>
      <c r="M211" s="11">
        <v>0</v>
      </c>
    </row>
    <row r="212" spans="1:13" ht="31.5">
      <c r="A212" s="213"/>
      <c r="B212" s="211"/>
      <c r="C212" s="213"/>
      <c r="D212" s="12" t="s">
        <v>342</v>
      </c>
      <c r="E212" s="16" t="s">
        <v>32</v>
      </c>
      <c r="F212" s="10" t="s">
        <v>12</v>
      </c>
      <c r="G212" s="23">
        <v>1</v>
      </c>
      <c r="H212" s="140" t="s">
        <v>258</v>
      </c>
      <c r="I212" s="143" t="s">
        <v>94</v>
      </c>
      <c r="J212" s="143" t="s">
        <v>94</v>
      </c>
      <c r="K212" s="11">
        <v>150</v>
      </c>
      <c r="L212" s="11">
        <v>0</v>
      </c>
      <c r="M212" s="11">
        <v>0</v>
      </c>
    </row>
    <row r="213" spans="1:13">
      <c r="A213" s="214"/>
      <c r="B213" s="215"/>
      <c r="C213" s="214"/>
      <c r="D213" s="12" t="s">
        <v>343</v>
      </c>
      <c r="E213" s="16" t="s">
        <v>14</v>
      </c>
      <c r="F213" s="10" t="s">
        <v>12</v>
      </c>
      <c r="G213" s="23">
        <v>0</v>
      </c>
      <c r="H213" s="140" t="s">
        <v>9</v>
      </c>
      <c r="I213" s="143" t="s">
        <v>61</v>
      </c>
      <c r="J213" s="143" t="s">
        <v>94</v>
      </c>
      <c r="K213" s="11">
        <v>0</v>
      </c>
      <c r="L213" s="11">
        <v>2000</v>
      </c>
      <c r="M213" s="11">
        <v>0</v>
      </c>
    </row>
    <row r="214" spans="1:13" ht="31.5">
      <c r="A214" s="216" t="s">
        <v>62</v>
      </c>
      <c r="B214" s="217" t="s">
        <v>176</v>
      </c>
      <c r="C214" s="216" t="s">
        <v>72</v>
      </c>
      <c r="D214" s="16" t="s">
        <v>334</v>
      </c>
      <c r="E214" s="7" t="s">
        <v>178</v>
      </c>
      <c r="F214" s="19" t="s">
        <v>12</v>
      </c>
      <c r="G214" s="23">
        <v>1</v>
      </c>
      <c r="H214" s="140" t="s">
        <v>258</v>
      </c>
      <c r="I214" s="8" t="s">
        <v>94</v>
      </c>
      <c r="J214" s="8" t="s">
        <v>94</v>
      </c>
      <c r="K214" s="11">
        <v>73</v>
      </c>
      <c r="L214" s="11">
        <v>0</v>
      </c>
      <c r="M214" s="11">
        <v>0</v>
      </c>
    </row>
    <row r="215" spans="1:13" ht="31.5">
      <c r="A215" s="216"/>
      <c r="B215" s="217"/>
      <c r="C215" s="216"/>
      <c r="D215" s="16" t="s">
        <v>179</v>
      </c>
      <c r="E215" s="16" t="s">
        <v>131</v>
      </c>
      <c r="F215" s="19" t="s">
        <v>12</v>
      </c>
      <c r="G215" s="23">
        <v>1</v>
      </c>
      <c r="H215" s="140" t="s">
        <v>258</v>
      </c>
      <c r="I215" s="143" t="s">
        <v>94</v>
      </c>
      <c r="J215" s="8" t="s">
        <v>94</v>
      </c>
      <c r="K215" s="11">
        <v>60</v>
      </c>
      <c r="L215" s="11">
        <v>0</v>
      </c>
      <c r="M215" s="11">
        <v>0</v>
      </c>
    </row>
    <row r="216" spans="1:13" ht="47.25">
      <c r="A216" s="216"/>
      <c r="B216" s="217"/>
      <c r="C216" s="216"/>
      <c r="D216" s="16" t="s">
        <v>335</v>
      </c>
      <c r="E216" s="16" t="s">
        <v>14</v>
      </c>
      <c r="F216" s="19" t="s">
        <v>12</v>
      </c>
      <c r="G216" s="23">
        <v>1</v>
      </c>
      <c r="H216" s="140" t="s">
        <v>258</v>
      </c>
      <c r="I216" s="8" t="s">
        <v>94</v>
      </c>
      <c r="J216" s="8" t="s">
        <v>94</v>
      </c>
      <c r="K216" s="11">
        <v>428.86</v>
      </c>
      <c r="L216" s="11">
        <v>0</v>
      </c>
      <c r="M216" s="11">
        <v>0</v>
      </c>
    </row>
    <row r="217" spans="1:13" ht="31.5">
      <c r="A217" s="216"/>
      <c r="B217" s="217"/>
      <c r="C217" s="216"/>
      <c r="D217" s="16" t="s">
        <v>336</v>
      </c>
      <c r="E217" s="16" t="s">
        <v>14</v>
      </c>
      <c r="F217" s="19" t="s">
        <v>12</v>
      </c>
      <c r="G217" s="23">
        <v>0</v>
      </c>
      <c r="H217" s="140" t="s">
        <v>9</v>
      </c>
      <c r="I217" s="143" t="s">
        <v>82</v>
      </c>
      <c r="J217" s="8" t="s">
        <v>94</v>
      </c>
      <c r="K217" s="11">
        <v>0</v>
      </c>
      <c r="L217" s="11">
        <v>3100</v>
      </c>
      <c r="M217" s="11">
        <v>0</v>
      </c>
    </row>
    <row r="218" spans="1:13">
      <c r="A218" s="216"/>
      <c r="B218" s="217"/>
      <c r="C218" s="216"/>
      <c r="D218" s="16" t="s">
        <v>327</v>
      </c>
      <c r="E218" s="1" t="s">
        <v>313</v>
      </c>
      <c r="F218" s="19" t="s">
        <v>12</v>
      </c>
      <c r="G218" s="23">
        <v>0</v>
      </c>
      <c r="H218" s="140" t="s">
        <v>9</v>
      </c>
      <c r="I218" s="143" t="s">
        <v>79</v>
      </c>
      <c r="J218" s="143" t="s">
        <v>61</v>
      </c>
      <c r="K218" s="11">
        <v>0</v>
      </c>
      <c r="L218" s="11">
        <v>512</v>
      </c>
      <c r="M218" s="11">
        <v>800</v>
      </c>
    </row>
    <row r="219" spans="1:13" ht="31.5">
      <c r="A219" s="212" t="s">
        <v>62</v>
      </c>
      <c r="B219" s="210" t="s">
        <v>176</v>
      </c>
      <c r="C219" s="212" t="s">
        <v>73</v>
      </c>
      <c r="D219" s="12" t="s">
        <v>312</v>
      </c>
      <c r="E219" s="16" t="s">
        <v>313</v>
      </c>
      <c r="F219" s="10" t="s">
        <v>12</v>
      </c>
      <c r="G219" s="23">
        <v>1</v>
      </c>
      <c r="H219" s="140" t="s">
        <v>258</v>
      </c>
      <c r="I219" s="143" t="s">
        <v>61</v>
      </c>
      <c r="J219" s="8" t="s">
        <v>94</v>
      </c>
      <c r="K219" s="11">
        <v>890</v>
      </c>
      <c r="L219" s="11">
        <v>3948.3</v>
      </c>
      <c r="M219" s="11">
        <v>0</v>
      </c>
    </row>
    <row r="220" spans="1:13" ht="47.25" customHeight="1">
      <c r="A220" s="213"/>
      <c r="B220" s="211"/>
      <c r="C220" s="213"/>
      <c r="D220" s="12" t="s">
        <v>329</v>
      </c>
      <c r="E220" s="16" t="s">
        <v>330</v>
      </c>
      <c r="F220" s="19" t="s">
        <v>12</v>
      </c>
      <c r="G220" s="23">
        <v>39</v>
      </c>
      <c r="H220" s="140" t="s">
        <v>258</v>
      </c>
      <c r="I220" s="143" t="s">
        <v>94</v>
      </c>
      <c r="J220" s="143" t="s">
        <v>94</v>
      </c>
      <c r="K220" s="11">
        <v>99.85</v>
      </c>
      <c r="L220" s="11">
        <v>0</v>
      </c>
      <c r="M220" s="11">
        <v>0</v>
      </c>
    </row>
    <row r="221" spans="1:13" ht="31.5">
      <c r="A221" s="213"/>
      <c r="B221" s="211"/>
      <c r="C221" s="213"/>
      <c r="D221" s="12" t="s">
        <v>314</v>
      </c>
      <c r="E221" s="16" t="s">
        <v>178</v>
      </c>
      <c r="F221" s="19" t="s">
        <v>12</v>
      </c>
      <c r="G221" s="23">
        <v>1</v>
      </c>
      <c r="H221" s="140" t="s">
        <v>258</v>
      </c>
      <c r="I221" s="143" t="s">
        <v>94</v>
      </c>
      <c r="J221" s="143" t="s">
        <v>94</v>
      </c>
      <c r="K221" s="11">
        <v>700</v>
      </c>
      <c r="L221" s="11">
        <v>0</v>
      </c>
      <c r="M221" s="11">
        <v>0</v>
      </c>
    </row>
    <row r="222" spans="1:13">
      <c r="A222" s="213"/>
      <c r="B222" s="211"/>
      <c r="C222" s="213"/>
      <c r="D222" s="12" t="s">
        <v>219</v>
      </c>
      <c r="E222" s="16" t="s">
        <v>14</v>
      </c>
      <c r="F222" s="19" t="s">
        <v>12</v>
      </c>
      <c r="G222" s="23">
        <v>0</v>
      </c>
      <c r="H222" s="140" t="s">
        <v>9</v>
      </c>
      <c r="I222" s="134" t="s">
        <v>94</v>
      </c>
      <c r="J222" s="143" t="s">
        <v>61</v>
      </c>
      <c r="K222" s="11">
        <v>0</v>
      </c>
      <c r="L222" s="11">
        <v>0</v>
      </c>
      <c r="M222" s="11">
        <v>3000</v>
      </c>
    </row>
    <row r="223" spans="1:13">
      <c r="A223" s="214"/>
      <c r="B223" s="215"/>
      <c r="C223" s="214"/>
      <c r="D223" s="12" t="s">
        <v>331</v>
      </c>
      <c r="E223" s="16" t="s">
        <v>14</v>
      </c>
      <c r="F223" s="19" t="s">
        <v>12</v>
      </c>
      <c r="G223" s="23">
        <v>0</v>
      </c>
      <c r="H223" s="140" t="s">
        <v>9</v>
      </c>
      <c r="I223" s="143" t="s">
        <v>94</v>
      </c>
      <c r="J223" s="143" t="s">
        <v>61</v>
      </c>
      <c r="K223" s="11">
        <v>0</v>
      </c>
      <c r="L223" s="11">
        <v>0</v>
      </c>
      <c r="M223" s="11">
        <v>2000</v>
      </c>
    </row>
    <row r="224" spans="1:13" ht="31.5">
      <c r="A224" s="212" t="s">
        <v>62</v>
      </c>
      <c r="B224" s="210" t="s">
        <v>176</v>
      </c>
      <c r="C224" s="212" t="s">
        <v>70</v>
      </c>
      <c r="D224" s="12" t="s">
        <v>321</v>
      </c>
      <c r="E224" s="16" t="s">
        <v>313</v>
      </c>
      <c r="F224" s="10" t="s">
        <v>12</v>
      </c>
      <c r="G224" s="23">
        <v>1</v>
      </c>
      <c r="H224" s="140" t="s">
        <v>258</v>
      </c>
      <c r="I224" s="143" t="s">
        <v>61</v>
      </c>
      <c r="J224" s="8" t="s">
        <v>94</v>
      </c>
      <c r="K224" s="11">
        <v>838.35</v>
      </c>
      <c r="L224" s="11">
        <v>1525</v>
      </c>
      <c r="M224" s="11">
        <v>0</v>
      </c>
    </row>
    <row r="225" spans="1:13" ht="31.5">
      <c r="A225" s="213"/>
      <c r="B225" s="211"/>
      <c r="C225" s="213"/>
      <c r="D225" s="12" t="s">
        <v>378</v>
      </c>
      <c r="E225" s="16" t="s">
        <v>15</v>
      </c>
      <c r="F225" s="10" t="s">
        <v>12</v>
      </c>
      <c r="G225" s="23">
        <v>1</v>
      </c>
      <c r="H225" s="201" t="s">
        <v>258</v>
      </c>
      <c r="I225" s="200" t="s">
        <v>94</v>
      </c>
      <c r="J225" s="200" t="s">
        <v>94</v>
      </c>
      <c r="K225" s="11">
        <v>44.82</v>
      </c>
      <c r="L225" s="11">
        <v>0</v>
      </c>
      <c r="M225" s="11">
        <v>0</v>
      </c>
    </row>
    <row r="226" spans="1:13" ht="47.25">
      <c r="A226" s="213"/>
      <c r="B226" s="211"/>
      <c r="C226" s="213"/>
      <c r="D226" s="12" t="s">
        <v>379</v>
      </c>
      <c r="E226" s="16" t="s">
        <v>32</v>
      </c>
      <c r="F226" s="10" t="s">
        <v>12</v>
      </c>
      <c r="G226" s="23">
        <v>1</v>
      </c>
      <c r="H226" s="201" t="s">
        <v>258</v>
      </c>
      <c r="I226" s="200" t="s">
        <v>94</v>
      </c>
      <c r="J226" s="200" t="s">
        <v>94</v>
      </c>
      <c r="K226" s="11">
        <v>16.829999999999998</v>
      </c>
      <c r="L226" s="11">
        <v>0</v>
      </c>
      <c r="M226" s="11">
        <v>0</v>
      </c>
    </row>
    <row r="227" spans="1:13" ht="31.5">
      <c r="A227" s="213"/>
      <c r="B227" s="211"/>
      <c r="C227" s="213"/>
      <c r="D227" s="16" t="s">
        <v>322</v>
      </c>
      <c r="E227" s="16" t="s">
        <v>178</v>
      </c>
      <c r="F227" s="10" t="s">
        <v>12</v>
      </c>
      <c r="G227" s="21">
        <v>0</v>
      </c>
      <c r="H227" s="6" t="s">
        <v>9</v>
      </c>
      <c r="I227" s="8" t="s">
        <v>61</v>
      </c>
      <c r="J227" s="8" t="s">
        <v>94</v>
      </c>
      <c r="K227" s="11">
        <v>0</v>
      </c>
      <c r="L227" s="11">
        <v>773.28</v>
      </c>
      <c r="M227" s="11">
        <v>0</v>
      </c>
    </row>
    <row r="228" spans="1:13" ht="31.5">
      <c r="A228" s="213"/>
      <c r="B228" s="211"/>
      <c r="C228" s="213"/>
      <c r="D228" s="16" t="s">
        <v>323</v>
      </c>
      <c r="E228" s="16" t="s">
        <v>14</v>
      </c>
      <c r="F228" s="10" t="s">
        <v>12</v>
      </c>
      <c r="G228" s="21">
        <v>0</v>
      </c>
      <c r="H228" s="140" t="s">
        <v>9</v>
      </c>
      <c r="I228" s="8" t="s">
        <v>94</v>
      </c>
      <c r="J228" s="143" t="s">
        <v>82</v>
      </c>
      <c r="K228" s="11">
        <v>0</v>
      </c>
      <c r="L228" s="11">
        <v>0</v>
      </c>
      <c r="M228" s="11">
        <v>5538.09</v>
      </c>
    </row>
    <row r="229" spans="1:13" ht="31.5">
      <c r="A229" s="216" t="s">
        <v>62</v>
      </c>
      <c r="B229" s="217" t="s">
        <v>176</v>
      </c>
      <c r="C229" s="212" t="s">
        <v>74</v>
      </c>
      <c r="D229" s="16" t="s">
        <v>332</v>
      </c>
      <c r="E229" s="16" t="s">
        <v>15</v>
      </c>
      <c r="F229" s="19" t="s">
        <v>12</v>
      </c>
      <c r="G229" s="23">
        <v>2</v>
      </c>
      <c r="H229" s="140" t="s">
        <v>258</v>
      </c>
      <c r="I229" s="8" t="s">
        <v>94</v>
      </c>
      <c r="J229" s="8" t="s">
        <v>94</v>
      </c>
      <c r="K229" s="11">
        <v>83</v>
      </c>
      <c r="L229" s="11">
        <v>0</v>
      </c>
      <c r="M229" s="11">
        <v>0</v>
      </c>
    </row>
    <row r="230" spans="1:13" ht="48" customHeight="1">
      <c r="A230" s="216"/>
      <c r="B230" s="217"/>
      <c r="C230" s="213"/>
      <c r="D230" s="16" t="s">
        <v>311</v>
      </c>
      <c r="E230" s="16" t="s">
        <v>333</v>
      </c>
      <c r="F230" s="19" t="s">
        <v>12</v>
      </c>
      <c r="G230" s="23">
        <v>1</v>
      </c>
      <c r="H230" s="140" t="s">
        <v>258</v>
      </c>
      <c r="I230" s="143" t="s">
        <v>94</v>
      </c>
      <c r="J230" s="143" t="s">
        <v>94</v>
      </c>
      <c r="K230" s="11">
        <v>66</v>
      </c>
      <c r="L230" s="11">
        <v>0</v>
      </c>
      <c r="M230" s="11">
        <v>0</v>
      </c>
    </row>
    <row r="231" spans="1:13" ht="31.5">
      <c r="A231" s="216"/>
      <c r="B231" s="217"/>
      <c r="C231" s="213"/>
      <c r="D231" s="16" t="s">
        <v>314</v>
      </c>
      <c r="E231" s="16" t="s">
        <v>178</v>
      </c>
      <c r="F231" s="19" t="s">
        <v>12</v>
      </c>
      <c r="G231" s="23">
        <v>1</v>
      </c>
      <c r="H231" s="140" t="s">
        <v>258</v>
      </c>
      <c r="I231" s="143" t="s">
        <v>94</v>
      </c>
      <c r="J231" s="143" t="s">
        <v>94</v>
      </c>
      <c r="K231" s="11">
        <v>700</v>
      </c>
      <c r="L231" s="11">
        <v>0</v>
      </c>
      <c r="M231" s="11">
        <v>0</v>
      </c>
    </row>
    <row r="232" spans="1:13" ht="31.5">
      <c r="A232" s="260" t="s">
        <v>62</v>
      </c>
      <c r="B232" s="217" t="s">
        <v>176</v>
      </c>
      <c r="C232" s="216" t="s">
        <v>75</v>
      </c>
      <c r="D232" s="16" t="s">
        <v>180</v>
      </c>
      <c r="E232" s="16" t="s">
        <v>178</v>
      </c>
      <c r="F232" s="19" t="s">
        <v>12</v>
      </c>
      <c r="G232" s="23">
        <v>1</v>
      </c>
      <c r="H232" s="140" t="s">
        <v>258</v>
      </c>
      <c r="I232" s="8" t="s">
        <v>94</v>
      </c>
      <c r="J232" s="8" t="s">
        <v>94</v>
      </c>
      <c r="K232" s="11">
        <v>600</v>
      </c>
      <c r="L232" s="11">
        <v>0</v>
      </c>
      <c r="M232" s="11">
        <v>0</v>
      </c>
    </row>
    <row r="233" spans="1:13" ht="63">
      <c r="A233" s="261"/>
      <c r="B233" s="217"/>
      <c r="C233" s="216"/>
      <c r="D233" s="16" t="s">
        <v>324</v>
      </c>
      <c r="E233" s="16" t="s">
        <v>14</v>
      </c>
      <c r="F233" s="19" t="s">
        <v>12</v>
      </c>
      <c r="G233" s="23">
        <v>1</v>
      </c>
      <c r="H233" s="140" t="s">
        <v>258</v>
      </c>
      <c r="I233" s="143" t="s">
        <v>61</v>
      </c>
      <c r="J233" s="8" t="s">
        <v>94</v>
      </c>
      <c r="K233" s="11">
        <v>13995.06</v>
      </c>
      <c r="L233" s="11">
        <v>25944.02</v>
      </c>
      <c r="M233" s="11">
        <v>0</v>
      </c>
    </row>
    <row r="234" spans="1:13" ht="31.5">
      <c r="A234" s="261"/>
      <c r="B234" s="217"/>
      <c r="C234" s="216"/>
      <c r="D234" s="16" t="s">
        <v>325</v>
      </c>
      <c r="E234" s="104" t="s">
        <v>15</v>
      </c>
      <c r="F234" s="19" t="s">
        <v>12</v>
      </c>
      <c r="G234" s="23">
        <v>1</v>
      </c>
      <c r="H234" s="140" t="s">
        <v>258</v>
      </c>
      <c r="I234" s="8" t="s">
        <v>94</v>
      </c>
      <c r="J234" s="8" t="s">
        <v>94</v>
      </c>
      <c r="K234" s="11">
        <v>43.84</v>
      </c>
      <c r="L234" s="11">
        <v>0</v>
      </c>
      <c r="M234" s="11">
        <v>0</v>
      </c>
    </row>
    <row r="235" spans="1:13" ht="39.75" customHeight="1">
      <c r="A235" s="261"/>
      <c r="B235" s="217"/>
      <c r="C235" s="216"/>
      <c r="D235" s="16" t="s">
        <v>326</v>
      </c>
      <c r="E235" s="104" t="s">
        <v>14</v>
      </c>
      <c r="F235" s="19" t="s">
        <v>12</v>
      </c>
      <c r="G235" s="23">
        <v>0</v>
      </c>
      <c r="H235" s="140" t="s">
        <v>9</v>
      </c>
      <c r="I235" s="143" t="s">
        <v>94</v>
      </c>
      <c r="J235" s="143" t="s">
        <v>61</v>
      </c>
      <c r="K235" s="11">
        <v>0</v>
      </c>
      <c r="L235" s="11">
        <v>0</v>
      </c>
      <c r="M235" s="11">
        <v>5000</v>
      </c>
    </row>
    <row r="236" spans="1:13">
      <c r="A236" s="261"/>
      <c r="B236" s="217"/>
      <c r="C236" s="216"/>
      <c r="D236" s="16" t="s">
        <v>327</v>
      </c>
      <c r="E236" s="104" t="s">
        <v>328</v>
      </c>
      <c r="F236" s="19" t="s">
        <v>12</v>
      </c>
      <c r="G236" s="23">
        <v>0</v>
      </c>
      <c r="H236" s="140" t="s">
        <v>9</v>
      </c>
      <c r="I236" s="143" t="s">
        <v>94</v>
      </c>
      <c r="J236" s="172" t="s">
        <v>61</v>
      </c>
      <c r="K236" s="11">
        <v>0</v>
      </c>
      <c r="L236" s="11">
        <v>0</v>
      </c>
      <c r="M236" s="11">
        <v>550</v>
      </c>
    </row>
    <row r="237" spans="1:13" ht="47.25" customHeight="1">
      <c r="A237" s="212" t="s">
        <v>62</v>
      </c>
      <c r="B237" s="210" t="s">
        <v>176</v>
      </c>
      <c r="C237" s="212" t="s">
        <v>71</v>
      </c>
      <c r="D237" s="16" t="s">
        <v>318</v>
      </c>
      <c r="E237" s="16" t="s">
        <v>14</v>
      </c>
      <c r="F237" s="10" t="s">
        <v>12</v>
      </c>
      <c r="G237" s="21">
        <v>1</v>
      </c>
      <c r="H237" s="140" t="s">
        <v>258</v>
      </c>
      <c r="I237" s="143" t="s">
        <v>94</v>
      </c>
      <c r="J237" s="8" t="s">
        <v>94</v>
      </c>
      <c r="K237" s="11">
        <v>17603</v>
      </c>
      <c r="L237" s="11">
        <v>0</v>
      </c>
      <c r="M237" s="11">
        <v>0</v>
      </c>
    </row>
    <row r="238" spans="1:13" ht="47.25">
      <c r="A238" s="213"/>
      <c r="B238" s="211"/>
      <c r="C238" s="213"/>
      <c r="D238" s="16" t="s">
        <v>319</v>
      </c>
      <c r="E238" s="16" t="s">
        <v>15</v>
      </c>
      <c r="F238" s="10" t="s">
        <v>12</v>
      </c>
      <c r="G238" s="21">
        <v>1</v>
      </c>
      <c r="H238" s="140" t="s">
        <v>258</v>
      </c>
      <c r="I238" s="143" t="s">
        <v>94</v>
      </c>
      <c r="J238" s="143" t="s">
        <v>94</v>
      </c>
      <c r="K238" s="11">
        <v>426.8</v>
      </c>
      <c r="L238" s="11">
        <v>0</v>
      </c>
      <c r="M238" s="11">
        <v>0</v>
      </c>
    </row>
    <row r="239" spans="1:13">
      <c r="A239" s="213"/>
      <c r="B239" s="211"/>
      <c r="C239" s="213"/>
      <c r="D239" s="16" t="s">
        <v>312</v>
      </c>
      <c r="E239" s="12" t="s">
        <v>313</v>
      </c>
      <c r="F239" s="10" t="s">
        <v>12</v>
      </c>
      <c r="G239" s="23">
        <v>0</v>
      </c>
      <c r="H239" s="6" t="s">
        <v>9</v>
      </c>
      <c r="I239" s="8" t="s">
        <v>61</v>
      </c>
      <c r="J239" s="8" t="s">
        <v>94</v>
      </c>
      <c r="K239" s="11">
        <v>0</v>
      </c>
      <c r="L239" s="11">
        <v>220</v>
      </c>
      <c r="M239" s="11">
        <v>0</v>
      </c>
    </row>
    <row r="240" spans="1:13" ht="31.5">
      <c r="A240" s="213"/>
      <c r="B240" s="211"/>
      <c r="C240" s="213"/>
      <c r="D240" s="16" t="s">
        <v>181</v>
      </c>
      <c r="E240" s="12" t="s">
        <v>14</v>
      </c>
      <c r="F240" s="10" t="s">
        <v>12</v>
      </c>
      <c r="G240" s="23">
        <v>0</v>
      </c>
      <c r="H240" s="140" t="s">
        <v>9</v>
      </c>
      <c r="I240" s="8" t="s">
        <v>94</v>
      </c>
      <c r="J240" s="143" t="s">
        <v>61</v>
      </c>
      <c r="K240" s="11">
        <v>0</v>
      </c>
      <c r="L240" s="11">
        <v>0</v>
      </c>
      <c r="M240" s="11">
        <v>16432.64</v>
      </c>
    </row>
    <row r="241" spans="1:13" ht="97.5" customHeight="1">
      <c r="A241" s="214"/>
      <c r="B241" s="215"/>
      <c r="C241" s="214"/>
      <c r="D241" s="12" t="s">
        <v>320</v>
      </c>
      <c r="E241" s="12" t="s">
        <v>14</v>
      </c>
      <c r="F241" s="10" t="s">
        <v>12</v>
      </c>
      <c r="G241" s="23">
        <v>0</v>
      </c>
      <c r="H241" s="140" t="s">
        <v>9</v>
      </c>
      <c r="I241" s="143" t="s">
        <v>61</v>
      </c>
      <c r="J241" s="143" t="s">
        <v>94</v>
      </c>
      <c r="K241" s="11">
        <v>0</v>
      </c>
      <c r="L241" s="11">
        <v>2764.81</v>
      </c>
      <c r="M241" s="11">
        <v>0</v>
      </c>
    </row>
    <row r="242" spans="1:13" ht="50.25" customHeight="1">
      <c r="A242" s="4" t="s">
        <v>9</v>
      </c>
      <c r="B242" s="4">
        <v>47351</v>
      </c>
      <c r="C242" s="4" t="s">
        <v>112</v>
      </c>
      <c r="D242" s="24" t="s">
        <v>344</v>
      </c>
      <c r="E242" s="79" t="s">
        <v>9</v>
      </c>
      <c r="F242" s="38" t="s">
        <v>9</v>
      </c>
      <c r="G242" s="22" t="s">
        <v>9</v>
      </c>
      <c r="H242" s="135" t="s">
        <v>9</v>
      </c>
      <c r="I242" s="22" t="s">
        <v>9</v>
      </c>
      <c r="J242" s="143">
        <v>1</v>
      </c>
      <c r="K242" s="11">
        <v>0</v>
      </c>
      <c r="L242" s="11">
        <v>0</v>
      </c>
      <c r="M242" s="11">
        <v>44354.55</v>
      </c>
    </row>
    <row r="243" spans="1:13" ht="94.5">
      <c r="A243" s="206" t="s">
        <v>76</v>
      </c>
      <c r="B243" s="207"/>
      <c r="C243" s="206"/>
      <c r="D243" s="218" t="s">
        <v>77</v>
      </c>
      <c r="E243" s="82" t="s">
        <v>78</v>
      </c>
      <c r="F243" s="83" t="s">
        <v>12</v>
      </c>
      <c r="G243" s="80" t="s">
        <v>104</v>
      </c>
      <c r="H243" s="91" t="s">
        <v>9</v>
      </c>
      <c r="I243" s="158" t="s">
        <v>104</v>
      </c>
      <c r="J243" s="158" t="s">
        <v>104</v>
      </c>
      <c r="K243" s="224">
        <f>K250+K252+K254+K256+K249</f>
        <v>2424</v>
      </c>
      <c r="L243" s="224">
        <f t="shared" ref="L243:M243" si="22">L250+L252+L254+L256+L249</f>
        <v>2186.33</v>
      </c>
      <c r="M243" s="224">
        <f t="shared" si="22"/>
        <v>2186.33</v>
      </c>
    </row>
    <row r="244" spans="1:13" ht="31.5">
      <c r="A244" s="206"/>
      <c r="B244" s="208"/>
      <c r="C244" s="206"/>
      <c r="D244" s="219"/>
      <c r="E244" s="77" t="s">
        <v>195</v>
      </c>
      <c r="F244" s="54" t="s">
        <v>12</v>
      </c>
      <c r="G244" s="81" t="s">
        <v>86</v>
      </c>
      <c r="H244" s="91" t="s">
        <v>9</v>
      </c>
      <c r="I244" s="81" t="s">
        <v>86</v>
      </c>
      <c r="J244" s="81" t="s">
        <v>86</v>
      </c>
      <c r="K244" s="236"/>
      <c r="L244" s="236"/>
      <c r="M244" s="236"/>
    </row>
    <row r="245" spans="1:13" ht="31.5">
      <c r="A245" s="206"/>
      <c r="B245" s="208"/>
      <c r="C245" s="206"/>
      <c r="D245" s="219"/>
      <c r="E245" s="77" t="s">
        <v>196</v>
      </c>
      <c r="F245" s="54" t="s">
        <v>12</v>
      </c>
      <c r="G245" s="129" t="s">
        <v>79</v>
      </c>
      <c r="H245" s="91" t="s">
        <v>9</v>
      </c>
      <c r="I245" s="129" t="s">
        <v>79</v>
      </c>
      <c r="J245" s="129" t="s">
        <v>79</v>
      </c>
      <c r="K245" s="236"/>
      <c r="L245" s="236"/>
      <c r="M245" s="236"/>
    </row>
    <row r="246" spans="1:13" ht="47.25">
      <c r="A246" s="206"/>
      <c r="B246" s="208"/>
      <c r="C246" s="206"/>
      <c r="D246" s="219"/>
      <c r="E246" s="77" t="s">
        <v>197</v>
      </c>
      <c r="F246" s="54" t="s">
        <v>12</v>
      </c>
      <c r="G246" s="167" t="s">
        <v>94</v>
      </c>
      <c r="H246" s="91" t="s">
        <v>9</v>
      </c>
      <c r="I246" s="81" t="s">
        <v>86</v>
      </c>
      <c r="J246" s="81" t="s">
        <v>86</v>
      </c>
      <c r="K246" s="236"/>
      <c r="L246" s="236"/>
      <c r="M246" s="236"/>
    </row>
    <row r="247" spans="1:13" ht="63">
      <c r="A247" s="206"/>
      <c r="B247" s="209"/>
      <c r="C247" s="206"/>
      <c r="D247" s="220"/>
      <c r="E247" s="77" t="s">
        <v>80</v>
      </c>
      <c r="F247" s="85" t="s">
        <v>29</v>
      </c>
      <c r="G247" s="80" t="s">
        <v>81</v>
      </c>
      <c r="H247" s="91" t="s">
        <v>9</v>
      </c>
      <c r="I247" s="80" t="s">
        <v>81</v>
      </c>
      <c r="J247" s="80" t="s">
        <v>81</v>
      </c>
      <c r="K247" s="225"/>
      <c r="L247" s="225"/>
      <c r="M247" s="225"/>
    </row>
    <row r="248" spans="1:13" s="87" customFormat="1" ht="31.5">
      <c r="A248" s="73" t="s">
        <v>76</v>
      </c>
      <c r="B248" s="74" t="s">
        <v>199</v>
      </c>
      <c r="C248" s="71" t="s">
        <v>9</v>
      </c>
      <c r="D248" s="89" t="s">
        <v>198</v>
      </c>
      <c r="E248" s="88" t="s">
        <v>84</v>
      </c>
      <c r="F248" s="86" t="s">
        <v>12</v>
      </c>
      <c r="G248" s="71">
        <v>4</v>
      </c>
      <c r="H248" s="73" t="s">
        <v>9</v>
      </c>
      <c r="I248" s="50" t="s">
        <v>104</v>
      </c>
      <c r="J248" s="50" t="s">
        <v>104</v>
      </c>
      <c r="K248" s="67">
        <v>1000</v>
      </c>
      <c r="L248" s="67">
        <f>L249</f>
        <v>322.33</v>
      </c>
      <c r="M248" s="67">
        <f>M249</f>
        <v>322.33</v>
      </c>
    </row>
    <row r="249" spans="1:13" ht="94.5">
      <c r="A249" s="6" t="s">
        <v>76</v>
      </c>
      <c r="B249" s="111" t="s">
        <v>199</v>
      </c>
      <c r="C249" s="8" t="s">
        <v>85</v>
      </c>
      <c r="D249" s="25" t="s">
        <v>83</v>
      </c>
      <c r="E249" s="12" t="s">
        <v>84</v>
      </c>
      <c r="F249" s="10" t="s">
        <v>12</v>
      </c>
      <c r="G249" s="10">
        <v>4</v>
      </c>
      <c r="H249" s="140" t="s">
        <v>258</v>
      </c>
      <c r="I249" s="157" t="s">
        <v>104</v>
      </c>
      <c r="J249" s="157" t="s">
        <v>104</v>
      </c>
      <c r="K249" s="11">
        <v>1000</v>
      </c>
      <c r="L249" s="11">
        <v>322.33</v>
      </c>
      <c r="M249" s="11">
        <v>322.33</v>
      </c>
    </row>
    <row r="250" spans="1:13" ht="31.5">
      <c r="A250" s="73" t="s">
        <v>76</v>
      </c>
      <c r="B250" s="74" t="s">
        <v>201</v>
      </c>
      <c r="C250" s="73" t="s">
        <v>9</v>
      </c>
      <c r="D250" s="90" t="s">
        <v>200</v>
      </c>
      <c r="E250" s="88" t="s">
        <v>84</v>
      </c>
      <c r="F250" s="71" t="s">
        <v>12</v>
      </c>
      <c r="G250" s="71">
        <v>0</v>
      </c>
      <c r="H250" s="73" t="s">
        <v>9</v>
      </c>
      <c r="I250" s="73" t="s">
        <v>86</v>
      </c>
      <c r="J250" s="73" t="s">
        <v>86</v>
      </c>
      <c r="K250" s="67">
        <f>K251</f>
        <v>0</v>
      </c>
      <c r="L250" s="67">
        <v>440</v>
      </c>
      <c r="M250" s="67">
        <v>440</v>
      </c>
    </row>
    <row r="251" spans="1:13" ht="31.5">
      <c r="A251" s="6" t="s">
        <v>76</v>
      </c>
      <c r="B251" s="111" t="s">
        <v>201</v>
      </c>
      <c r="C251" s="8" t="s">
        <v>16</v>
      </c>
      <c r="D251" s="25" t="s">
        <v>87</v>
      </c>
      <c r="E251" s="7" t="s">
        <v>84</v>
      </c>
      <c r="F251" s="38" t="s">
        <v>12</v>
      </c>
      <c r="G251" s="19">
        <v>0</v>
      </c>
      <c r="H251" s="6" t="s">
        <v>9</v>
      </c>
      <c r="I251" s="8" t="s">
        <v>86</v>
      </c>
      <c r="J251" s="8" t="s">
        <v>86</v>
      </c>
      <c r="K251" s="11">
        <v>0</v>
      </c>
      <c r="L251" s="11">
        <v>440</v>
      </c>
      <c r="M251" s="11">
        <v>440</v>
      </c>
    </row>
    <row r="252" spans="1:13" ht="31.5">
      <c r="A252" s="73" t="s">
        <v>76</v>
      </c>
      <c r="B252" s="74" t="s">
        <v>203</v>
      </c>
      <c r="C252" s="73" t="s">
        <v>9</v>
      </c>
      <c r="D252" s="66" t="s">
        <v>202</v>
      </c>
      <c r="E252" s="66" t="s">
        <v>88</v>
      </c>
      <c r="F252" s="71" t="s">
        <v>12</v>
      </c>
      <c r="G252" s="71">
        <v>5</v>
      </c>
      <c r="H252" s="73" t="s">
        <v>258</v>
      </c>
      <c r="I252" s="73" t="s">
        <v>79</v>
      </c>
      <c r="J252" s="73" t="s">
        <v>79</v>
      </c>
      <c r="K252" s="67">
        <f>K253</f>
        <v>500</v>
      </c>
      <c r="L252" s="67">
        <f t="shared" ref="L252:M252" si="23">L253</f>
        <v>500</v>
      </c>
      <c r="M252" s="67">
        <f t="shared" si="23"/>
        <v>500</v>
      </c>
    </row>
    <row r="253" spans="1:13" ht="47.25">
      <c r="A253" s="6" t="s">
        <v>76</v>
      </c>
      <c r="B253" s="111" t="s">
        <v>203</v>
      </c>
      <c r="C253" s="6" t="s">
        <v>16</v>
      </c>
      <c r="D253" s="25" t="s">
        <v>90</v>
      </c>
      <c r="E253" s="25" t="s">
        <v>88</v>
      </c>
      <c r="F253" s="38" t="s">
        <v>12</v>
      </c>
      <c r="G253" s="38">
        <v>5</v>
      </c>
      <c r="H253" s="140" t="s">
        <v>309</v>
      </c>
      <c r="I253" s="8" t="s">
        <v>79</v>
      </c>
      <c r="J253" s="8" t="s">
        <v>79</v>
      </c>
      <c r="K253" s="11">
        <v>500</v>
      </c>
      <c r="L253" s="11">
        <v>500</v>
      </c>
      <c r="M253" s="11">
        <v>500</v>
      </c>
    </row>
    <row r="254" spans="1:13" ht="31.5">
      <c r="A254" s="73" t="s">
        <v>76</v>
      </c>
      <c r="B254" s="74" t="s">
        <v>205</v>
      </c>
      <c r="C254" s="73" t="s">
        <v>9</v>
      </c>
      <c r="D254" s="66" t="s">
        <v>204</v>
      </c>
      <c r="E254" s="66" t="s">
        <v>88</v>
      </c>
      <c r="F254" s="71" t="s">
        <v>12</v>
      </c>
      <c r="G254" s="71">
        <v>6</v>
      </c>
      <c r="H254" s="73" t="s">
        <v>9</v>
      </c>
      <c r="I254" s="73" t="s">
        <v>86</v>
      </c>
      <c r="J254" s="73" t="s">
        <v>86</v>
      </c>
      <c r="K254" s="67">
        <v>420</v>
      </c>
      <c r="L254" s="67">
        <v>420</v>
      </c>
      <c r="M254" s="67">
        <v>420</v>
      </c>
    </row>
    <row r="255" spans="1:13" ht="47.25">
      <c r="A255" s="6" t="s">
        <v>76</v>
      </c>
      <c r="B255" s="111" t="s">
        <v>205</v>
      </c>
      <c r="C255" s="6" t="s">
        <v>16</v>
      </c>
      <c r="D255" s="25" t="s">
        <v>89</v>
      </c>
      <c r="E255" s="25" t="s">
        <v>88</v>
      </c>
      <c r="F255" s="38" t="s">
        <v>12</v>
      </c>
      <c r="G255" s="2">
        <v>6</v>
      </c>
      <c r="H255" s="140" t="s">
        <v>289</v>
      </c>
      <c r="I255" s="8" t="s">
        <v>86</v>
      </c>
      <c r="J255" s="8" t="s">
        <v>86</v>
      </c>
      <c r="K255" s="11">
        <v>420</v>
      </c>
      <c r="L255" s="11">
        <v>420</v>
      </c>
      <c r="M255" s="11">
        <v>420</v>
      </c>
    </row>
    <row r="256" spans="1:13" ht="15.75" customHeight="1">
      <c r="A256" s="73" t="s">
        <v>62</v>
      </c>
      <c r="B256" s="74" t="s">
        <v>206</v>
      </c>
      <c r="C256" s="73" t="s">
        <v>16</v>
      </c>
      <c r="D256" s="66" t="s">
        <v>213</v>
      </c>
      <c r="E256" s="66" t="s">
        <v>91</v>
      </c>
      <c r="F256" s="71" t="s">
        <v>29</v>
      </c>
      <c r="G256" s="71">
        <v>28</v>
      </c>
      <c r="H256" s="73" t="s">
        <v>9</v>
      </c>
      <c r="I256" s="73" t="s">
        <v>81</v>
      </c>
      <c r="J256" s="73" t="s">
        <v>81</v>
      </c>
      <c r="K256" s="67">
        <f>K257</f>
        <v>504</v>
      </c>
      <c r="L256" s="67">
        <f t="shared" ref="L256:M256" si="24">L257</f>
        <v>504</v>
      </c>
      <c r="M256" s="67">
        <f t="shared" si="24"/>
        <v>504</v>
      </c>
    </row>
    <row r="257" spans="1:13" ht="47.25">
      <c r="A257" s="6" t="s">
        <v>76</v>
      </c>
      <c r="B257" s="111" t="s">
        <v>206</v>
      </c>
      <c r="C257" s="6" t="s">
        <v>16</v>
      </c>
      <c r="D257" s="24" t="s">
        <v>92</v>
      </c>
      <c r="E257" s="7" t="s">
        <v>91</v>
      </c>
      <c r="F257" s="2" t="s">
        <v>29</v>
      </c>
      <c r="G257" s="2">
        <v>28</v>
      </c>
      <c r="H257" s="140" t="s">
        <v>258</v>
      </c>
      <c r="I257" s="8" t="s">
        <v>81</v>
      </c>
      <c r="J257" s="8" t="s">
        <v>81</v>
      </c>
      <c r="K257" s="11">
        <v>504</v>
      </c>
      <c r="L257" s="11">
        <v>504</v>
      </c>
      <c r="M257" s="11">
        <v>504</v>
      </c>
    </row>
    <row r="258" spans="1:13" ht="63.75" customHeight="1">
      <c r="D258" s="132"/>
      <c r="E258" s="132"/>
    </row>
    <row r="259" spans="1:13">
      <c r="D259" s="34"/>
      <c r="E259" s="34"/>
    </row>
    <row r="260" spans="1:13" ht="33.75" customHeight="1">
      <c r="A260" s="204" t="s">
        <v>113</v>
      </c>
      <c r="B260" s="204"/>
      <c r="C260" s="204"/>
      <c r="D260" s="204"/>
      <c r="E260" s="131"/>
      <c r="F260" s="131"/>
    </row>
    <row r="261" spans="1:13">
      <c r="A261" s="34"/>
      <c r="B261" s="34"/>
      <c r="C261" s="120"/>
    </row>
    <row r="262" spans="1:13" ht="30.75" customHeight="1">
      <c r="A262" s="205" t="s">
        <v>382</v>
      </c>
      <c r="B262" s="205"/>
      <c r="C262" s="205"/>
      <c r="D262" s="205"/>
      <c r="E262" s="1" t="s">
        <v>383</v>
      </c>
    </row>
    <row r="264" spans="1:13" ht="31.5">
      <c r="A264" s="205" t="s">
        <v>114</v>
      </c>
      <c r="B264" s="205"/>
      <c r="C264" s="131" t="s">
        <v>132</v>
      </c>
    </row>
    <row r="265" spans="1:13">
      <c r="C265" s="117" t="s">
        <v>133</v>
      </c>
      <c r="E265" s="13"/>
      <c r="F265" s="13"/>
      <c r="G265" s="13"/>
    </row>
    <row r="266" spans="1:13">
      <c r="E266" s="13"/>
      <c r="F266" s="13"/>
      <c r="G266" s="13"/>
    </row>
    <row r="268" spans="1:13">
      <c r="E268" s="13"/>
      <c r="F268" s="13"/>
      <c r="G268" s="13"/>
    </row>
    <row r="269" spans="1:13">
      <c r="E269" s="13"/>
      <c r="F269" s="13"/>
      <c r="G269" s="13"/>
    </row>
    <row r="270" spans="1:13">
      <c r="E270" s="13"/>
      <c r="F270" s="13"/>
      <c r="G270" s="13"/>
    </row>
    <row r="271" spans="1:13">
      <c r="E271" s="13"/>
      <c r="F271" s="13"/>
      <c r="G271" s="13"/>
    </row>
    <row r="272" spans="1:13">
      <c r="E272" s="13"/>
      <c r="F272" s="13"/>
      <c r="G272" s="13"/>
    </row>
    <row r="273" spans="5:7">
      <c r="E273" s="13"/>
      <c r="F273" s="13"/>
      <c r="G273" s="13"/>
    </row>
    <row r="274" spans="5:7">
      <c r="E274" s="13"/>
      <c r="F274" s="13"/>
      <c r="G274" s="13"/>
    </row>
    <row r="275" spans="5:7">
      <c r="E275" s="13"/>
      <c r="F275" s="13"/>
      <c r="G275" s="13"/>
    </row>
    <row r="276" spans="5:7">
      <c r="E276" s="13"/>
      <c r="F276" s="13"/>
      <c r="G276" s="13"/>
    </row>
    <row r="277" spans="5:7">
      <c r="E277" s="13"/>
      <c r="F277" s="13"/>
      <c r="G277" s="13"/>
    </row>
    <row r="278" spans="5:7">
      <c r="E278" s="13"/>
      <c r="F278" s="13"/>
      <c r="G278" s="13"/>
    </row>
    <row r="279" spans="5:7">
      <c r="E279" s="13"/>
      <c r="F279" s="13"/>
      <c r="G279" s="13"/>
    </row>
    <row r="280" spans="5:7">
      <c r="E280" s="13"/>
      <c r="F280" s="13"/>
      <c r="G280" s="13"/>
    </row>
    <row r="281" spans="5:7">
      <c r="E281" s="13"/>
      <c r="F281" s="13"/>
      <c r="G281" s="13"/>
    </row>
    <row r="282" spans="5:7">
      <c r="E282" s="13"/>
      <c r="F282" s="13"/>
      <c r="G282" s="13"/>
    </row>
    <row r="283" spans="5:7">
      <c r="E283" s="13"/>
      <c r="F283" s="13"/>
      <c r="G283" s="13"/>
    </row>
  </sheetData>
  <mergeCells count="139">
    <mergeCell ref="C204:C210"/>
    <mergeCell ref="B204:B210"/>
    <mergeCell ref="A204:A210"/>
    <mergeCell ref="B132:B142"/>
    <mergeCell ref="A132:A142"/>
    <mergeCell ref="A17:A18"/>
    <mergeCell ref="B17:B18"/>
    <mergeCell ref="C17:C18"/>
    <mergeCell ref="A20:A21"/>
    <mergeCell ref="B20:B21"/>
    <mergeCell ref="C20:C21"/>
    <mergeCell ref="A53:A61"/>
    <mergeCell ref="A50:A51"/>
    <mergeCell ref="A66:A72"/>
    <mergeCell ref="C23:C32"/>
    <mergeCell ref="A63:A64"/>
    <mergeCell ref="B63:B64"/>
    <mergeCell ref="C63:C64"/>
    <mergeCell ref="C161:C163"/>
    <mergeCell ref="B161:B163"/>
    <mergeCell ref="A161:A163"/>
    <mergeCell ref="A165:A167"/>
    <mergeCell ref="B165:B167"/>
    <mergeCell ref="K243:K247"/>
    <mergeCell ref="L243:L247"/>
    <mergeCell ref="M172:M173"/>
    <mergeCell ref="K111:K113"/>
    <mergeCell ref="L111:L113"/>
    <mergeCell ref="M111:M113"/>
    <mergeCell ref="L161:L163"/>
    <mergeCell ref="L172:L173"/>
    <mergeCell ref="A172:A173"/>
    <mergeCell ref="K172:K173"/>
    <mergeCell ref="K161:K163"/>
    <mergeCell ref="D172:D173"/>
    <mergeCell ref="C111:C113"/>
    <mergeCell ref="B111:B113"/>
    <mergeCell ref="A111:A113"/>
    <mergeCell ref="C120:C131"/>
    <mergeCell ref="B120:B131"/>
    <mergeCell ref="A229:A231"/>
    <mergeCell ref="B229:B231"/>
    <mergeCell ref="C229:C231"/>
    <mergeCell ref="C232:C236"/>
    <mergeCell ref="B232:B236"/>
    <mergeCell ref="A232:A236"/>
    <mergeCell ref="A120:A131"/>
    <mergeCell ref="J2:L3"/>
    <mergeCell ref="K12:K13"/>
    <mergeCell ref="A5:K5"/>
    <mergeCell ref="A7:A9"/>
    <mergeCell ref="B7:B9"/>
    <mergeCell ref="C7:C9"/>
    <mergeCell ref="D7:D9"/>
    <mergeCell ref="E7:J7"/>
    <mergeCell ref="K7:M8"/>
    <mergeCell ref="E8:E9"/>
    <mergeCell ref="F8:F9"/>
    <mergeCell ref="G8:H8"/>
    <mergeCell ref="M12:M13"/>
    <mergeCell ref="A12:A13"/>
    <mergeCell ref="D12:D13"/>
    <mergeCell ref="C12:C13"/>
    <mergeCell ref="B12:B13"/>
    <mergeCell ref="A4:M4"/>
    <mergeCell ref="M41:M44"/>
    <mergeCell ref="L12:L13"/>
    <mergeCell ref="M161:M163"/>
    <mergeCell ref="M73:M74"/>
    <mergeCell ref="L73:L74"/>
    <mergeCell ref="A264:B264"/>
    <mergeCell ref="B41:B44"/>
    <mergeCell ref="D161:D163"/>
    <mergeCell ref="D73:D74"/>
    <mergeCell ref="A41:A44"/>
    <mergeCell ref="D41:D44"/>
    <mergeCell ref="A73:A74"/>
    <mergeCell ref="B73:B74"/>
    <mergeCell ref="C73:C74"/>
    <mergeCell ref="C41:C44"/>
    <mergeCell ref="A23:A32"/>
    <mergeCell ref="B23:B32"/>
    <mergeCell ref="K41:K44"/>
    <mergeCell ref="L41:L44"/>
    <mergeCell ref="D111:D113"/>
    <mergeCell ref="M243:M247"/>
    <mergeCell ref="C143:C156"/>
    <mergeCell ref="B143:B156"/>
    <mergeCell ref="A143:A156"/>
    <mergeCell ref="K73:K74"/>
    <mergeCell ref="B50:B51"/>
    <mergeCell ref="C50:C51"/>
    <mergeCell ref="B53:B61"/>
    <mergeCell ref="C53:C61"/>
    <mergeCell ref="B66:B72"/>
    <mergeCell ref="C66:C72"/>
    <mergeCell ref="B76:B77"/>
    <mergeCell ref="C76:C77"/>
    <mergeCell ref="C165:C167"/>
    <mergeCell ref="C172:C173"/>
    <mergeCell ref="B172:B173"/>
    <mergeCell ref="A106:A110"/>
    <mergeCell ref="C115:C119"/>
    <mergeCell ref="B115:B119"/>
    <mergeCell ref="A115:A119"/>
    <mergeCell ref="A76:A77"/>
    <mergeCell ref="B79:B89"/>
    <mergeCell ref="C79:C89"/>
    <mergeCell ref="A79:A89"/>
    <mergeCell ref="B96:B105"/>
    <mergeCell ref="C96:C105"/>
    <mergeCell ref="A96:A105"/>
    <mergeCell ref="C106:C110"/>
    <mergeCell ref="B106:B110"/>
    <mergeCell ref="C132:C139"/>
    <mergeCell ref="A260:D260"/>
    <mergeCell ref="A262:D262"/>
    <mergeCell ref="C243:C247"/>
    <mergeCell ref="A243:A247"/>
    <mergeCell ref="B243:B247"/>
    <mergeCell ref="C197:C203"/>
    <mergeCell ref="B197:B203"/>
    <mergeCell ref="A197:A203"/>
    <mergeCell ref="C219:C223"/>
    <mergeCell ref="B219:B223"/>
    <mergeCell ref="A219:A223"/>
    <mergeCell ref="C224:C228"/>
    <mergeCell ref="B224:B228"/>
    <mergeCell ref="A224:A228"/>
    <mergeCell ref="A211:A213"/>
    <mergeCell ref="B211:B213"/>
    <mergeCell ref="C211:C213"/>
    <mergeCell ref="C214:C218"/>
    <mergeCell ref="B214:B218"/>
    <mergeCell ref="A214:A218"/>
    <mergeCell ref="D243:D247"/>
    <mergeCell ref="C237:C241"/>
    <mergeCell ref="B237:B241"/>
    <mergeCell ref="A237:A241"/>
  </mergeCells>
  <pageMargins left="0.78740157480314965" right="0.23622047244094491" top="0.39370078740157483" bottom="0.23622047244094491" header="0.31496062992125984" footer="0.31496062992125984"/>
  <pageSetup paperSize="9" scale="47" firstPageNumber="2" fitToHeight="0" orientation="landscape" useFirstPageNumber="1" horizontalDpi="300" r:id="rId1"/>
  <headerFooter>
    <oddHeader>&amp;C&amp;P</oddHeader>
  </headerFooter>
  <rowBreaks count="8" manualBreakCount="8">
    <brk id="36" max="12" man="1"/>
    <brk id="57" max="12" man="1"/>
    <brk id="92" max="12" man="1"/>
    <brk id="123" max="12" man="1"/>
    <brk id="150" max="12" man="1"/>
    <brk id="170" max="12" man="1"/>
    <brk id="202" max="12" man="1"/>
    <brk id="239" max="12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СВОД</vt:lpstr>
      <vt:lpstr>СВОД!Заголовки_для_печати</vt:lpstr>
      <vt:lpstr>СВОД!Область_печати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Бочковская Юлия Владимировна</dc:creator>
  <cp:lastModifiedBy>Бочковская Юлия Владимировна</cp:lastModifiedBy>
  <cp:lastPrinted>2024-02-29T11:41:54Z</cp:lastPrinted>
  <dcterms:created xsi:type="dcterms:W3CDTF">2022-01-11T08:29:11Z</dcterms:created>
  <dcterms:modified xsi:type="dcterms:W3CDTF">2025-01-15T10:06:57Z</dcterms:modified>
</cp:coreProperties>
</file>