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уснак\Desktop\Новая папка (2)\"/>
    </mc:Choice>
  </mc:AlternateContent>
  <xr:revisionPtr revIDLastSave="0" documentId="8_{E3535363-3EDD-4E4D-B753-AE464058E2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7" sheetId="1" r:id="rId1"/>
  </sheets>
  <definedNames>
    <definedName name="_xlnm._FilterDatabase" localSheetId="0" hidden="1">'2025-2027'!$A$14:$M$384</definedName>
    <definedName name="_xlnm.Print_Titles" localSheetId="0">'2025-2027'!$14:$14</definedName>
    <definedName name="_xlnm.Print_Area" localSheetId="0">'2025-2027'!$A$1:$M$385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3" i="1" l="1"/>
  <c r="L97" i="1"/>
  <c r="M97" i="1"/>
  <c r="K97" i="1"/>
  <c r="L210" i="1"/>
  <c r="M210" i="1"/>
  <c r="M247" i="1"/>
  <c r="L247" i="1"/>
  <c r="K247" i="1"/>
  <c r="H247" i="1"/>
  <c r="K209" i="1"/>
  <c r="K266" i="1"/>
  <c r="K210" i="1"/>
  <c r="M149" i="1"/>
  <c r="L149" i="1"/>
  <c r="K149" i="1"/>
  <c r="H149" i="1"/>
  <c r="K78" i="1"/>
  <c r="K20" i="1"/>
  <c r="M265" i="1"/>
  <c r="L265" i="1"/>
  <c r="K265" i="1"/>
  <c r="M263" i="1"/>
  <c r="L263" i="1"/>
  <c r="K263" i="1"/>
  <c r="L369" i="1"/>
  <c r="M369" i="1"/>
  <c r="M382" i="1"/>
  <c r="L382" i="1"/>
  <c r="K382" i="1"/>
  <c r="M380" i="1"/>
  <c r="L380" i="1"/>
  <c r="K380" i="1"/>
  <c r="K373" i="1"/>
  <c r="H380" i="1"/>
  <c r="H263" i="1"/>
  <c r="H382" i="1"/>
  <c r="H265" i="1"/>
  <c r="L360" i="1"/>
  <c r="M360" i="1"/>
  <c r="K360" i="1"/>
  <c r="M267" i="1"/>
  <c r="L267" i="1"/>
  <c r="K267" i="1"/>
  <c r="M241" i="1"/>
  <c r="L241" i="1"/>
  <c r="K241" i="1"/>
  <c r="H360" i="1"/>
  <c r="H267" i="1"/>
  <c r="H241" i="1"/>
  <c r="L224" i="1"/>
  <c r="M224" i="1"/>
  <c r="K224" i="1"/>
  <c r="H224" i="1"/>
  <c r="M98" i="1"/>
  <c r="K194" i="1"/>
  <c r="K178" i="1"/>
  <c r="M178" i="1"/>
  <c r="L178" i="1"/>
  <c r="H178" i="1"/>
  <c r="L20" i="1"/>
  <c r="L42" i="1"/>
  <c r="M42" i="1"/>
  <c r="K42" i="1"/>
  <c r="H42" i="1"/>
  <c r="L143" i="1"/>
  <c r="M143" i="1"/>
  <c r="L173" i="1"/>
  <c r="M173" i="1"/>
  <c r="K173" i="1"/>
  <c r="H173" i="1"/>
  <c r="M134" i="1"/>
  <c r="L134" i="1"/>
  <c r="K134" i="1"/>
  <c r="H143" i="1"/>
  <c r="H134" i="1"/>
  <c r="I105" i="1"/>
  <c r="L123" i="1"/>
  <c r="M123" i="1"/>
  <c r="K123" i="1"/>
  <c r="H123" i="1"/>
  <c r="L115" i="1"/>
  <c r="M115" i="1"/>
  <c r="K115" i="1"/>
  <c r="L209" i="1"/>
  <c r="M209" i="1"/>
  <c r="K211" i="1"/>
  <c r="M211" i="1"/>
  <c r="L211" i="1"/>
  <c r="H115" i="1"/>
  <c r="H211" i="1"/>
  <c r="L273" i="1"/>
  <c r="M273" i="1"/>
  <c r="K273" i="1"/>
  <c r="I275" i="1"/>
  <c r="H273" i="1"/>
  <c r="M275" i="1"/>
  <c r="L275" i="1"/>
  <c r="K275" i="1"/>
  <c r="H275" i="1"/>
  <c r="I47" i="1"/>
  <c r="I44" i="1"/>
  <c r="I217" i="1"/>
  <c r="I21" i="1"/>
  <c r="L214" i="1"/>
  <c r="M214" i="1"/>
  <c r="K214" i="1"/>
  <c r="L40" i="1"/>
  <c r="M40" i="1"/>
  <c r="K40" i="1"/>
  <c r="L193" i="1"/>
  <c r="M193" i="1"/>
  <c r="K193" i="1"/>
  <c r="L168" i="1"/>
  <c r="M168" i="1"/>
  <c r="K168" i="1"/>
  <c r="L77" i="1"/>
  <c r="M77" i="1"/>
  <c r="K77" i="1"/>
  <c r="L235" i="1"/>
  <c r="M235" i="1"/>
  <c r="K235" i="1"/>
  <c r="L261" i="1"/>
  <c r="M261" i="1"/>
  <c r="K261" i="1"/>
  <c r="L233" i="1"/>
  <c r="M233" i="1"/>
  <c r="K233" i="1"/>
  <c r="L231" i="1"/>
  <c r="M231" i="1"/>
  <c r="K231" i="1"/>
  <c r="L229" i="1"/>
  <c r="M229" i="1"/>
  <c r="K229" i="1"/>
  <c r="L219" i="1"/>
  <c r="M219" i="1"/>
  <c r="K219" i="1"/>
  <c r="L217" i="1"/>
  <c r="M217" i="1"/>
  <c r="K217" i="1"/>
  <c r="L78" i="1"/>
  <c r="L59" i="1"/>
  <c r="M59" i="1"/>
  <c r="L60" i="1"/>
  <c r="M60" i="1"/>
  <c r="K60" i="1"/>
  <c r="K59" i="1"/>
  <c r="H217" i="1"/>
  <c r="M120" i="1"/>
  <c r="K120" i="1"/>
  <c r="L120" i="1"/>
  <c r="L295" i="1"/>
  <c r="M52" i="1"/>
  <c r="M19" i="1"/>
  <c r="L52" i="1"/>
  <c r="L19" i="1"/>
  <c r="K52" i="1"/>
  <c r="K19" i="1"/>
  <c r="K16" i="1"/>
  <c r="M259" i="1"/>
  <c r="L259" i="1"/>
  <c r="K259" i="1"/>
  <c r="M255" i="1"/>
  <c r="L255" i="1"/>
  <c r="K255" i="1"/>
  <c r="H255" i="1"/>
  <c r="H259" i="1"/>
  <c r="M95" i="1"/>
  <c r="M78" i="1"/>
  <c r="K47" i="1"/>
  <c r="M47" i="1"/>
  <c r="L47" i="1"/>
  <c r="M44" i="1"/>
  <c r="L44" i="1"/>
  <c r="K44" i="1"/>
  <c r="H47" i="1"/>
  <c r="H44" i="1"/>
  <c r="M372" i="1"/>
  <c r="L372" i="1"/>
  <c r="K372" i="1"/>
  <c r="H372" i="1"/>
  <c r="M37" i="1"/>
  <c r="M20" i="1"/>
  <c r="M17" i="1"/>
  <c r="K375" i="1"/>
  <c r="K369" i="1"/>
  <c r="M362" i="1"/>
  <c r="L362" i="1"/>
  <c r="K362" i="1"/>
  <c r="M358" i="1"/>
  <c r="L358" i="1"/>
  <c r="K358" i="1"/>
  <c r="M356" i="1"/>
  <c r="L356" i="1"/>
  <c r="K356" i="1"/>
  <c r="M354" i="1"/>
  <c r="L354" i="1"/>
  <c r="K354" i="1"/>
  <c r="M352" i="1"/>
  <c r="L352" i="1"/>
  <c r="K352" i="1"/>
  <c r="M350" i="1"/>
  <c r="L350" i="1"/>
  <c r="K350" i="1"/>
  <c r="M348" i="1"/>
  <c r="L348" i="1"/>
  <c r="K348" i="1"/>
  <c r="M346" i="1"/>
  <c r="L346" i="1"/>
  <c r="K346" i="1"/>
  <c r="M344" i="1"/>
  <c r="L344" i="1"/>
  <c r="K344" i="1"/>
  <c r="M342" i="1"/>
  <c r="L342" i="1"/>
  <c r="K342" i="1"/>
  <c r="M340" i="1"/>
  <c r="L340" i="1"/>
  <c r="K340" i="1"/>
  <c r="M338" i="1"/>
  <c r="L338" i="1"/>
  <c r="K338" i="1"/>
  <c r="M336" i="1"/>
  <c r="L336" i="1"/>
  <c r="K336" i="1"/>
  <c r="M334" i="1"/>
  <c r="L334" i="1"/>
  <c r="K334" i="1"/>
  <c r="M332" i="1"/>
  <c r="L332" i="1"/>
  <c r="K332" i="1"/>
  <c r="M330" i="1"/>
  <c r="L330" i="1"/>
  <c r="K330" i="1"/>
  <c r="M328" i="1"/>
  <c r="L328" i="1"/>
  <c r="K328" i="1"/>
  <c r="M326" i="1"/>
  <c r="L326" i="1"/>
  <c r="K326" i="1"/>
  <c r="M324" i="1"/>
  <c r="L324" i="1"/>
  <c r="K324" i="1"/>
  <c r="M322" i="1"/>
  <c r="L322" i="1"/>
  <c r="K322" i="1"/>
  <c r="M320" i="1"/>
  <c r="L320" i="1"/>
  <c r="K320" i="1"/>
  <c r="M318" i="1"/>
  <c r="L318" i="1"/>
  <c r="K318" i="1"/>
  <c r="M316" i="1"/>
  <c r="L316" i="1"/>
  <c r="K316" i="1"/>
  <c r="M314" i="1"/>
  <c r="L314" i="1"/>
  <c r="K314" i="1"/>
  <c r="M312" i="1"/>
  <c r="L312" i="1"/>
  <c r="K312" i="1"/>
  <c r="M310" i="1"/>
  <c r="L310" i="1"/>
  <c r="K310" i="1"/>
  <c r="M308" i="1"/>
  <c r="L308" i="1"/>
  <c r="K308" i="1"/>
  <c r="M306" i="1"/>
  <c r="L306" i="1"/>
  <c r="K306" i="1"/>
  <c r="M304" i="1"/>
  <c r="L304" i="1"/>
  <c r="K304" i="1"/>
  <c r="M283" i="1"/>
  <c r="L283" i="1"/>
  <c r="K283" i="1"/>
  <c r="M281" i="1"/>
  <c r="L281" i="1"/>
  <c r="K281" i="1"/>
  <c r="H330" i="1"/>
  <c r="H338" i="1"/>
  <c r="H354" i="1"/>
  <c r="H306" i="1"/>
  <c r="H281" i="1"/>
  <c r="H308" i="1"/>
  <c r="H324" i="1"/>
  <c r="H332" i="1"/>
  <c r="H340" i="1"/>
  <c r="H348" i="1"/>
  <c r="H356" i="1"/>
  <c r="H304" i="1"/>
  <c r="H312" i="1"/>
  <c r="H320" i="1"/>
  <c r="H328" i="1"/>
  <c r="H336" i="1"/>
  <c r="H346" i="1"/>
  <c r="H362" i="1"/>
  <c r="H326" i="1"/>
  <c r="H334" i="1"/>
  <c r="H342" i="1"/>
  <c r="H344" i="1"/>
  <c r="H350" i="1"/>
  <c r="H358" i="1"/>
  <c r="H352" i="1"/>
  <c r="H322" i="1"/>
  <c r="H318" i="1"/>
  <c r="H316" i="1"/>
  <c r="H314" i="1"/>
  <c r="H310" i="1"/>
  <c r="H283" i="1"/>
  <c r="L69" i="1"/>
  <c r="M69" i="1"/>
  <c r="K69" i="1"/>
  <c r="L67" i="1"/>
  <c r="M67" i="1"/>
  <c r="K67" i="1"/>
  <c r="H69" i="1"/>
  <c r="H67" i="1"/>
  <c r="K249" i="1"/>
  <c r="K376" i="1"/>
  <c r="M378" i="1"/>
  <c r="L378" i="1"/>
  <c r="K378" i="1"/>
  <c r="M376" i="1"/>
  <c r="L376" i="1"/>
  <c r="M364" i="1"/>
  <c r="L364" i="1"/>
  <c r="K364" i="1"/>
  <c r="M251" i="1"/>
  <c r="L251" i="1"/>
  <c r="K251" i="1"/>
  <c r="M249" i="1"/>
  <c r="L249" i="1"/>
  <c r="M245" i="1"/>
  <c r="L245" i="1"/>
  <c r="K245" i="1"/>
  <c r="M243" i="1"/>
  <c r="L243" i="1"/>
  <c r="K243" i="1"/>
  <c r="H364" i="1"/>
  <c r="H378" i="1"/>
  <c r="H376" i="1"/>
  <c r="H249" i="1"/>
  <c r="H235" i="1"/>
  <c r="H251" i="1"/>
  <c r="H245" i="1"/>
  <c r="H243" i="1"/>
  <c r="H233" i="1"/>
  <c r="H261" i="1"/>
  <c r="M38" i="1"/>
  <c r="L38" i="1"/>
  <c r="K38" i="1"/>
  <c r="I298" i="1"/>
  <c r="I295" i="1"/>
  <c r="I293" i="1"/>
  <c r="I287" i="1"/>
  <c r="I285" i="1"/>
  <c r="L237" i="1"/>
  <c r="M237" i="1"/>
  <c r="K237" i="1"/>
  <c r="I269" i="1"/>
  <c r="I226" i="1"/>
  <c r="I239" i="1"/>
  <c r="H40" i="1"/>
  <c r="H38" i="1"/>
  <c r="H231" i="1"/>
  <c r="H214" i="1"/>
  <c r="M16" i="1"/>
  <c r="L200" i="1"/>
  <c r="K200" i="1"/>
  <c r="M200" i="1"/>
  <c r="M153" i="1"/>
  <c r="L153" i="1"/>
  <c r="K153" i="1"/>
  <c r="M151" i="1"/>
  <c r="L151" i="1"/>
  <c r="K151" i="1"/>
  <c r="H219" i="1"/>
  <c r="H193" i="1"/>
  <c r="H200" i="1"/>
  <c r="H153" i="1"/>
  <c r="H151" i="1"/>
  <c r="L199" i="1"/>
  <c r="L98" i="1"/>
  <c r="K199" i="1"/>
  <c r="M195" i="1"/>
  <c r="K195" i="1"/>
  <c r="M190" i="1"/>
  <c r="L190" i="1"/>
  <c r="K190" i="1"/>
  <c r="M184" i="1"/>
  <c r="L184" i="1"/>
  <c r="K184" i="1"/>
  <c r="L175" i="1"/>
  <c r="M175" i="1"/>
  <c r="K175" i="1"/>
  <c r="M162" i="1"/>
  <c r="L162" i="1"/>
  <c r="K162" i="1"/>
  <c r="L16" i="1"/>
  <c r="M113" i="1"/>
  <c r="L113" i="1"/>
  <c r="K113" i="1"/>
  <c r="I84" i="1"/>
  <c r="I81" i="1"/>
  <c r="M73" i="1"/>
  <c r="L73" i="1"/>
  <c r="K73" i="1"/>
  <c r="M71" i="1"/>
  <c r="L71" i="1"/>
  <c r="K71" i="1"/>
  <c r="K98" i="1"/>
  <c r="K17" i="1"/>
  <c r="L17" i="1"/>
  <c r="H190" i="1"/>
  <c r="H175" i="1"/>
  <c r="H162" i="1"/>
  <c r="H184" i="1"/>
  <c r="L58" i="1"/>
  <c r="H113" i="1"/>
  <c r="M58" i="1"/>
  <c r="K58" i="1"/>
  <c r="H71" i="1"/>
  <c r="H73" i="1"/>
  <c r="I51" i="1"/>
  <c r="I27" i="1"/>
  <c r="M203" i="1"/>
  <c r="L203" i="1"/>
  <c r="K203" i="1"/>
  <c r="M102" i="1"/>
  <c r="L102" i="1"/>
  <c r="K102" i="1"/>
  <c r="K99" i="1"/>
  <c r="M99" i="1"/>
  <c r="L99" i="1"/>
  <c r="L195" i="1"/>
  <c r="H195" i="1"/>
  <c r="M170" i="1"/>
  <c r="L170" i="1"/>
  <c r="K170" i="1"/>
  <c r="M146" i="1"/>
  <c r="K146" i="1"/>
  <c r="M131" i="1"/>
  <c r="L131" i="1"/>
  <c r="K131" i="1"/>
  <c r="M125" i="1"/>
  <c r="L125" i="1"/>
  <c r="K125" i="1"/>
  <c r="H146" i="1"/>
  <c r="H203" i="1"/>
  <c r="H125" i="1"/>
  <c r="H102" i="1"/>
  <c r="H99" i="1"/>
  <c r="H131" i="1"/>
  <c r="H170" i="1"/>
  <c r="M84" i="1"/>
  <c r="L84" i="1"/>
  <c r="K84" i="1"/>
  <c r="H84" i="1"/>
  <c r="L79" i="1"/>
  <c r="M79" i="1"/>
  <c r="K79" i="1"/>
  <c r="H79" i="1"/>
  <c r="K158" i="1"/>
  <c r="L158" i="1"/>
  <c r="M158" i="1"/>
  <c r="M117" i="1"/>
  <c r="L117" i="1"/>
  <c r="K117" i="1"/>
  <c r="H117" i="1"/>
  <c r="I24" i="1"/>
  <c r="I229" i="1"/>
  <c r="H229" i="1"/>
  <c r="M367" i="1"/>
  <c r="M374" i="1"/>
  <c r="L374" i="1"/>
  <c r="K374" i="1"/>
  <c r="M370" i="1"/>
  <c r="L370" i="1"/>
  <c r="K370" i="1"/>
  <c r="L367" i="1"/>
  <c r="K367" i="1"/>
  <c r="H374" i="1"/>
  <c r="H370" i="1"/>
  <c r="L269" i="1"/>
  <c r="M269" i="1"/>
  <c r="K269" i="1"/>
  <c r="H269" i="1"/>
  <c r="M257" i="1"/>
  <c r="L257" i="1"/>
  <c r="K257" i="1"/>
  <c r="M253" i="1"/>
  <c r="L253" i="1"/>
  <c r="K253" i="1"/>
  <c r="M226" i="1"/>
  <c r="L226" i="1"/>
  <c r="K226" i="1"/>
  <c r="M239" i="1"/>
  <c r="L239" i="1"/>
  <c r="K239" i="1"/>
  <c r="H257" i="1"/>
  <c r="H253" i="1"/>
  <c r="H226" i="1"/>
  <c r="H239" i="1"/>
  <c r="H237" i="1"/>
  <c r="H168" i="1"/>
  <c r="M111" i="1"/>
  <c r="L111" i="1"/>
  <c r="K111" i="1"/>
  <c r="H120" i="1"/>
  <c r="H111" i="1"/>
  <c r="L61" i="1"/>
  <c r="M61" i="1"/>
  <c r="K61" i="1"/>
  <c r="M81" i="1"/>
  <c r="L81" i="1"/>
  <c r="K81" i="1"/>
  <c r="H81" i="1"/>
  <c r="H61" i="1"/>
  <c r="M18" i="1"/>
  <c r="K18" i="1"/>
  <c r="L221" i="1"/>
  <c r="M221" i="1"/>
  <c r="K221" i="1"/>
  <c r="L156" i="1"/>
  <c r="M156" i="1"/>
  <c r="K156" i="1"/>
  <c r="H156" i="1"/>
  <c r="H221" i="1"/>
  <c r="M302" i="1"/>
  <c r="L302" i="1"/>
  <c r="K302" i="1"/>
  <c r="M277" i="1"/>
  <c r="L277" i="1"/>
  <c r="K277" i="1"/>
  <c r="M300" i="1"/>
  <c r="L300" i="1"/>
  <c r="K300" i="1"/>
  <c r="M298" i="1"/>
  <c r="L298" i="1"/>
  <c r="K298" i="1"/>
  <c r="M295" i="1"/>
  <c r="K295" i="1"/>
  <c r="M293" i="1"/>
  <c r="L293" i="1"/>
  <c r="K293" i="1"/>
  <c r="M291" i="1"/>
  <c r="L291" i="1"/>
  <c r="K291" i="1"/>
  <c r="M289" i="1"/>
  <c r="L289" i="1"/>
  <c r="K289" i="1"/>
  <c r="M287" i="1"/>
  <c r="L287" i="1"/>
  <c r="K287" i="1"/>
  <c r="M285" i="1"/>
  <c r="L285" i="1"/>
  <c r="K285" i="1"/>
  <c r="M206" i="1"/>
  <c r="L206" i="1"/>
  <c r="K206" i="1"/>
  <c r="M198" i="1"/>
  <c r="L198" i="1"/>
  <c r="K198" i="1"/>
  <c r="H298" i="1"/>
  <c r="H285" i="1"/>
  <c r="H289" i="1"/>
  <c r="H277" i="1"/>
  <c r="H287" i="1"/>
  <c r="H291" i="1"/>
  <c r="H295" i="1"/>
  <c r="H300" i="1"/>
  <c r="H302" i="1"/>
  <c r="H293" i="1"/>
  <c r="H206" i="1"/>
  <c r="H198" i="1"/>
  <c r="M51" i="1"/>
  <c r="M279" i="1"/>
  <c r="L279" i="1"/>
  <c r="K279" i="1"/>
  <c r="H279" i="1"/>
  <c r="K140" i="1"/>
  <c r="M128" i="1"/>
  <c r="L128" i="1"/>
  <c r="K128" i="1"/>
  <c r="M187" i="1"/>
  <c r="L187" i="1"/>
  <c r="K187" i="1"/>
  <c r="M181" i="1"/>
  <c r="L181" i="1"/>
  <c r="K181" i="1"/>
  <c r="M166" i="1"/>
  <c r="L166" i="1"/>
  <c r="K166" i="1"/>
  <c r="H166" i="1"/>
  <c r="M208" i="1"/>
  <c r="L208" i="1"/>
  <c r="K208" i="1"/>
  <c r="H128" i="1"/>
  <c r="H187" i="1"/>
  <c r="H181" i="1"/>
  <c r="M137" i="1"/>
  <c r="L137" i="1"/>
  <c r="K137" i="1"/>
  <c r="M92" i="1"/>
  <c r="L92" i="1"/>
  <c r="K92" i="1"/>
  <c r="I54" i="1"/>
  <c r="L51" i="1"/>
  <c r="K51" i="1"/>
  <c r="M35" i="1"/>
  <c r="L35" i="1"/>
  <c r="K35" i="1"/>
  <c r="M33" i="1"/>
  <c r="L33" i="1"/>
  <c r="K33" i="1"/>
  <c r="H51" i="1"/>
  <c r="H137" i="1"/>
  <c r="H92" i="1"/>
  <c r="H35" i="1"/>
  <c r="H33" i="1"/>
  <c r="L24" i="1"/>
  <c r="M24" i="1"/>
  <c r="M87" i="1"/>
  <c r="L87" i="1"/>
  <c r="K87" i="1"/>
  <c r="H87" i="1"/>
  <c r="K24" i="1"/>
  <c r="H24" i="1"/>
  <c r="K94" i="1"/>
  <c r="M94" i="1"/>
  <c r="L94" i="1"/>
  <c r="H94" i="1"/>
  <c r="K96" i="1"/>
  <c r="K21" i="1"/>
  <c r="L105" i="1"/>
  <c r="M105" i="1"/>
  <c r="L30" i="1"/>
  <c r="M30" i="1"/>
  <c r="K30" i="1"/>
  <c r="M164" i="1"/>
  <c r="M140" i="1"/>
  <c r="M108" i="1"/>
  <c r="M64" i="1"/>
  <c r="M89" i="1"/>
  <c r="M76" i="1"/>
  <c r="M54" i="1"/>
  <c r="M27" i="1"/>
  <c r="M21" i="1"/>
  <c r="H30" i="1"/>
  <c r="M96" i="1"/>
  <c r="M15" i="1"/>
  <c r="K76" i="1"/>
  <c r="L76" i="1"/>
  <c r="L15" i="1"/>
  <c r="K164" i="1"/>
  <c r="L164" i="1"/>
  <c r="L140" i="1"/>
  <c r="H140" i="1"/>
  <c r="K108" i="1"/>
  <c r="L108" i="1"/>
  <c r="K105" i="1"/>
  <c r="H105" i="1"/>
  <c r="K64" i="1"/>
  <c r="L64" i="1"/>
  <c r="K89" i="1"/>
  <c r="L89" i="1"/>
  <c r="K54" i="1"/>
  <c r="L54" i="1"/>
  <c r="K15" i="1"/>
  <c r="H54" i="1"/>
  <c r="H89" i="1"/>
  <c r="H164" i="1"/>
  <c r="H64" i="1"/>
  <c r="H108" i="1"/>
  <c r="L96" i="1"/>
  <c r="K27" i="1"/>
  <c r="L27" i="1"/>
  <c r="L21" i="1"/>
  <c r="H21" i="1"/>
  <c r="H27" i="1"/>
  <c r="L18" i="1"/>
</calcChain>
</file>

<file path=xl/sharedStrings.xml><?xml version="1.0" encoding="utf-8"?>
<sst xmlns="http://schemas.openxmlformats.org/spreadsheetml/2006/main" count="1207" uniqueCount="373">
  <si>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</si>
  <si>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</si>
  <si>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</si>
  <si>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</si>
  <si>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Плановый период</t>
  </si>
  <si>
    <t>муниципальный заказчик (получатель субсидии)</t>
  </si>
  <si>
    <t>Всего по объектам, в т.ч. по направлениям:</t>
  </si>
  <si>
    <t>Всего</t>
  </si>
  <si>
    <t>ОБ</t>
  </si>
  <si>
    <t>ГБ</t>
  </si>
  <si>
    <t>Бюджетные инвестиции</t>
  </si>
  <si>
    <t>Строительство</t>
  </si>
  <si>
    <t>Субсидия</t>
  </si>
  <si>
    <t>Реконструкция</t>
  </si>
  <si>
    <t>МКУ «ГДСР»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</si>
  <si>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</si>
  <si>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>2021-2025</t>
  </si>
  <si>
    <t>2021-2024</t>
  </si>
  <si>
    <t>Разработка проектной документации</t>
  </si>
  <si>
    <t>МП «Калининград-теплосеть»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</si>
  <si>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</si>
  <si>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</si>
  <si>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</si>
  <si>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</si>
  <si>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КГХиС</t>
  </si>
  <si>
    <t>КпСП</t>
  </si>
  <si>
    <t>КРДТИ</t>
  </si>
  <si>
    <t>Общий объем финансирования, тыс. руб.</t>
  </si>
  <si>
    <t>Источни-ки финанси-рования</t>
  </si>
  <si>
    <t>2.*</t>
  </si>
  <si>
    <t>3.*</t>
  </si>
  <si>
    <t>4.*</t>
  </si>
  <si>
    <t>5.*</t>
  </si>
  <si>
    <t>Строительство дошкольного учреждения по проезду Тихорецкому в г. Калининграде</t>
  </si>
  <si>
    <t>2023-2024</t>
  </si>
  <si>
    <t>Строительство дошкольного учреждения по ул. Флагманской в г. Калининграде</t>
  </si>
  <si>
    <t>Строительство дошкольного учреждения по ул. Владимирской в г. Калининграде</t>
  </si>
  <si>
    <t>Строительство дошкольного учреждения по ул. Баженова в г. Калининграде</t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</si>
  <si>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</si>
  <si>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>Реконструкция объекта «Аквариум» (литер Г) под «Террариум» по адресу пр. Мира, 26</t>
  </si>
  <si>
    <t>Реконструкция Советского проспекта от
ул. Марш. Борзова до ул. Габайдулина в 
г. Калининграде</t>
  </si>
  <si>
    <t>Строительство ул. Героя России Мариенко в г. Калининграде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</si>
  <si>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</si>
  <si>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Реконструкция участка проспекта Победы от улицы Кутузова до улицы Радищева в 
г. Калининграде</t>
  </si>
  <si>
    <t>Строительство газовой котельной по ул. Берестяная в г. Калининграде</t>
  </si>
  <si>
    <t>Строительство Центра прогресса бокса по ул. Железнодорожной в г. Калининграде</t>
  </si>
  <si>
    <t xml:space="preserve">Разработка проектной и рабочей документации </t>
  </si>
  <si>
    <t>Строительство ул. Юбилейная в г. Калининграде</t>
  </si>
  <si>
    <t>2025 г.</t>
  </si>
  <si>
    <t>2022-2025</t>
  </si>
  <si>
    <t>МБУ «УКС»</t>
  </si>
  <si>
    <t>Строительство улицы Генерала Лучинского в 
г. Калининграде. 2 этап строительства (от 
ул. Героя России Мариенко до ул. Закатной)</t>
  </si>
  <si>
    <t>Строительство ул. Ген.Толстикова в 
г. Калининграде</t>
  </si>
  <si>
    <t>Техническое перевооружение с переводом на природный газ котельной по 
ул. А. Невского, 188 в г. Калининграде</t>
  </si>
  <si>
    <t>2024-2025</t>
  </si>
  <si>
    <t>Реконструкция ул. Литовский вал в 
г. Калининграде</t>
  </si>
  <si>
    <t>КУЛЬТУРА</t>
  </si>
  <si>
    <t>МАУК 
«Калининград-ский зоопарк»</t>
  </si>
  <si>
    <t>Реконструкция вольеров для лосей (литеры 
Г-31, Г-32 и Г-33) под вольер для содержания животных МАУК «Калининградский зоопарк»</t>
  </si>
  <si>
    <t>Реконструкция тепловой сети с целью переключения абонентов котельной                                ООО «ТПК «Балтптицепром» на газовую котельную по ул. Берестяная в г. Калининграде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</si>
  <si>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</si>
  <si>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Строительство дошкольного учреждения по 
ул. Арсенальной в г. Калининграде</t>
  </si>
  <si>
    <t>№ 423 от 03.06.2022
(в редакции от  24.03.2023 № 177)</t>
  </si>
  <si>
    <t>2023-2025</t>
  </si>
  <si>
    <t>Техническое перевооружение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</si>
  <si>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</si>
  <si>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</si>
  <si>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</si>
  <si>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</si>
  <si>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№ 405 от 02.06.2022
(в редакции от  17.11.2022 № 1072)</t>
  </si>
  <si>
    <t>Реконструкция участка сети дождевой канализации с устройством очистных сооружений по ул. Тургенева, ул. Герцена в г. Калининграде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</si>
  <si>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</si>
  <si>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>Реконструкция участка сети дождевой канализации диаметром 450 мм с устройством очистных сооружений по ул. Колхозной в г. Калининграде</t>
  </si>
  <si>
    <t>Реконструкция участка сети дождевой канализации диаметром 700 мм с устройством очистных сооружений по ул. Колхозной в г. Калининграде</t>
  </si>
  <si>
    <t>Реконструкция участка сети дождевой канализации с устройством очистных сооружений в районе Московского пр-та в 
г. Калининграде</t>
  </si>
  <si>
    <t>№ 376 от 24.05.2023</t>
  </si>
  <si>
    <t>Строительство общеобразовательной школы по 
ул. Героя России Мариенко в г. Калининграде</t>
  </si>
  <si>
    <t>КМИиЗР</t>
  </si>
  <si>
    <t xml:space="preserve">Изъятие объектов недвижимого имущества </t>
  </si>
  <si>
    <t>Реконструкция ул. Интернациональной в 
г. Калининграде (от ул. Аллея Смелых до 
ул. Ген. Толстикова)</t>
  </si>
  <si>
    <t>Техническое перевооружение с переводом на природный газ котельной, расположенной по адресу: г. Калининград, ул. Подп. Емельянова, 156б</t>
  </si>
  <si>
    <t>2023-2026</t>
  </si>
  <si>
    <t>2026 г.</t>
  </si>
  <si>
    <t>2021-2026</t>
  </si>
  <si>
    <t>2022-2026</t>
  </si>
  <si>
    <t>Строительство физкультурно-оздоровительного комплекса по ул. Докука в г. Калининграде</t>
  </si>
  <si>
    <t>2025-2026</t>
  </si>
  <si>
    <t xml:space="preserve">Строительство проезда от ул. Р. Зорге до 
ул. Краснопрудная в г. Калининграде </t>
  </si>
  <si>
    <t>2024-2026</t>
  </si>
  <si>
    <t>Строительство модульной котельной по 
ул. Барклая де Толли, 17 в г. Калининграде</t>
  </si>
  <si>
    <t>Строительство здания склада по 
ул. Ю. Гагарина, 103-103А в г. Калининграде</t>
  </si>
  <si>
    <t>Строительство физкультурно-оздоровительного комплекса по ул. Барклая де Толли в 
г. Калининграде</t>
  </si>
  <si>
    <t>МБУ "Чистота"</t>
  </si>
  <si>
    <t>Строительство «Детской школы искусств» по 
ул. Свердлова в г. Калининграде</t>
  </si>
  <si>
    <t>Строительство модульной котельной для обеспечения теплоснабжением многоквартирного жилого дома по ул. Ю. Гагарина, 41-45 и 
МАОУ СОШ № 2 по ул. Ю. Гагарина, 55 в 
г. Калининграде</t>
  </si>
  <si>
    <t>Строительство сетей и сооружений водоотведения в мкр. Менделеево в г. Калининграде (1 очередь)</t>
  </si>
  <si>
    <t>Строительство газовой котельной по 
ул. Киевская в г. Калининграде и участков тепловой сети от котельной до границ вновь образованного земельного участка</t>
  </si>
  <si>
    <t>Реконструкция нежилого здания (котельная) по улице Подполковника Емельянова, 80А в 
г. Калининграде в целях его приспособления под административное здание</t>
  </si>
  <si>
    <t>Приложение 
к постановлению администрации 
городского округа 
«Город Калининград» 
от 27 декабря 2023 г. № 1097</t>
  </si>
  <si>
    <t xml:space="preserve">Разработка проектной документации </t>
  </si>
  <si>
    <t>Строительство ул. Закатной и участка 
ул. Арсенальной от ул. Закатной до 
ул. Краснокаменной в г. Калининграде</t>
  </si>
  <si>
    <t>Строительство снегосплавного пункта в 
г. Калининграде</t>
  </si>
  <si>
    <t>№ 169 от 06.03.2024</t>
  </si>
  <si>
    <t>Строительство физкультурно-оздоровительного комплекса по ул. Железнодорожной в г. Калининграде</t>
  </si>
  <si>
    <t>Строительство улицы Тихоокеанской от 
ул. Алданская до ул. Спасателей
в городе Калининграде, включая вынос (переустройство) двухцепного участка ВЛ 15-99, ВЛ 15-101</t>
  </si>
  <si>
    <t>Реконструкция ул. Челюскинская от 
ул. Тихоокеанская до дома №20/22 по 
ул. Челюскинская в г. Калининграде</t>
  </si>
  <si>
    <t>Реконструкция перекрестка ул. Майская - 
ул. Партизана Железняка в г. Калининграде</t>
  </si>
  <si>
    <t>Строительство эстакады с устройством инженерных сетей по ул. А. Суворова в
г. Калининграде</t>
  </si>
  <si>
    <t>Администрация</t>
  </si>
  <si>
    <t>МБУ «САТО»</t>
  </si>
  <si>
    <t>КПО</t>
  </si>
  <si>
    <t>Адресная инвестиционная программа городского округа «Город Калининград» на 2025 г. и плановый период 2026-2027 гг.</t>
  </si>
  <si>
    <t>1.*</t>
  </si>
  <si>
    <t>2027 г.</t>
  </si>
  <si>
    <t>2026-2027</t>
  </si>
  <si>
    <t>2023-2027</t>
  </si>
  <si>
    <t>Строительство ул. Благовещенской в г. Калининграде (1 этап)</t>
  </si>
  <si>
    <t>Строительство ул. В. Денисова в 
г. Калининграде</t>
  </si>
  <si>
    <t>2019-2026</t>
  </si>
  <si>
    <t>Строительство тепловой сети с целью переключения потребителей котельной по адресу ул. Молодой Гвардии, 4 в 
г. Калининграде на централизованное теплоснабжение</t>
  </si>
  <si>
    <t>6.</t>
  </si>
  <si>
    <t>25.*</t>
  </si>
  <si>
    <t>Строительство тепловой сети с целью переключения потребителей малой угольной котельной по адресу ул. Чувашская, 1а в 
г. Калининграде на централизованное теплоснабжение</t>
  </si>
  <si>
    <t>Реконструкция тепловой сети с целью переключения потребителей котельной по адресу ул. П. Морозова, 115Д в г. Калининграде на централизованное теплоснабжение</t>
  </si>
  <si>
    <t>Строительство тепловой сети с целью переключения потребителей угольной котельной по адресу ул. Аллея смелых, 152а в 
г. Калининграде на централизованное теплоснабжение</t>
  </si>
  <si>
    <t xml:space="preserve">Строительство газовой блочно-модульной котельной по ул. Энгельса, 51а в 
г. Калининграде </t>
  </si>
  <si>
    <t>Техническое перевооружение с переводом на природный газ котельной по проспекту Победы, 199 в г. Калининграде</t>
  </si>
  <si>
    <t>Реконструкция защитного сооружения гражданской обороны – убежище 
№ 84 - Кл/у – 40, г. Калининград, 
ул. Ялтинская, 66</t>
  </si>
  <si>
    <t>Реконструкция хозяйственно-бытовой канализации для объектов
«Ластоногие» и «Львятник»</t>
  </si>
  <si>
    <t>Разработка проектной и рабочей документации</t>
  </si>
  <si>
    <t>20.*</t>
  </si>
  <si>
    <t>37.*</t>
  </si>
  <si>
    <t>Строительство осушительной сети на территории в границах ул. Украинская –  
ул. Согласия – ул. Рассветная – 
ул. Горького в г. Калининграде</t>
  </si>
  <si>
    <t>Реконструкция участка сети дождевой канализации по ул. Генерала Павлова в 
г. Калининграде</t>
  </si>
  <si>
    <t>Реконструкция участка сети дождевой канализации по ул. Тихорецкий тупик в 
г. Калининграде</t>
  </si>
  <si>
    <t xml:space="preserve">Реконструкция участка сети дождевой канализации по ул. Тихорецкой в 
г. Калининграде
</t>
  </si>
  <si>
    <t>Реконструкция участка сети дождевой канализации по ул. Судостроительной в 
г. Калининграде</t>
  </si>
  <si>
    <t xml:space="preserve">Реконструкция участка сети дождевой канализации по ул. Октябрьской в 
г. Калининграде
</t>
  </si>
  <si>
    <t>Реконструкция участка сети дождевой канализации диаметром 600 мм с устройством очистных сооружений по ул. Д. Донского (район детской областной больницы) в  
г. Калининграде</t>
  </si>
  <si>
    <t>Реконструкция участка сети дождевой канализации диаметром 750 мм с устройством очистных сооружений по ул. Д. Донского 
(район детской областной больницы) в 
г. Калининграде</t>
  </si>
  <si>
    <t>Реконструкция участка сети дождевой канализации диаметром 300 мм с устройством очистных сооружений по пр-ду Октябрьскому
 2-му в г. Калининграде</t>
  </si>
  <si>
    <t>Реконструкция участка сети дождевой канализации диаметром 300 мм с устройством очистных сооружений по пр-ду Октябрьскому
 1-му в г. Калининграде</t>
  </si>
  <si>
    <t xml:space="preserve">Реконструкция участка сети дождевой канализации диаметром 600 мм с устройством очистных сооружений по ул. Генделя − 
ул. Брамса в г. Калининграде
</t>
  </si>
  <si>
    <t>Реконструкция участка сети дождевой канализации диаметром 800 мм с устройством очистных сооружений по пр-кту Мира-                             ул. Гостиной в г. Калининграде</t>
  </si>
  <si>
    <t>Реконструкция участка сети дождевой канализации диаметром 500 мм с устройством очистных сооружений по пр-кту Советскому (ориентир жилой дом № 7) в г. Калининграде</t>
  </si>
  <si>
    <t>Реконструкция моста Эстакадного</t>
  </si>
  <si>
    <t>2021-2027</t>
  </si>
  <si>
    <t>МАУ ДО СШ 
№ 12 ПО БОКСУ</t>
  </si>
  <si>
    <t>2020-2027</t>
  </si>
  <si>
    <t>Строительство общеобразовательной школы по ул. Благовещенской в г. Калининграде</t>
  </si>
  <si>
    <t>Строительство нового корпуса общеобразовательной школы № 11 по ул. Мира в г. Калининграде</t>
  </si>
  <si>
    <t>7.</t>
  </si>
  <si>
    <t>8.</t>
  </si>
  <si>
    <t>21.*</t>
  </si>
  <si>
    <t>22.*</t>
  </si>
  <si>
    <t>27.*</t>
  </si>
  <si>
    <t>29.</t>
  </si>
  <si>
    <t>31.*</t>
  </si>
  <si>
    <t>38.*</t>
  </si>
  <si>
    <t>39.*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</si>
  <si>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</si>
  <si>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</si>
  <si>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</si>
  <si>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</si>
  <si>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</si>
  <si>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</si>
  <si>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</si>
  <si>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</si>
  <si>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</si>
  <si>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</si>
  <si>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</si>
  <si>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</si>
  <si>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</si>
  <si>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</si>
  <si>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</si>
  <si>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</si>
  <si>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</si>
  <si>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</si>
  <si>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</si>
  <si>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</si>
  <si>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</si>
  <si>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</si>
  <si>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</si>
  <si>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</si>
  <si>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</si>
  <si>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</si>
  <si>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</si>
  <si>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</si>
  <si>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</si>
  <si>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</si>
  <si>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</si>
  <si>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</si>
  <si>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</si>
  <si>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</si>
  <si>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</si>
  <si>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</si>
  <si>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</si>
  <si>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</si>
  <si>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Строительство газовой котельной и реконструкция системы теплоснабжения МАДОУ детский сад 
№ 11 по ул. Ю. Гагарина, 79 в г. Калининграде</t>
  </si>
  <si>
    <t>Реконструкция участка сети дождевой канализации диаметром 250 мм с устройством очистных сооружений по ул. Сержанта Колоскова (в районе магазина «Спар») в                            
г. Калининграде</t>
  </si>
  <si>
    <t>Строительство участка сети дождевой канализации по ул. Полецкого в районе домов 
№ 101-110 в г. Калининграде</t>
  </si>
  <si>
    <t>2024-2027</t>
  </si>
  <si>
    <t>14.*</t>
  </si>
  <si>
    <t>18.</t>
  </si>
  <si>
    <t>Строительство ул. Горчакова 
(от ул. Ген. Челнокова до ул. Согласия) в г. Калининграде</t>
  </si>
  <si>
    <t>26.*</t>
  </si>
  <si>
    <t>Строительство бул. Снегова и участка 
ул. Стрелецкой в г. Калининграде</t>
  </si>
  <si>
    <t>40.*</t>
  </si>
  <si>
    <t>82.</t>
  </si>
  <si>
    <t>83.</t>
  </si>
  <si>
    <t>84.</t>
  </si>
  <si>
    <t>85.</t>
  </si>
  <si>
    <t>86.</t>
  </si>
  <si>
    <t>19.*</t>
  </si>
  <si>
    <t>23.</t>
  </si>
  <si>
    <t>34.</t>
  </si>
  <si>
    <t>ОБРАЗОВАНИЕ</t>
  </si>
  <si>
    <t>10.*</t>
  </si>
  <si>
    <t>11.</t>
  </si>
  <si>
    <t>12.</t>
  </si>
  <si>
    <t>13.</t>
  </si>
  <si>
    <t>СПОРТ И МОЛОДЕЖЬ</t>
  </si>
  <si>
    <t>15.*</t>
  </si>
  <si>
    <t>16.*</t>
  </si>
  <si>
    <t>17.*</t>
  </si>
  <si>
    <t>РАЗВИТИЕ ДОРОЖНО-ТРАНСПОРТНОГО КОМПЛЕКСА</t>
  </si>
  <si>
    <t>КОМФОРТНЫЙ ГОРОД</t>
  </si>
  <si>
    <t>МУНИЦИПАЛЬНОЕ УПРАВЛЕНИЕ</t>
  </si>
  <si>
    <t>9.</t>
  </si>
  <si>
    <t>32.</t>
  </si>
  <si>
    <t xml:space="preserve"> от 08.04.2020 № 293
(в редакции от 01.02.2024 № 57)</t>
  </si>
  <si>
    <t xml:space="preserve"> от 23.07.2021 № 597
(в редакции от 23.08.2021 № 684, от 17.11.2022 № 1072)</t>
  </si>
  <si>
    <t xml:space="preserve"> от 23.07.2021 № 609
(в редакции от 23.08.2021 № 684, от 17.11.2022 № 1072)</t>
  </si>
  <si>
    <t xml:space="preserve"> от 23.07.2021 № 608
(в редакции от 23.08.2021 № 684, от 17.11.2022 № 1072)</t>
  </si>
  <si>
    <t xml:space="preserve"> от 13.01.2023 № 13</t>
  </si>
  <si>
    <t xml:space="preserve"> от 07.10.2024 № 882</t>
  </si>
  <si>
    <t xml:space="preserve">от 10.08.2023 № 598 </t>
  </si>
  <si>
    <t xml:space="preserve"> от 10.12.2019 № 1133
 (в редакции от 25.10.2022 № 1000)</t>
  </si>
  <si>
    <t xml:space="preserve"> от 09.08.2022 № 681</t>
  </si>
  <si>
    <t xml:space="preserve"> от 07.10.2024 № 886</t>
  </si>
  <si>
    <t xml:space="preserve"> от 13.02.2024 № 99</t>
  </si>
  <si>
    <t xml:space="preserve"> от 11.09.2020 № 779
 (в редакции от 25.11.2022 № 1139)</t>
  </si>
  <si>
    <t xml:space="preserve"> от 29.03.2021 № 187
(в редакции от 03.06.2024 № 424)</t>
  </si>
  <si>
    <t xml:space="preserve">от 14.02.2024 № 112 </t>
  </si>
  <si>
    <t xml:space="preserve"> от 25.10.2023 № 801</t>
  </si>
  <si>
    <t xml:space="preserve"> от 05.06.2024 № 441</t>
  </si>
  <si>
    <t xml:space="preserve">от 05.06.2024 № 436 </t>
  </si>
  <si>
    <t xml:space="preserve"> от 18.04.2017 № 569
 (в редакции от 22.11.2023 № 872)</t>
  </si>
  <si>
    <t xml:space="preserve"> от 04.06.2021 № 443
(в редакции от 13.11.2024 № 992)</t>
  </si>
  <si>
    <t xml:space="preserve"> от 08.11.2023 № 843      (в редакции от 06.05.2024 № 326)</t>
  </si>
  <si>
    <t xml:space="preserve">от 31.05.2022 № 389 </t>
  </si>
  <si>
    <t>от 04.06.2021 № 441 
(в редакции от 19.09.2024 № 822)</t>
  </si>
  <si>
    <t xml:space="preserve"> от 11.12.2020 № 1134
 (в редакции от 16.07.2021 № 574)</t>
  </si>
  <si>
    <t xml:space="preserve"> от 30.11.2015 № 1996
 (в редакции от 25.09.2024 № 842)</t>
  </si>
  <si>
    <t>от 06.11.2020 № 1006 
 (в редакции от 12.09.2024 № 793)</t>
  </si>
  <si>
    <t>от 07.06.2018 № 574 
(в редакции от 22.10.2024 № 927)</t>
  </si>
  <si>
    <t xml:space="preserve"> от 07.06.2018 № 574
(в редакции от 22.10.2024 № 927)</t>
  </si>
  <si>
    <t xml:space="preserve"> от 15.07.2022 № 579</t>
  </si>
  <si>
    <t>от 07.06.2023 № 413 
(в редакции от 22.10.2024 № 919)</t>
  </si>
  <si>
    <t xml:space="preserve"> от 30.05.2018 № 531
 (в редакции от 04.12.2024 № 1053)</t>
  </si>
  <si>
    <t xml:space="preserve"> от 03.10.2023 № 750</t>
  </si>
  <si>
    <t xml:space="preserve"> от 19.10.2022 № 971
(в редакции от 05.10.2023 №758, от 30.11.2023 № 897)</t>
  </si>
  <si>
    <t xml:space="preserve">от 25.10.2022 № 999 </t>
  </si>
  <si>
    <t xml:space="preserve"> от 04.10.2024 № 869</t>
  </si>
  <si>
    <t xml:space="preserve">от 04.10.2024 № 871 </t>
  </si>
  <si>
    <t xml:space="preserve">от 03.10.2023 № 747 </t>
  </si>
  <si>
    <t xml:space="preserve"> от 07.10.2024 № 881</t>
  </si>
  <si>
    <t xml:space="preserve">от 04.10.2024 № 872 </t>
  </si>
  <si>
    <t xml:space="preserve">от 04.10.2024 № 873 </t>
  </si>
  <si>
    <t xml:space="preserve"> от 03.10.2023 № 748</t>
  </si>
  <si>
    <t xml:space="preserve"> от 13.12.2023 № 944</t>
  </si>
  <si>
    <t xml:space="preserve"> от 02.10.2019 № 910 
(в редакции от 19.04.2024 № 283)</t>
  </si>
  <si>
    <t xml:space="preserve"> от 26.09.2024 № 848</t>
  </si>
  <si>
    <t xml:space="preserve">от 04.10.2024 № 868 </t>
  </si>
  <si>
    <t xml:space="preserve"> от 07.10.2024 № 883</t>
  </si>
  <si>
    <t xml:space="preserve"> от 04.10.2024 № 867</t>
  </si>
  <si>
    <t xml:space="preserve">от 04.10.2024 № 874 </t>
  </si>
  <si>
    <t xml:space="preserve"> от 04.10.2024 № 870 </t>
  </si>
  <si>
    <t xml:space="preserve">от 28.10.2024 № 941 </t>
  </si>
  <si>
    <t xml:space="preserve"> от 24.10.2024 № 935</t>
  </si>
  <si>
    <t xml:space="preserve"> от 24.10.2024 № 937</t>
  </si>
  <si>
    <t xml:space="preserve">от 28.10.2024 № 942 </t>
  </si>
  <si>
    <t xml:space="preserve"> от 08.11.2024 № 982</t>
  </si>
  <si>
    <t xml:space="preserve"> от 07.10.2024 № 884</t>
  </si>
  <si>
    <t xml:space="preserve"> от 08.11.2024 № 981</t>
  </si>
  <si>
    <t xml:space="preserve"> от 08.11.2024 № 979</t>
  </si>
  <si>
    <t xml:space="preserve"> от 28.10.2024 № 940</t>
  </si>
  <si>
    <t xml:space="preserve"> от 09.12.2024 № 1060</t>
  </si>
  <si>
    <t xml:space="preserve">от 14.11.2024 № 997 </t>
  </si>
  <si>
    <t>от 21.11.2023 № 866  
(в редакции от 11.07.2024 № 614)</t>
  </si>
  <si>
    <t xml:space="preserve">от 02.02.2024 № 59 </t>
  </si>
  <si>
    <t xml:space="preserve"> от 14.10.2024 № 905</t>
  </si>
  <si>
    <t>Въездной знак «Калининград», расположенный в районе транспортной развязки на 
г. Зеленоградск</t>
  </si>
  <si>
    <t>Строительство сетей и сооружений дождевой канализации на территории в границах ул. Украинская – ул. Согласия – ул. Рассветная -ул. Горького в г. Калининграде (2 этап)</t>
  </si>
  <si>
    <t>Строительство газовой котельной «Прибрежная» по ул. Заводская в г. Калининграде с переключением на нее потребителей</t>
  </si>
  <si>
    <t>Строительство газовой котельной «Чкаловск» по ул. Докука в г. Калининграде с переключением на нее потребителей</t>
  </si>
  <si>
    <t>Строительство тепловой сети с целью подключения ЦТП «Парусная» по ул. Казанской в г. Калининграде</t>
  </si>
  <si>
    <t>Реконструкция ул. Аллея смелых в 
г. Калининграде, Калининградская область 
(2 этап)</t>
  </si>
  <si>
    <t>Реконструкция ул. Аллея смелых в 
г. Калининграде, Калининградская область 
(3 этап)</t>
  </si>
  <si>
    <t>2023-2029</t>
  </si>
  <si>
    <t xml:space="preserve">МАУ ДСЦО и ОДиП  «ЮНОСТЬ» </t>
  </si>
  <si>
    <t>МБУ «Чистота»</t>
  </si>
  <si>
    <t xml:space="preserve"> от 26.12.2018 № 1256
(в редакции от 23.12.2024 № 1136)</t>
  </si>
  <si>
    <t>Профинансиро-вано на 01.01.2025, 
тыс. руб.</t>
  </si>
  <si>
    <t>2025-2027</t>
  </si>
  <si>
    <t>Техническое перевооружение с переводом на природный газ существующей котельной в здании МП «Муниципальные бани» по 
ул. Дзержинского, 71 в г. Калининграде</t>
  </si>
  <si>
    <t>МП «Муниципаль-ные бани»</t>
  </si>
  <si>
    <t>87.</t>
  </si>
  <si>
    <t>88.</t>
  </si>
  <si>
    <t xml:space="preserve">Строительство ул. Благовещенской в г. Калининграде 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</si>
  <si>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</si>
  <si>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2019-2025</t>
  </si>
  <si>
    <t>2027-2028</t>
  </si>
  <si>
    <t xml:space="preserve"> от 03.11.2022 № 1018 (в редакции от 05.02.2025 № 61)</t>
  </si>
  <si>
    <t>2025-2028</t>
  </si>
  <si>
    <t>2026-2029</t>
  </si>
  <si>
    <t>№ 1155 от 13.12.2019
 (в редакции от 18.02.2025 № 102)</t>
  </si>
  <si>
    <t xml:space="preserve"> от 22.01.2021 № 30
 (в редакции от 13.02.2025 № 82)</t>
  </si>
  <si>
    <t xml:space="preserve"> от 26.05.2022 № 375
(в редакции от  14.02.2025 № 91)</t>
  </si>
  <si>
    <t xml:space="preserve"> от 11.03.2022 № 134
(в редакции от  14.02.2025 № 92)</t>
  </si>
  <si>
    <t xml:space="preserve"> от 26.05.2022 № 374
(в редакции от  25.02.2025 № 147)</t>
  </si>
  <si>
    <t>Корректировка проектной документации</t>
  </si>
  <si>
    <t>2025-2029</t>
  </si>
  <si>
    <t xml:space="preserve"> от 25.06.2020 № 482
 (в редакции от 18.02.2025 № 103)</t>
  </si>
  <si>
    <t>Реконструкция ул. Аллея Смелых в 
г. Калининграде, Калининградская область 
(4 этап)</t>
  </si>
  <si>
    <t>2017-2025</t>
  </si>
  <si>
    <t>2027-2030</t>
  </si>
  <si>
    <t xml:space="preserve"> от 03.06.2021 № 429
 (в редакции от 11.02.2025 № 79)</t>
  </si>
  <si>
    <t>Реконструкция участка тепловой сети по ул. Некрасова от границы земельного участка с КН 39:15:131808:580 (ул. Лескова, 12) до ТК 9-9 в г.Калининграде</t>
  </si>
  <si>
    <t xml:space="preserve">Строительство улично-дорожной сети в Восточном жилом районе г. Калининграда </t>
  </si>
  <si>
    <t xml:space="preserve"> от 01.06.2021 № 423
(в редакции от 13.03.2023 № 130, 
от 13.02.2025 № 81)</t>
  </si>
  <si>
    <t xml:space="preserve"> от 25.06.2020 № 490
(в редакции от 18.05.2023 № 348, 
от 09.08.2024 № 716)</t>
  </si>
  <si>
    <t>УТВЕРЖДЕНА</t>
  </si>
  <si>
    <t xml:space="preserve"> от 25.06.2020 № 483 
(в редакции от 18.03.2025 № 244)</t>
  </si>
  <si>
    <t xml:space="preserve">Строительство газовой котельной «Цепрусс» с переключением на нее многоквартирных жилых домов </t>
  </si>
  <si>
    <t>от 01.11.2023 № 819 
(в редакции от 18.03.2025 № 246)</t>
  </si>
  <si>
    <t xml:space="preserve">от 19.03.2025 № 252 </t>
  </si>
  <si>
    <t xml:space="preserve">
постановлением администрации 
городского округа 
«Город Калининград»
от «28» декабря 2024 г. № 1162</t>
  </si>
  <si>
    <t>24.</t>
  </si>
  <si>
    <t>28.</t>
  </si>
  <si>
    <t>30.</t>
  </si>
  <si>
    <t>33.*</t>
  </si>
  <si>
    <t>35.</t>
  </si>
  <si>
    <t>36.</t>
  </si>
  <si>
    <t>41.*</t>
  </si>
  <si>
    <t>42.*</t>
  </si>
  <si>
    <t>43.*</t>
  </si>
  <si>
    <t>89.</t>
  </si>
  <si>
    <t>от 26.05.2022 № 370 
(в редакции от  20.02.2025 № 128)</t>
  </si>
  <si>
    <t xml:space="preserve"> от 26.05.2022 № 372
(в редакции от  14.02.2025 № 87)</t>
  </si>
  <si>
    <t>от 26.05.2022 № 373 
(в редакции от  27.02.2025 № 153)</t>
  </si>
  <si>
    <t xml:space="preserve"> от 26.05.2022 № 371
(в редакции от  20.02.2025 № 129)</t>
  </si>
  <si>
    <t>90.</t>
  </si>
  <si>
    <t>91.</t>
  </si>
  <si>
    <t>92.</t>
  </si>
  <si>
    <t>93.</t>
  </si>
  <si>
    <t>Реконструкция защитного сооружения гражданской обороны – укрытие 
№ 50 - Кл/у – 40, г. Калининград, 
ул. Мусоргского, д. 10</t>
  </si>
  <si>
    <t>тех</t>
  </si>
  <si>
    <t xml:space="preserve"> от 07.10.2024 № 880 
(в редакции от 04.04.2025 № 283)</t>
  </si>
  <si>
    <t xml:space="preserve"> от 07.10.2022 № 911 
(в редакции от 25.02.2025 № 146)</t>
  </si>
  <si>
    <t>Приложение</t>
  </si>
  <si>
    <t>от 26.11.2019 № 1087 
(в редакции от 07.03.2025 № 208)</t>
  </si>
  <si>
    <t>от 13.03.2023 № 133  
(в редакции от 18.03.2025 № 245)</t>
  </si>
  <si>
    <t>* Реализация объектов возможна при условии выделения средств вышестоящих бюджетов бюджетной системы Российской Федерации.</t>
  </si>
  <si>
    <t xml:space="preserve">от 12.12.2023 № 940 </t>
  </si>
  <si>
    <t xml:space="preserve">от 06.03.2025 № 189 </t>
  </si>
  <si>
    <t>от 11.10.2023 № 781 
(в редакции от 09.01.2025 № 2)</t>
  </si>
  <si>
    <t>Система сбора первичной очистки фильтрата, образуемого от рекультивированного полигона твердых коммунальных отходов, расположенного по адресу Калининградская область, 
г. Калининград, ш. Балтийское (земельные участки с кадастровыми номерами 39:15:111201:68 и 39:15:111201:291), и его удаление в систему канализации или сброс фильтрата после очистки в водные объекты при соблюдении гигиенических нормативов</t>
  </si>
  <si>
    <t xml:space="preserve"> от 24.08.2023 № 640
(в редакции от 18.03.2025 № 246)</t>
  </si>
  <si>
    <t xml:space="preserve"> от 17.10.2022 № 940
(в редакции от 18.03.2025 № 246)</t>
  </si>
  <si>
    <t xml:space="preserve"> от 03.10.2023 № 749
(в редакции от 18.03.2025 № 246)</t>
  </si>
  <si>
    <t xml:space="preserve"> от 31.05.2024 № 420
(в редакции от 17.03.2025 № 229 )</t>
  </si>
  <si>
    <t>Приложение
к постановлению администрации 
городского округа 
«Город Калининград»
от «15» апреля 2025  г. № 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</si>
</sst>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0" fillId="2" borderId="0" xfId="0" applyFill="1"/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2" fillId="3" borderId="0" xfId="0" applyFont="1" applyFill="1"/>
    <xf numFmtId="0" fontId="3" fillId="0" borderId="0" xfId="0" applyFont="1"/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FFCD"/>
      <color rgb="FFE6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1"/>
  <sheetViews>
    <sheetView tabSelected="1" view="pageBreakPreview" topLeftCell="F1" zoomScale="90" zoomScaleNormal="90" zoomScaleSheetLayoutView="90" workbookViewId="0">
      <selection activeCell="B115" sqref="B115:B116"/>
    </sheetView>
  </sheetViews>
  <sheetFormatPr defaultRowHeight="15" outlineLevelRow="1" x14ac:dyDescent="0.25"/>
  <cols>
    <col min="1" max="1" width="4.140625" style="1" customWidth="1"/>
    <col min="2" max="2" width="47.42578125" style="1" customWidth="1"/>
    <col min="3" max="3" width="23.140625" style="1" customWidth="1"/>
    <col min="4" max="4" width="17.140625" style="1" customWidth="1"/>
    <col min="5" max="5" width="14.5703125" style="1" customWidth="1"/>
    <col min="6" max="6" width="17.140625" style="8" customWidth="1"/>
    <col min="7" max="7" width="12" style="8" customWidth="1"/>
    <col min="8" max="8" width="19.140625" style="1" customWidth="1"/>
    <col min="9" max="9" width="15.5703125" style="12" customWidth="1"/>
    <col min="10" max="10" width="10" style="1" customWidth="1"/>
    <col min="11" max="11" width="13" style="1" bestFit="1" customWidth="1"/>
    <col min="12" max="12" width="13.7109375" style="1" bestFit="1" customWidth="1"/>
    <col min="13" max="13" width="13" style="1" bestFit="1" customWidth="1"/>
    <col min="14" max="19" width="9.140625" style="1"/>
  </cols>
  <sheetData>
    <row r="1" spans="1:19" ht="89.45" customHeight="1" x14ac:dyDescent="0.3">
      <c r="F1" s="9"/>
      <c r="G1" s="1"/>
      <c r="I1" s="9"/>
      <c r="K1" s="34" t="s">
        <v>372</v>
      </c>
      <c r="L1" s="34"/>
      <c r="M1" s="34"/>
    </row>
    <row r="2" spans="1:19" ht="20.45" customHeight="1" x14ac:dyDescent="0.3">
      <c r="F2" s="9"/>
      <c r="G2" s="1"/>
      <c r="I2" s="9"/>
      <c r="K2" s="33"/>
      <c r="L2" s="33"/>
      <c r="M2" s="33"/>
    </row>
    <row r="3" spans="1:19" ht="20.45" customHeight="1" x14ac:dyDescent="0.3">
      <c r="F3" s="9"/>
      <c r="G3" s="1"/>
      <c r="I3" s="9"/>
      <c r="K3" s="34" t="s">
        <v>360</v>
      </c>
      <c r="L3" s="34"/>
      <c r="M3" s="34"/>
    </row>
    <row r="4" spans="1:19" ht="19.899999999999999" customHeight="1" x14ac:dyDescent="0.3">
      <c r="F4" s="9"/>
      <c r="G4" s="1"/>
      <c r="I4" s="9"/>
      <c r="K4" s="34" t="s">
        <v>332</v>
      </c>
      <c r="L4" s="34"/>
      <c r="M4" s="34"/>
    </row>
    <row r="5" spans="1:19" ht="81" customHeight="1" x14ac:dyDescent="0.3">
      <c r="F5" s="1"/>
      <c r="G5" s="1"/>
      <c r="I5" s="9"/>
      <c r="K5" s="34" t="s">
        <v>337</v>
      </c>
      <c r="L5" s="34"/>
      <c r="M5" s="34"/>
    </row>
    <row r="6" spans="1:19" ht="21" customHeight="1" x14ac:dyDescent="0.25">
      <c r="F6" s="1"/>
      <c r="G6" s="1"/>
      <c r="I6" s="9"/>
      <c r="J6" s="29"/>
      <c r="K6" s="29"/>
      <c r="L6" s="29"/>
      <c r="M6" s="29"/>
    </row>
    <row r="7" spans="1:19" ht="78.75" hidden="1" customHeight="1" x14ac:dyDescent="0.25">
      <c r="B7"/>
      <c r="C7"/>
      <c r="D7"/>
      <c r="E7"/>
      <c r="F7" s="1"/>
      <c r="G7" s="9"/>
      <c r="H7"/>
      <c r="I7" s="9"/>
      <c r="J7" s="23"/>
      <c r="K7" s="54" t="s">
        <v>98</v>
      </c>
      <c r="L7" s="54"/>
      <c r="M7" s="54"/>
      <c r="N7"/>
      <c r="O7"/>
      <c r="P7"/>
      <c r="Q7"/>
      <c r="R7"/>
      <c r="S7"/>
    </row>
    <row r="8" spans="1:19" ht="17.25" hidden="1" customHeight="1" x14ac:dyDescent="0.25">
      <c r="B8"/>
      <c r="C8"/>
      <c r="D8"/>
      <c r="E8"/>
      <c r="F8" s="1"/>
      <c r="G8" s="9"/>
      <c r="H8"/>
      <c r="I8" s="9"/>
      <c r="J8" s="23"/>
      <c r="K8" s="29"/>
      <c r="L8" s="29"/>
      <c r="M8" s="29"/>
      <c r="N8"/>
      <c r="O8"/>
      <c r="P8"/>
      <c r="Q8"/>
      <c r="R8"/>
      <c r="S8"/>
    </row>
    <row r="9" spans="1:19" ht="15.75" x14ac:dyDescent="0.25">
      <c r="A9" s="55" t="s">
        <v>111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9" ht="15.75" x14ac:dyDescent="0.25">
      <c r="A10" s="30"/>
      <c r="B10" s="30"/>
      <c r="C10" s="30"/>
      <c r="D10" s="30"/>
      <c r="E10" s="30"/>
      <c r="F10" s="30"/>
      <c r="G10" s="30"/>
      <c r="H10" s="30"/>
      <c r="I10" s="32"/>
      <c r="J10" s="30"/>
      <c r="K10" s="30"/>
      <c r="L10" s="30"/>
      <c r="M10" s="30"/>
    </row>
    <row r="11" spans="1:19" ht="15.75" customHeight="1" x14ac:dyDescent="0.25">
      <c r="A11" s="36" t="s">
        <v>20</v>
      </c>
      <c r="B11" s="36" t="s">
        <v>0</v>
      </c>
      <c r="C11" s="36" t="s">
        <v>1</v>
      </c>
      <c r="D11" s="36" t="s">
        <v>21</v>
      </c>
      <c r="E11" s="36" t="s">
        <v>22</v>
      </c>
      <c r="F11" s="36" t="s">
        <v>2</v>
      </c>
      <c r="G11" s="36" t="s">
        <v>23</v>
      </c>
      <c r="H11" s="36" t="s">
        <v>27</v>
      </c>
      <c r="I11" s="36" t="s">
        <v>303</v>
      </c>
      <c r="J11" s="36" t="s">
        <v>3</v>
      </c>
      <c r="K11" s="36"/>
      <c r="L11" s="36"/>
      <c r="M11" s="36"/>
    </row>
    <row r="12" spans="1:19" ht="48" customHeight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 t="s">
        <v>28</v>
      </c>
      <c r="K12" s="36" t="s">
        <v>48</v>
      </c>
      <c r="L12" s="36" t="s">
        <v>4</v>
      </c>
      <c r="M12" s="36"/>
    </row>
    <row r="13" spans="1:19" ht="63" x14ac:dyDescent="0.25">
      <c r="A13" s="36"/>
      <c r="B13" s="36"/>
      <c r="C13" s="36"/>
      <c r="D13" s="14" t="s">
        <v>5</v>
      </c>
      <c r="E13" s="36"/>
      <c r="F13" s="36"/>
      <c r="G13" s="36"/>
      <c r="H13" s="36"/>
      <c r="I13" s="36"/>
      <c r="J13" s="36"/>
      <c r="K13" s="36"/>
      <c r="L13" s="14" t="s">
        <v>82</v>
      </c>
      <c r="M13" s="14" t="s">
        <v>113</v>
      </c>
    </row>
    <row r="14" spans="1:19" ht="15.75" x14ac:dyDescent="0.25">
      <c r="A14" s="14">
        <v>1</v>
      </c>
      <c r="B14" s="14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</row>
    <row r="15" spans="1:19" ht="15.75" customHeight="1" x14ac:dyDescent="0.25">
      <c r="A15" s="43" t="s">
        <v>6</v>
      </c>
      <c r="B15" s="43"/>
      <c r="C15" s="43"/>
      <c r="D15" s="43"/>
      <c r="E15" s="43"/>
      <c r="F15" s="43"/>
      <c r="G15" s="43"/>
      <c r="H15" s="43"/>
      <c r="I15" s="43"/>
      <c r="J15" s="4" t="s">
        <v>7</v>
      </c>
      <c r="K15" s="3">
        <f>K16+K17</f>
        <v>3621449.9399999995</v>
      </c>
      <c r="L15" s="3">
        <f t="shared" ref="L15:M15" si="0">L16+L17</f>
        <v>4830169</v>
      </c>
      <c r="M15" s="3">
        <f t="shared" si="0"/>
        <v>4499600.66</v>
      </c>
    </row>
    <row r="16" spans="1:19" ht="15.75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" t="s">
        <v>8</v>
      </c>
      <c r="K16" s="3">
        <f t="shared" ref="K16:M17" si="1">K19+K59+K77+K97+K209+K368</f>
        <v>1931889.26</v>
      </c>
      <c r="L16" s="3">
        <f t="shared" si="1"/>
        <v>2614400.33</v>
      </c>
      <c r="M16" s="3">
        <f t="shared" si="1"/>
        <v>2965204.5700000003</v>
      </c>
    </row>
    <row r="17" spans="1:19" ht="15.75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" t="s">
        <v>9</v>
      </c>
      <c r="K17" s="3">
        <f t="shared" si="1"/>
        <v>1689560.6799999997</v>
      </c>
      <c r="L17" s="3">
        <f t="shared" si="1"/>
        <v>2215768.67</v>
      </c>
      <c r="M17" s="3">
        <f t="shared" si="1"/>
        <v>1534396.09</v>
      </c>
    </row>
    <row r="18" spans="1:19" s="2" customFormat="1" ht="15.75" x14ac:dyDescent="0.25">
      <c r="A18" s="49" t="s">
        <v>216</v>
      </c>
      <c r="B18" s="49"/>
      <c r="C18" s="49"/>
      <c r="D18" s="49"/>
      <c r="E18" s="49"/>
      <c r="F18" s="49"/>
      <c r="G18" s="49"/>
      <c r="H18" s="49"/>
      <c r="I18" s="49"/>
      <c r="J18" s="4" t="s">
        <v>7</v>
      </c>
      <c r="K18" s="3">
        <f>K19+K20</f>
        <v>772684.03</v>
      </c>
      <c r="L18" s="3">
        <f t="shared" ref="L18" si="2">L19+L20</f>
        <v>1927147.98</v>
      </c>
      <c r="M18" s="3">
        <f>M19+M20</f>
        <v>2258719.6800000002</v>
      </c>
      <c r="N18" s="5"/>
      <c r="O18" s="5"/>
      <c r="P18" s="5"/>
      <c r="Q18" s="5"/>
      <c r="R18" s="5"/>
      <c r="S18" s="5"/>
    </row>
    <row r="19" spans="1:19" s="2" customFormat="1" ht="15.75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" t="s">
        <v>8</v>
      </c>
      <c r="K19" s="3">
        <f>K22+K25+K28+K31+K36+K45+K49+K52+K56</f>
        <v>610335.34</v>
      </c>
      <c r="L19" s="3">
        <f t="shared" ref="L19:M19" si="3">L22+L25+L28+L31+L36+L45+L49+L52+L56</f>
        <v>1406724.0799999998</v>
      </c>
      <c r="M19" s="3">
        <f t="shared" si="3"/>
        <v>1278689.4300000002</v>
      </c>
      <c r="N19" s="5"/>
      <c r="O19" s="5"/>
      <c r="P19" s="5"/>
      <c r="Q19" s="5"/>
      <c r="R19" s="5"/>
      <c r="S19" s="5"/>
    </row>
    <row r="20" spans="1:19" s="2" customFormat="1" ht="15.75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" t="s">
        <v>9</v>
      </c>
      <c r="K20" s="3">
        <f>K23+K26+K29+K32+K34+K37+K39+K41+K46+K50+K53+K57+K43</f>
        <v>162348.69</v>
      </c>
      <c r="L20" s="3">
        <f t="shared" ref="L20:M20" si="4">L23+L26+L29+L32+L34+L37+L39+L41+L46+L50+L53+L57+L43</f>
        <v>520423.9</v>
      </c>
      <c r="M20" s="3">
        <f t="shared" si="4"/>
        <v>980030.25</v>
      </c>
      <c r="N20" s="5"/>
      <c r="O20" s="5"/>
      <c r="P20" s="5"/>
      <c r="Q20" s="5"/>
      <c r="R20" s="5"/>
      <c r="S20" s="5"/>
    </row>
    <row r="21" spans="1:19" s="1" customFormat="1" ht="15.75" customHeight="1" x14ac:dyDescent="0.25">
      <c r="A21" s="36" t="s">
        <v>112</v>
      </c>
      <c r="B21" s="43" t="s">
        <v>35</v>
      </c>
      <c r="C21" s="36" t="s">
        <v>230</v>
      </c>
      <c r="D21" s="14" t="s">
        <v>24</v>
      </c>
      <c r="E21" s="36" t="s">
        <v>12</v>
      </c>
      <c r="F21" s="36" t="s">
        <v>11</v>
      </c>
      <c r="G21" s="36" t="s">
        <v>146</v>
      </c>
      <c r="H21" s="35">
        <f>I21+K21+L21+M21</f>
        <v>303095.63</v>
      </c>
      <c r="I21" s="35">
        <f>15702.62+10464.42</f>
        <v>26167.040000000001</v>
      </c>
      <c r="J21" s="16" t="s">
        <v>7</v>
      </c>
      <c r="K21" s="19">
        <f>K22+K23</f>
        <v>0</v>
      </c>
      <c r="L21" s="19">
        <f>L22+L23</f>
        <v>150618.29</v>
      </c>
      <c r="M21" s="19">
        <f>M22+M23</f>
        <v>126310.3</v>
      </c>
    </row>
    <row r="22" spans="1:19" s="1" customFormat="1" ht="15.75" x14ac:dyDescent="0.25">
      <c r="A22" s="36"/>
      <c r="B22" s="43"/>
      <c r="C22" s="36"/>
      <c r="D22" s="36" t="s">
        <v>50</v>
      </c>
      <c r="E22" s="36"/>
      <c r="F22" s="36"/>
      <c r="G22" s="36"/>
      <c r="H22" s="35"/>
      <c r="I22" s="35"/>
      <c r="J22" s="20" t="s">
        <v>8</v>
      </c>
      <c r="K22" s="19">
        <v>0</v>
      </c>
      <c r="L22" s="19">
        <v>0</v>
      </c>
      <c r="M22" s="19">
        <v>0</v>
      </c>
    </row>
    <row r="23" spans="1:19" s="1" customFormat="1" ht="26.25" customHeight="1" x14ac:dyDescent="0.25">
      <c r="A23" s="36"/>
      <c r="B23" s="43"/>
      <c r="C23" s="36"/>
      <c r="D23" s="36"/>
      <c r="E23" s="36"/>
      <c r="F23" s="36"/>
      <c r="G23" s="36"/>
      <c r="H23" s="35"/>
      <c r="I23" s="35"/>
      <c r="J23" s="20" t="s">
        <v>9</v>
      </c>
      <c r="K23" s="19">
        <v>0</v>
      </c>
      <c r="L23" s="19">
        <v>150618.29</v>
      </c>
      <c r="M23" s="19">
        <v>126310.3</v>
      </c>
    </row>
    <row r="24" spans="1:19" s="1" customFormat="1" ht="15.75" customHeight="1" x14ac:dyDescent="0.25">
      <c r="A24" s="36" t="s">
        <v>29</v>
      </c>
      <c r="B24" s="43" t="s">
        <v>33</v>
      </c>
      <c r="C24" s="36" t="s">
        <v>231</v>
      </c>
      <c r="D24" s="14" t="s">
        <v>24</v>
      </c>
      <c r="E24" s="36" t="s">
        <v>12</v>
      </c>
      <c r="F24" s="36" t="s">
        <v>11</v>
      </c>
      <c r="G24" s="36" t="s">
        <v>146</v>
      </c>
      <c r="H24" s="35">
        <f>I24+K24+L24+M24</f>
        <v>109372.76000000001</v>
      </c>
      <c r="I24" s="35">
        <f>12900</f>
        <v>12900</v>
      </c>
      <c r="J24" s="16" t="s">
        <v>7</v>
      </c>
      <c r="K24" s="19">
        <f>K25+K26</f>
        <v>17.84</v>
      </c>
      <c r="L24" s="19">
        <f>L25+L26</f>
        <v>37589.599999999999</v>
      </c>
      <c r="M24" s="19">
        <f>M25+M26</f>
        <v>58865.32</v>
      </c>
    </row>
    <row r="25" spans="1:19" s="1" customFormat="1" ht="15.75" customHeight="1" x14ac:dyDescent="0.25">
      <c r="A25" s="36"/>
      <c r="B25" s="43"/>
      <c r="C25" s="36"/>
      <c r="D25" s="36" t="s">
        <v>50</v>
      </c>
      <c r="E25" s="36"/>
      <c r="F25" s="36"/>
      <c r="G25" s="36"/>
      <c r="H25" s="35"/>
      <c r="I25" s="35"/>
      <c r="J25" s="20" t="s">
        <v>8</v>
      </c>
      <c r="K25" s="19">
        <v>0</v>
      </c>
      <c r="L25" s="19">
        <v>0</v>
      </c>
      <c r="M25" s="19">
        <v>0</v>
      </c>
    </row>
    <row r="26" spans="1:19" s="1" customFormat="1" ht="34.5" customHeight="1" x14ac:dyDescent="0.25">
      <c r="A26" s="36"/>
      <c r="B26" s="43"/>
      <c r="C26" s="36"/>
      <c r="D26" s="36"/>
      <c r="E26" s="36"/>
      <c r="F26" s="36"/>
      <c r="G26" s="36"/>
      <c r="H26" s="35"/>
      <c r="I26" s="35"/>
      <c r="J26" s="20" t="s">
        <v>9</v>
      </c>
      <c r="K26" s="19">
        <v>17.84</v>
      </c>
      <c r="L26" s="19">
        <v>37589.599999999999</v>
      </c>
      <c r="M26" s="19">
        <v>58865.32</v>
      </c>
    </row>
    <row r="27" spans="1:19" s="1" customFormat="1" ht="15.75" customHeight="1" x14ac:dyDescent="0.25">
      <c r="A27" s="37" t="s">
        <v>30</v>
      </c>
      <c r="B27" s="44" t="s">
        <v>36</v>
      </c>
      <c r="C27" s="37" t="s">
        <v>232</v>
      </c>
      <c r="D27" s="17" t="s">
        <v>24</v>
      </c>
      <c r="E27" s="37" t="s">
        <v>12</v>
      </c>
      <c r="F27" s="37" t="s">
        <v>11</v>
      </c>
      <c r="G27" s="37" t="s">
        <v>83</v>
      </c>
      <c r="H27" s="40">
        <f>I27+K27+L27+M27</f>
        <v>113995.23000000001</v>
      </c>
      <c r="I27" s="40">
        <f>12150+1162.19</f>
        <v>13312.19</v>
      </c>
      <c r="J27" s="21" t="s">
        <v>7</v>
      </c>
      <c r="K27" s="22">
        <f>K28+K29</f>
        <v>1531.33</v>
      </c>
      <c r="L27" s="22">
        <f>L28+L29</f>
        <v>0</v>
      </c>
      <c r="M27" s="22">
        <f>M28+M29</f>
        <v>99151.71</v>
      </c>
    </row>
    <row r="28" spans="1:19" s="1" customFormat="1" ht="15.75" customHeight="1" x14ac:dyDescent="0.25">
      <c r="A28" s="38"/>
      <c r="B28" s="46"/>
      <c r="C28" s="38"/>
      <c r="D28" s="36" t="s">
        <v>50</v>
      </c>
      <c r="E28" s="38"/>
      <c r="F28" s="38"/>
      <c r="G28" s="38"/>
      <c r="H28" s="41"/>
      <c r="I28" s="41"/>
      <c r="J28" s="20" t="s">
        <v>8</v>
      </c>
      <c r="K28" s="19">
        <v>0</v>
      </c>
      <c r="L28" s="19">
        <v>0</v>
      </c>
      <c r="M28" s="19">
        <v>0</v>
      </c>
    </row>
    <row r="29" spans="1:19" s="1" customFormat="1" ht="36" customHeight="1" x14ac:dyDescent="0.25">
      <c r="A29" s="39"/>
      <c r="B29" s="45"/>
      <c r="C29" s="39"/>
      <c r="D29" s="36"/>
      <c r="E29" s="39"/>
      <c r="F29" s="39"/>
      <c r="G29" s="39"/>
      <c r="H29" s="42"/>
      <c r="I29" s="42"/>
      <c r="J29" s="20" t="s">
        <v>9</v>
      </c>
      <c r="K29" s="19">
        <v>1531.33</v>
      </c>
      <c r="L29" s="19">
        <v>0</v>
      </c>
      <c r="M29" s="19">
        <v>99151.71</v>
      </c>
    </row>
    <row r="30" spans="1:19" s="1" customFormat="1" ht="15.75" customHeight="1" x14ac:dyDescent="0.25">
      <c r="A30" s="36" t="s">
        <v>31</v>
      </c>
      <c r="B30" s="43" t="s">
        <v>37</v>
      </c>
      <c r="C30" s="36" t="s">
        <v>233</v>
      </c>
      <c r="D30" s="14" t="s">
        <v>24</v>
      </c>
      <c r="E30" s="36" t="s">
        <v>12</v>
      </c>
      <c r="F30" s="36" t="s">
        <v>11</v>
      </c>
      <c r="G30" s="36" t="s">
        <v>146</v>
      </c>
      <c r="H30" s="35">
        <f>I30+K30+L30+M30</f>
        <v>236092.87</v>
      </c>
      <c r="I30" s="35">
        <v>16786.189999999999</v>
      </c>
      <c r="J30" s="16" t="s">
        <v>7</v>
      </c>
      <c r="K30" s="19">
        <f>K31+K32</f>
        <v>10806.41</v>
      </c>
      <c r="L30" s="19">
        <f>L31+L32</f>
        <v>1377.9</v>
      </c>
      <c r="M30" s="19">
        <f>M31+M32</f>
        <v>207122.37</v>
      </c>
    </row>
    <row r="31" spans="1:19" s="1" customFormat="1" ht="15.75" customHeight="1" x14ac:dyDescent="0.25">
      <c r="A31" s="36"/>
      <c r="B31" s="43"/>
      <c r="C31" s="36"/>
      <c r="D31" s="36" t="s">
        <v>50</v>
      </c>
      <c r="E31" s="36"/>
      <c r="F31" s="36"/>
      <c r="G31" s="36"/>
      <c r="H31" s="35"/>
      <c r="I31" s="35"/>
      <c r="J31" s="20" t="s">
        <v>8</v>
      </c>
      <c r="K31" s="19">
        <v>0</v>
      </c>
      <c r="L31" s="19">
        <v>0</v>
      </c>
      <c r="M31" s="19">
        <v>0</v>
      </c>
    </row>
    <row r="32" spans="1:19" s="1" customFormat="1" ht="31.5" customHeight="1" x14ac:dyDescent="0.25">
      <c r="A32" s="36"/>
      <c r="B32" s="43"/>
      <c r="C32" s="36"/>
      <c r="D32" s="36"/>
      <c r="E32" s="36"/>
      <c r="F32" s="36"/>
      <c r="G32" s="36"/>
      <c r="H32" s="35"/>
      <c r="I32" s="35"/>
      <c r="J32" s="20" t="s">
        <v>9</v>
      </c>
      <c r="K32" s="19">
        <v>10806.41</v>
      </c>
      <c r="L32" s="19">
        <v>1377.9</v>
      </c>
      <c r="M32" s="19">
        <v>207122.37</v>
      </c>
    </row>
    <row r="33" spans="1:13" s="1" customFormat="1" ht="15.75" customHeight="1" x14ac:dyDescent="0.25">
      <c r="A33" s="36" t="s">
        <v>32</v>
      </c>
      <c r="B33" s="43" t="s">
        <v>61</v>
      </c>
      <c r="C33" s="36" t="s">
        <v>234</v>
      </c>
      <c r="D33" s="36" t="s">
        <v>24</v>
      </c>
      <c r="E33" s="36" t="s">
        <v>12</v>
      </c>
      <c r="F33" s="36" t="s">
        <v>99</v>
      </c>
      <c r="G33" s="37" t="s">
        <v>201</v>
      </c>
      <c r="H33" s="35">
        <f>I33+K33+L33+M33</f>
        <v>23593.759999999998</v>
      </c>
      <c r="I33" s="35">
        <v>0</v>
      </c>
      <c r="J33" s="16" t="s">
        <v>7</v>
      </c>
      <c r="K33" s="19">
        <f>K34</f>
        <v>0</v>
      </c>
      <c r="L33" s="19">
        <f t="shared" ref="L33:M33" si="5">L34</f>
        <v>0</v>
      </c>
      <c r="M33" s="19">
        <f t="shared" si="5"/>
        <v>23593.759999999998</v>
      </c>
    </row>
    <row r="34" spans="1:13" s="1" customFormat="1" ht="35.25" customHeight="1" x14ac:dyDescent="0.25">
      <c r="A34" s="36"/>
      <c r="B34" s="43"/>
      <c r="C34" s="36"/>
      <c r="D34" s="36"/>
      <c r="E34" s="36"/>
      <c r="F34" s="36"/>
      <c r="G34" s="38"/>
      <c r="H34" s="36"/>
      <c r="I34" s="35"/>
      <c r="J34" s="20" t="s">
        <v>9</v>
      </c>
      <c r="K34" s="19">
        <v>0</v>
      </c>
      <c r="L34" s="19">
        <v>0</v>
      </c>
      <c r="M34" s="19">
        <v>23593.759999999998</v>
      </c>
    </row>
    <row r="35" spans="1:13" s="1" customFormat="1" ht="15.75" customHeight="1" x14ac:dyDescent="0.25">
      <c r="A35" s="36"/>
      <c r="B35" s="43"/>
      <c r="C35" s="36"/>
      <c r="D35" s="36" t="s">
        <v>50</v>
      </c>
      <c r="E35" s="36"/>
      <c r="F35" s="36" t="s">
        <v>11</v>
      </c>
      <c r="G35" s="38"/>
      <c r="H35" s="35">
        <f>I35+K35+L35+M35</f>
        <v>74653.56</v>
      </c>
      <c r="I35" s="35">
        <v>0</v>
      </c>
      <c r="J35" s="20" t="s">
        <v>7</v>
      </c>
      <c r="K35" s="19">
        <f>K36+K37</f>
        <v>0</v>
      </c>
      <c r="L35" s="19">
        <f t="shared" ref="L35:M35" si="6">L36+L37</f>
        <v>0</v>
      </c>
      <c r="M35" s="19">
        <f t="shared" si="6"/>
        <v>74653.56</v>
      </c>
    </row>
    <row r="36" spans="1:13" s="1" customFormat="1" ht="15.75" x14ac:dyDescent="0.25">
      <c r="A36" s="36"/>
      <c r="B36" s="43"/>
      <c r="C36" s="36"/>
      <c r="D36" s="36"/>
      <c r="E36" s="36"/>
      <c r="F36" s="36"/>
      <c r="G36" s="38"/>
      <c r="H36" s="36"/>
      <c r="I36" s="35"/>
      <c r="J36" s="20" t="s">
        <v>8</v>
      </c>
      <c r="K36" s="19">
        <v>0</v>
      </c>
      <c r="L36" s="19">
        <v>0</v>
      </c>
      <c r="M36" s="19">
        <v>0</v>
      </c>
    </row>
    <row r="37" spans="1:13" s="1" customFormat="1" ht="15.75" x14ac:dyDescent="0.25">
      <c r="A37" s="36"/>
      <c r="B37" s="43"/>
      <c r="C37" s="36"/>
      <c r="D37" s="36"/>
      <c r="E37" s="36"/>
      <c r="F37" s="36"/>
      <c r="G37" s="39"/>
      <c r="H37" s="36"/>
      <c r="I37" s="35"/>
      <c r="J37" s="20" t="s">
        <v>9</v>
      </c>
      <c r="K37" s="19">
        <v>0</v>
      </c>
      <c r="L37" s="19">
        <v>0</v>
      </c>
      <c r="M37" s="19">
        <f>25103.74+49549.82</f>
        <v>74653.56</v>
      </c>
    </row>
    <row r="38" spans="1:13" s="1" customFormat="1" ht="15.75" customHeight="1" x14ac:dyDescent="0.25">
      <c r="A38" s="36" t="s">
        <v>120</v>
      </c>
      <c r="B38" s="43" t="s">
        <v>198</v>
      </c>
      <c r="C38" s="36" t="s">
        <v>235</v>
      </c>
      <c r="D38" s="36" t="s">
        <v>24</v>
      </c>
      <c r="E38" s="36" t="s">
        <v>12</v>
      </c>
      <c r="F38" s="36" t="s">
        <v>46</v>
      </c>
      <c r="G38" s="37" t="s">
        <v>86</v>
      </c>
      <c r="H38" s="35">
        <f>I38+K38+L38+M38</f>
        <v>4950.9799999999996</v>
      </c>
      <c r="I38" s="35">
        <v>0</v>
      </c>
      <c r="J38" s="16" t="s">
        <v>7</v>
      </c>
      <c r="K38" s="19">
        <f>K39</f>
        <v>4950.9799999999996</v>
      </c>
      <c r="L38" s="19">
        <f t="shared" ref="L38:M38" si="7">L39</f>
        <v>0</v>
      </c>
      <c r="M38" s="19">
        <f t="shared" si="7"/>
        <v>0</v>
      </c>
    </row>
    <row r="39" spans="1:13" s="1" customFormat="1" ht="46.5" customHeight="1" x14ac:dyDescent="0.25">
      <c r="A39" s="36"/>
      <c r="B39" s="43"/>
      <c r="C39" s="36"/>
      <c r="D39" s="36"/>
      <c r="E39" s="36"/>
      <c r="F39" s="36"/>
      <c r="G39" s="38"/>
      <c r="H39" s="36"/>
      <c r="I39" s="35"/>
      <c r="J39" s="20" t="s">
        <v>9</v>
      </c>
      <c r="K39" s="19">
        <v>4950.9799999999996</v>
      </c>
      <c r="L39" s="19">
        <v>0</v>
      </c>
      <c r="M39" s="19">
        <v>0</v>
      </c>
    </row>
    <row r="40" spans="1:13" s="1" customFormat="1" ht="15.75" customHeight="1" x14ac:dyDescent="0.25">
      <c r="A40" s="36"/>
      <c r="B40" s="43"/>
      <c r="C40" s="36"/>
      <c r="D40" s="36" t="s">
        <v>50</v>
      </c>
      <c r="E40" s="36"/>
      <c r="F40" s="36" t="s">
        <v>11</v>
      </c>
      <c r="G40" s="38"/>
      <c r="H40" s="35">
        <f>I40+K40+L40+M40</f>
        <v>17967.89</v>
      </c>
      <c r="I40" s="35">
        <v>0</v>
      </c>
      <c r="J40" s="20" t="s">
        <v>7</v>
      </c>
      <c r="K40" s="19">
        <f>K41</f>
        <v>5797.96</v>
      </c>
      <c r="L40" s="19">
        <f t="shared" ref="L40:M40" si="8">L41</f>
        <v>12169.93</v>
      </c>
      <c r="M40" s="19">
        <f t="shared" si="8"/>
        <v>0</v>
      </c>
    </row>
    <row r="41" spans="1:13" s="1" customFormat="1" ht="15.75" x14ac:dyDescent="0.25">
      <c r="A41" s="36"/>
      <c r="B41" s="43"/>
      <c r="C41" s="36"/>
      <c r="D41" s="36"/>
      <c r="E41" s="36"/>
      <c r="F41" s="36"/>
      <c r="G41" s="39"/>
      <c r="H41" s="36"/>
      <c r="I41" s="35"/>
      <c r="J41" s="20" t="s">
        <v>9</v>
      </c>
      <c r="K41" s="19">
        <v>5797.96</v>
      </c>
      <c r="L41" s="19">
        <v>12169.93</v>
      </c>
      <c r="M41" s="19">
        <v>0</v>
      </c>
    </row>
    <row r="42" spans="1:13" s="1" customFormat="1" ht="17.45" customHeight="1" x14ac:dyDescent="0.25">
      <c r="A42" s="37" t="s">
        <v>151</v>
      </c>
      <c r="B42" s="44" t="s">
        <v>149</v>
      </c>
      <c r="C42" s="37" t="s">
        <v>330</v>
      </c>
      <c r="D42" s="37" t="s">
        <v>24</v>
      </c>
      <c r="E42" s="37" t="s">
        <v>12</v>
      </c>
      <c r="F42" s="37" t="s">
        <v>321</v>
      </c>
      <c r="G42" s="37" t="s">
        <v>16</v>
      </c>
      <c r="H42" s="40">
        <f>I42+K42+L42+M42</f>
        <v>930</v>
      </c>
      <c r="I42" s="57">
        <v>430</v>
      </c>
      <c r="J42" s="20" t="s">
        <v>7</v>
      </c>
      <c r="K42" s="19">
        <f>K43</f>
        <v>500</v>
      </c>
      <c r="L42" s="19">
        <f t="shared" ref="L42:M42" si="9">L43</f>
        <v>0</v>
      </c>
      <c r="M42" s="19">
        <f t="shared" si="9"/>
        <v>0</v>
      </c>
    </row>
    <row r="43" spans="1:13" s="1" customFormat="1" ht="31.15" customHeight="1" x14ac:dyDescent="0.25">
      <c r="A43" s="38"/>
      <c r="B43" s="46"/>
      <c r="C43" s="38"/>
      <c r="D43" s="39"/>
      <c r="E43" s="38"/>
      <c r="F43" s="39"/>
      <c r="G43" s="38"/>
      <c r="H43" s="39"/>
      <c r="I43" s="58"/>
      <c r="J43" s="20" t="s">
        <v>9</v>
      </c>
      <c r="K43" s="19">
        <v>500</v>
      </c>
      <c r="L43" s="19">
        <v>0</v>
      </c>
      <c r="M43" s="19">
        <v>0</v>
      </c>
    </row>
    <row r="44" spans="1:13" s="1" customFormat="1" ht="15.75" customHeight="1" x14ac:dyDescent="0.25">
      <c r="A44" s="38"/>
      <c r="B44" s="46"/>
      <c r="C44" s="38"/>
      <c r="D44" s="38" t="s">
        <v>50</v>
      </c>
      <c r="E44" s="38"/>
      <c r="F44" s="36" t="s">
        <v>11</v>
      </c>
      <c r="G44" s="38"/>
      <c r="H44" s="35">
        <f>K44+L44+M44+I44</f>
        <v>2392102.6</v>
      </c>
      <c r="I44" s="35">
        <f>14451.32+240618.54+2117327.16</f>
        <v>2372397.02</v>
      </c>
      <c r="J44" s="20" t="s">
        <v>7</v>
      </c>
      <c r="K44" s="19">
        <f>K46+K45</f>
        <v>19705.579999999998</v>
      </c>
      <c r="L44" s="19">
        <f>L46+L45</f>
        <v>0</v>
      </c>
      <c r="M44" s="19">
        <f>M46+M45</f>
        <v>0</v>
      </c>
    </row>
    <row r="45" spans="1:13" s="1" customFormat="1" ht="15" customHeight="1" x14ac:dyDescent="0.25">
      <c r="A45" s="38"/>
      <c r="B45" s="46"/>
      <c r="C45" s="38"/>
      <c r="D45" s="38"/>
      <c r="E45" s="38"/>
      <c r="F45" s="36"/>
      <c r="G45" s="38"/>
      <c r="H45" s="35"/>
      <c r="I45" s="35"/>
      <c r="J45" s="20" t="s">
        <v>8</v>
      </c>
      <c r="K45" s="19">
        <v>14889.71</v>
      </c>
      <c r="L45" s="19">
        <v>0</v>
      </c>
      <c r="M45" s="19">
        <v>0</v>
      </c>
    </row>
    <row r="46" spans="1:13" s="1" customFormat="1" ht="15.75" x14ac:dyDescent="0.25">
      <c r="A46" s="39"/>
      <c r="B46" s="45"/>
      <c r="C46" s="39"/>
      <c r="D46" s="39"/>
      <c r="E46" s="39"/>
      <c r="F46" s="36"/>
      <c r="G46" s="39"/>
      <c r="H46" s="35"/>
      <c r="I46" s="35"/>
      <c r="J46" s="20" t="s">
        <v>9</v>
      </c>
      <c r="K46" s="19">
        <v>4815.87</v>
      </c>
      <c r="L46" s="19">
        <v>0</v>
      </c>
      <c r="M46" s="19">
        <v>0</v>
      </c>
    </row>
    <row r="47" spans="1:13" s="1" customFormat="1" ht="32.25" customHeight="1" x14ac:dyDescent="0.25">
      <c r="A47" s="37" t="s">
        <v>152</v>
      </c>
      <c r="B47" s="44" t="s">
        <v>150</v>
      </c>
      <c r="C47" s="37" t="s">
        <v>302</v>
      </c>
      <c r="D47" s="37" t="s">
        <v>24</v>
      </c>
      <c r="E47" s="37" t="s">
        <v>12</v>
      </c>
      <c r="F47" s="37" t="s">
        <v>11</v>
      </c>
      <c r="G47" s="37" t="s">
        <v>311</v>
      </c>
      <c r="H47" s="40">
        <f>I47+K47+L47+M47</f>
        <v>1132851.82</v>
      </c>
      <c r="I47" s="40">
        <f>231.79+9524.45+132825.44+982017.27+400</f>
        <v>1124998.95</v>
      </c>
      <c r="J47" s="44" t="s">
        <v>7</v>
      </c>
      <c r="K47" s="50">
        <f>K50+K49</f>
        <v>7852.87</v>
      </c>
      <c r="L47" s="50">
        <f>L50+L49</f>
        <v>0</v>
      </c>
      <c r="M47" s="50">
        <f>M50+M49</f>
        <v>0</v>
      </c>
    </row>
    <row r="48" spans="1:13" s="1" customFormat="1" ht="15.75" customHeight="1" x14ac:dyDescent="0.25">
      <c r="A48" s="38"/>
      <c r="B48" s="46"/>
      <c r="C48" s="38"/>
      <c r="D48" s="39"/>
      <c r="E48" s="38"/>
      <c r="F48" s="38"/>
      <c r="G48" s="38"/>
      <c r="H48" s="41"/>
      <c r="I48" s="41"/>
      <c r="J48" s="45"/>
      <c r="K48" s="51"/>
      <c r="L48" s="51"/>
      <c r="M48" s="51"/>
    </row>
    <row r="49" spans="1:13" s="1" customFormat="1" ht="15.75" customHeight="1" x14ac:dyDescent="0.25">
      <c r="A49" s="38"/>
      <c r="B49" s="46"/>
      <c r="C49" s="38"/>
      <c r="D49" s="36" t="s">
        <v>50</v>
      </c>
      <c r="E49" s="38"/>
      <c r="F49" s="38"/>
      <c r="G49" s="38"/>
      <c r="H49" s="41"/>
      <c r="I49" s="41"/>
      <c r="J49" s="20" t="s">
        <v>8</v>
      </c>
      <c r="K49" s="19">
        <v>7320.55</v>
      </c>
      <c r="L49" s="19">
        <v>0</v>
      </c>
      <c r="M49" s="19">
        <v>0</v>
      </c>
    </row>
    <row r="50" spans="1:13" s="1" customFormat="1" ht="15.75" x14ac:dyDescent="0.25">
      <c r="A50" s="39"/>
      <c r="B50" s="45"/>
      <c r="C50" s="39"/>
      <c r="D50" s="36"/>
      <c r="E50" s="39"/>
      <c r="F50" s="39"/>
      <c r="G50" s="39"/>
      <c r="H50" s="42"/>
      <c r="I50" s="42"/>
      <c r="J50" s="20" t="s">
        <v>9</v>
      </c>
      <c r="K50" s="19">
        <v>532.32000000000005</v>
      </c>
      <c r="L50" s="19">
        <v>0</v>
      </c>
      <c r="M50" s="19">
        <v>0</v>
      </c>
    </row>
    <row r="51" spans="1:13" s="1" customFormat="1" ht="15.75" customHeight="1" x14ac:dyDescent="0.25">
      <c r="A51" s="36" t="s">
        <v>228</v>
      </c>
      <c r="B51" s="43" t="s">
        <v>76</v>
      </c>
      <c r="C51" s="36" t="s">
        <v>236</v>
      </c>
      <c r="D51" s="17" t="s">
        <v>24</v>
      </c>
      <c r="E51" s="36" t="s">
        <v>12</v>
      </c>
      <c r="F51" s="37" t="s">
        <v>11</v>
      </c>
      <c r="G51" s="37" t="s">
        <v>115</v>
      </c>
      <c r="H51" s="40">
        <f>I51+K51+L51+M51</f>
        <v>4041441.9</v>
      </c>
      <c r="I51" s="40">
        <f>11917.54+14896.98</f>
        <v>26814.52</v>
      </c>
      <c r="J51" s="21" t="s">
        <v>7</v>
      </c>
      <c r="K51" s="22">
        <f>K52+K53</f>
        <v>721521.05999999994</v>
      </c>
      <c r="L51" s="22">
        <f>L52+L53</f>
        <v>1725392.2599999998</v>
      </c>
      <c r="M51" s="22">
        <f>M52+M53</f>
        <v>1567714.06</v>
      </c>
    </row>
    <row r="52" spans="1:13" s="1" customFormat="1" ht="15.75" x14ac:dyDescent="0.25">
      <c r="A52" s="36"/>
      <c r="B52" s="43"/>
      <c r="C52" s="36"/>
      <c r="D52" s="36" t="s">
        <v>50</v>
      </c>
      <c r="E52" s="36"/>
      <c r="F52" s="38"/>
      <c r="G52" s="38"/>
      <c r="H52" s="41"/>
      <c r="I52" s="41"/>
      <c r="J52" s="20" t="s">
        <v>8</v>
      </c>
      <c r="K52" s="19">
        <f>454729.1+133395.98</f>
        <v>588125.07999999996</v>
      </c>
      <c r="L52" s="19">
        <f>1088055.9+318668.18</f>
        <v>1406724.0799999998</v>
      </c>
      <c r="M52" s="19">
        <f>989664.8+289024.63</f>
        <v>1278689.4300000002</v>
      </c>
    </row>
    <row r="53" spans="1:13" s="1" customFormat="1" ht="15.75" x14ac:dyDescent="0.25">
      <c r="A53" s="36"/>
      <c r="B53" s="43"/>
      <c r="C53" s="36"/>
      <c r="D53" s="36"/>
      <c r="E53" s="36"/>
      <c r="F53" s="39"/>
      <c r="G53" s="39"/>
      <c r="H53" s="42"/>
      <c r="I53" s="42"/>
      <c r="J53" s="20" t="s">
        <v>9</v>
      </c>
      <c r="K53" s="19">
        <v>133395.98000000001</v>
      </c>
      <c r="L53" s="19">
        <v>318668.18</v>
      </c>
      <c r="M53" s="19">
        <v>289024.63</v>
      </c>
    </row>
    <row r="54" spans="1:13" s="1" customFormat="1" ht="22.5" customHeight="1" x14ac:dyDescent="0.25">
      <c r="A54" s="37" t="s">
        <v>217</v>
      </c>
      <c r="B54" s="44" t="s">
        <v>38</v>
      </c>
      <c r="C54" s="37" t="s">
        <v>331</v>
      </c>
      <c r="D54" s="17" t="s">
        <v>110</v>
      </c>
      <c r="E54" s="37" t="s">
        <v>12</v>
      </c>
      <c r="F54" s="37" t="s">
        <v>11</v>
      </c>
      <c r="G54" s="37" t="s">
        <v>148</v>
      </c>
      <c r="H54" s="40">
        <f>I54+K54+L54+M54</f>
        <v>109348.6</v>
      </c>
      <c r="I54" s="40">
        <f>5289+2751</f>
        <v>8040</v>
      </c>
      <c r="J54" s="44" t="s">
        <v>7</v>
      </c>
      <c r="K54" s="50">
        <f>K57</f>
        <v>0</v>
      </c>
      <c r="L54" s="50">
        <f>L57</f>
        <v>0</v>
      </c>
      <c r="M54" s="50">
        <f>M57</f>
        <v>101308.6</v>
      </c>
    </row>
    <row r="55" spans="1:13" s="1" customFormat="1" ht="15" customHeight="1" x14ac:dyDescent="0.25">
      <c r="A55" s="38"/>
      <c r="B55" s="46"/>
      <c r="C55" s="38"/>
      <c r="D55" s="36" t="s">
        <v>300</v>
      </c>
      <c r="E55" s="38"/>
      <c r="F55" s="38"/>
      <c r="G55" s="38"/>
      <c r="H55" s="41"/>
      <c r="I55" s="41"/>
      <c r="J55" s="45"/>
      <c r="K55" s="51"/>
      <c r="L55" s="51"/>
      <c r="M55" s="51"/>
    </row>
    <row r="56" spans="1:13" s="1" customFormat="1" ht="15.75" x14ac:dyDescent="0.25">
      <c r="A56" s="38"/>
      <c r="B56" s="46"/>
      <c r="C56" s="38"/>
      <c r="D56" s="36"/>
      <c r="E56" s="38"/>
      <c r="F56" s="38"/>
      <c r="G56" s="38"/>
      <c r="H56" s="41"/>
      <c r="I56" s="41"/>
      <c r="J56" s="16" t="s">
        <v>8</v>
      </c>
      <c r="K56" s="19">
        <v>0</v>
      </c>
      <c r="L56" s="19">
        <v>0</v>
      </c>
      <c r="M56" s="19">
        <v>0</v>
      </c>
    </row>
    <row r="57" spans="1:13" s="1" customFormat="1" ht="21.75" customHeight="1" x14ac:dyDescent="0.25">
      <c r="A57" s="39"/>
      <c r="B57" s="45"/>
      <c r="C57" s="39"/>
      <c r="D57" s="36"/>
      <c r="E57" s="39"/>
      <c r="F57" s="39"/>
      <c r="G57" s="39"/>
      <c r="H57" s="42"/>
      <c r="I57" s="42"/>
      <c r="J57" s="20" t="s">
        <v>9</v>
      </c>
      <c r="K57" s="19">
        <v>0</v>
      </c>
      <c r="L57" s="19">
        <v>0</v>
      </c>
      <c r="M57" s="19">
        <v>101308.6</v>
      </c>
    </row>
    <row r="58" spans="1:13" s="15" customFormat="1" ht="15.75" x14ac:dyDescent="0.25">
      <c r="A58" s="49" t="s">
        <v>56</v>
      </c>
      <c r="B58" s="49"/>
      <c r="C58" s="49"/>
      <c r="D58" s="49"/>
      <c r="E58" s="49"/>
      <c r="F58" s="49"/>
      <c r="G58" s="49"/>
      <c r="H58" s="49"/>
      <c r="I58" s="49"/>
      <c r="J58" s="4" t="s">
        <v>7</v>
      </c>
      <c r="K58" s="3">
        <f t="shared" ref="K58:M58" si="10">K59+K60</f>
        <v>3833.66</v>
      </c>
      <c r="L58" s="3">
        <f t="shared" si="10"/>
        <v>319612.57999999996</v>
      </c>
      <c r="M58" s="3">
        <f t="shared" si="10"/>
        <v>383529.11</v>
      </c>
    </row>
    <row r="59" spans="1:13" s="15" customFormat="1" ht="15.75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" t="s">
        <v>8</v>
      </c>
      <c r="K59" s="3">
        <f>K62+K65</f>
        <v>0</v>
      </c>
      <c r="L59" s="3">
        <f t="shared" ref="L59:M59" si="11">L62+L65</f>
        <v>168362.74</v>
      </c>
      <c r="M59" s="3">
        <f t="shared" si="11"/>
        <v>208978.37</v>
      </c>
    </row>
    <row r="60" spans="1:13" s="15" customFormat="1" ht="15.75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" t="s">
        <v>9</v>
      </c>
      <c r="K60" s="3">
        <f>K63+K66+K68+K70+K72+K75</f>
        <v>3833.66</v>
      </c>
      <c r="L60" s="3">
        <f t="shared" ref="L60:M60" si="12">L63+L66+L68+L70+L72+L75</f>
        <v>151249.84</v>
      </c>
      <c r="M60" s="3">
        <f t="shared" si="12"/>
        <v>174550.74</v>
      </c>
    </row>
    <row r="61" spans="1:13" s="1" customFormat="1" ht="15.75" customHeight="1" x14ac:dyDescent="0.25">
      <c r="A61" s="36" t="s">
        <v>218</v>
      </c>
      <c r="B61" s="44" t="s">
        <v>39</v>
      </c>
      <c r="C61" s="37" t="s">
        <v>237</v>
      </c>
      <c r="D61" s="17" t="s">
        <v>25</v>
      </c>
      <c r="E61" s="36" t="s">
        <v>12</v>
      </c>
      <c r="F61" s="36" t="s">
        <v>13</v>
      </c>
      <c r="G61" s="36" t="s">
        <v>201</v>
      </c>
      <c r="H61" s="35">
        <f>I61+K61+L61+M61</f>
        <v>205602.93</v>
      </c>
      <c r="I61" s="56">
        <v>0</v>
      </c>
      <c r="J61" s="20" t="s">
        <v>7</v>
      </c>
      <c r="K61" s="19">
        <f>K62+K63</f>
        <v>0</v>
      </c>
      <c r="L61" s="19">
        <f t="shared" ref="L61:M61" si="13">L62+L63</f>
        <v>92521.32</v>
      </c>
      <c r="M61" s="19">
        <f t="shared" si="13"/>
        <v>113081.61</v>
      </c>
    </row>
    <row r="62" spans="1:13" s="1" customFormat="1" ht="15.75" x14ac:dyDescent="0.25">
      <c r="A62" s="36"/>
      <c r="B62" s="46"/>
      <c r="C62" s="38"/>
      <c r="D62" s="37" t="s">
        <v>57</v>
      </c>
      <c r="E62" s="36"/>
      <c r="F62" s="36"/>
      <c r="G62" s="36"/>
      <c r="H62" s="35"/>
      <c r="I62" s="56"/>
      <c r="J62" s="20" t="s">
        <v>8</v>
      </c>
      <c r="K62" s="19">
        <v>0</v>
      </c>
      <c r="L62" s="19">
        <v>55512.79</v>
      </c>
      <c r="M62" s="19">
        <v>67848.97</v>
      </c>
    </row>
    <row r="63" spans="1:13" s="1" customFormat="1" ht="30.75" customHeight="1" x14ac:dyDescent="0.25">
      <c r="A63" s="36"/>
      <c r="B63" s="45"/>
      <c r="C63" s="39"/>
      <c r="D63" s="39"/>
      <c r="E63" s="36"/>
      <c r="F63" s="36"/>
      <c r="G63" s="36"/>
      <c r="H63" s="35"/>
      <c r="I63" s="56"/>
      <c r="J63" s="20" t="s">
        <v>9</v>
      </c>
      <c r="K63" s="19">
        <v>0</v>
      </c>
      <c r="L63" s="19">
        <v>37008.53</v>
      </c>
      <c r="M63" s="19">
        <v>45232.639999999999</v>
      </c>
    </row>
    <row r="64" spans="1:13" s="1" customFormat="1" ht="15.75" x14ac:dyDescent="0.25">
      <c r="A64" s="36" t="s">
        <v>219</v>
      </c>
      <c r="B64" s="43" t="s">
        <v>58</v>
      </c>
      <c r="C64" s="36" t="s">
        <v>238</v>
      </c>
      <c r="D64" s="14" t="s">
        <v>25</v>
      </c>
      <c r="E64" s="36" t="s">
        <v>12</v>
      </c>
      <c r="F64" s="36" t="s">
        <v>13</v>
      </c>
      <c r="G64" s="36" t="s">
        <v>115</v>
      </c>
      <c r="H64" s="35">
        <f>I64+K64+L64+M64</f>
        <v>427668.31</v>
      </c>
      <c r="I64" s="35">
        <v>4369.3900000000003</v>
      </c>
      <c r="J64" s="20" t="s">
        <v>7</v>
      </c>
      <c r="K64" s="19">
        <f>K65+K66</f>
        <v>0</v>
      </c>
      <c r="L64" s="19">
        <f>L65+L66</f>
        <v>188083.26</v>
      </c>
      <c r="M64" s="19">
        <f>M65+M66</f>
        <v>235215.65999999997</v>
      </c>
    </row>
    <row r="65" spans="1:13" s="1" customFormat="1" ht="15.75" x14ac:dyDescent="0.25">
      <c r="A65" s="36"/>
      <c r="B65" s="43"/>
      <c r="C65" s="36"/>
      <c r="D65" s="37" t="s">
        <v>57</v>
      </c>
      <c r="E65" s="36"/>
      <c r="F65" s="36"/>
      <c r="G65" s="36"/>
      <c r="H65" s="36"/>
      <c r="I65" s="35"/>
      <c r="J65" s="20" t="s">
        <v>8</v>
      </c>
      <c r="K65" s="19">
        <v>0</v>
      </c>
      <c r="L65" s="19">
        <v>112849.95</v>
      </c>
      <c r="M65" s="19">
        <v>141129.4</v>
      </c>
    </row>
    <row r="66" spans="1:13" s="1" customFormat="1" ht="37.5" customHeight="1" x14ac:dyDescent="0.25">
      <c r="A66" s="36"/>
      <c r="B66" s="43"/>
      <c r="C66" s="36"/>
      <c r="D66" s="39"/>
      <c r="E66" s="36"/>
      <c r="F66" s="36"/>
      <c r="G66" s="36"/>
      <c r="H66" s="36"/>
      <c r="I66" s="35"/>
      <c r="J66" s="20" t="s">
        <v>9</v>
      </c>
      <c r="K66" s="19">
        <v>0</v>
      </c>
      <c r="L66" s="19">
        <v>75233.31</v>
      </c>
      <c r="M66" s="19">
        <v>94086.26</v>
      </c>
    </row>
    <row r="67" spans="1:13" s="1" customFormat="1" ht="15.75" x14ac:dyDescent="0.25">
      <c r="A67" s="37" t="s">
        <v>220</v>
      </c>
      <c r="B67" s="44" t="s">
        <v>128</v>
      </c>
      <c r="C67" s="37" t="s">
        <v>239</v>
      </c>
      <c r="D67" s="37" t="s">
        <v>25</v>
      </c>
      <c r="E67" s="37" t="s">
        <v>12</v>
      </c>
      <c r="F67" s="36" t="s">
        <v>129</v>
      </c>
      <c r="G67" s="37" t="s">
        <v>304</v>
      </c>
      <c r="H67" s="35">
        <f>I67+K67+L67+M67</f>
        <v>3833.66</v>
      </c>
      <c r="I67" s="35">
        <v>0</v>
      </c>
      <c r="J67" s="20" t="s">
        <v>7</v>
      </c>
      <c r="K67" s="19">
        <f>K68</f>
        <v>3833.66</v>
      </c>
      <c r="L67" s="19">
        <f t="shared" ref="L67:M67" si="14">L68</f>
        <v>0</v>
      </c>
      <c r="M67" s="19">
        <f t="shared" si="14"/>
        <v>0</v>
      </c>
    </row>
    <row r="68" spans="1:13" s="1" customFormat="1" ht="46.15" customHeight="1" x14ac:dyDescent="0.25">
      <c r="A68" s="38"/>
      <c r="B68" s="46"/>
      <c r="C68" s="38"/>
      <c r="D68" s="39"/>
      <c r="E68" s="38"/>
      <c r="F68" s="36"/>
      <c r="G68" s="38"/>
      <c r="H68" s="36"/>
      <c r="I68" s="35"/>
      <c r="J68" s="20" t="s">
        <v>9</v>
      </c>
      <c r="K68" s="19">
        <v>3833.66</v>
      </c>
      <c r="L68" s="19">
        <v>0</v>
      </c>
      <c r="M68" s="19">
        <v>0</v>
      </c>
    </row>
    <row r="69" spans="1:13" s="1" customFormat="1" ht="15.75" x14ac:dyDescent="0.25">
      <c r="A69" s="38"/>
      <c r="B69" s="46"/>
      <c r="C69" s="38"/>
      <c r="D69" s="38" t="s">
        <v>57</v>
      </c>
      <c r="E69" s="38"/>
      <c r="F69" s="36" t="s">
        <v>13</v>
      </c>
      <c r="G69" s="38"/>
      <c r="H69" s="35">
        <f>I69+K69+L69+M69</f>
        <v>26050.94</v>
      </c>
      <c r="I69" s="35">
        <v>0</v>
      </c>
      <c r="J69" s="20" t="s">
        <v>7</v>
      </c>
      <c r="K69" s="19">
        <f>K70</f>
        <v>0</v>
      </c>
      <c r="L69" s="19">
        <f t="shared" ref="L69:M69" si="15">L70</f>
        <v>0</v>
      </c>
      <c r="M69" s="19">
        <f t="shared" si="15"/>
        <v>26050.94</v>
      </c>
    </row>
    <row r="70" spans="1:13" s="1" customFormat="1" ht="30" customHeight="1" x14ac:dyDescent="0.25">
      <c r="A70" s="39"/>
      <c r="B70" s="45"/>
      <c r="C70" s="39"/>
      <c r="D70" s="39"/>
      <c r="E70" s="39"/>
      <c r="F70" s="36"/>
      <c r="G70" s="39"/>
      <c r="H70" s="36"/>
      <c r="I70" s="35"/>
      <c r="J70" s="20" t="s">
        <v>9</v>
      </c>
      <c r="K70" s="19">
        <v>0</v>
      </c>
      <c r="L70" s="19">
        <v>0</v>
      </c>
      <c r="M70" s="19">
        <v>26050.94</v>
      </c>
    </row>
    <row r="71" spans="1:13" s="1" customFormat="1" ht="15.75" customHeight="1" x14ac:dyDescent="0.25">
      <c r="A71" s="37" t="s">
        <v>202</v>
      </c>
      <c r="B71" s="44" t="s">
        <v>93</v>
      </c>
      <c r="C71" s="37" t="s">
        <v>240</v>
      </c>
      <c r="D71" s="37" t="s">
        <v>24</v>
      </c>
      <c r="E71" s="37" t="s">
        <v>12</v>
      </c>
      <c r="F71" s="36" t="s">
        <v>99</v>
      </c>
      <c r="G71" s="37" t="s">
        <v>314</v>
      </c>
      <c r="H71" s="35">
        <f>I71+K71+L71+M71</f>
        <v>13155.82</v>
      </c>
      <c r="I71" s="56">
        <v>0</v>
      </c>
      <c r="J71" s="16" t="s">
        <v>7</v>
      </c>
      <c r="K71" s="19">
        <f>K72</f>
        <v>0</v>
      </c>
      <c r="L71" s="19">
        <f>L72</f>
        <v>13155.82</v>
      </c>
      <c r="M71" s="19">
        <f>M72</f>
        <v>0</v>
      </c>
    </row>
    <row r="72" spans="1:13" s="1" customFormat="1" ht="32.25" customHeight="1" x14ac:dyDescent="0.25">
      <c r="A72" s="38"/>
      <c r="B72" s="46"/>
      <c r="C72" s="38"/>
      <c r="D72" s="39"/>
      <c r="E72" s="38"/>
      <c r="F72" s="36"/>
      <c r="G72" s="38"/>
      <c r="H72" s="35"/>
      <c r="I72" s="56"/>
      <c r="J72" s="20" t="s">
        <v>9</v>
      </c>
      <c r="K72" s="19">
        <v>0</v>
      </c>
      <c r="L72" s="19">
        <v>13155.82</v>
      </c>
      <c r="M72" s="19">
        <v>0</v>
      </c>
    </row>
    <row r="73" spans="1:13" s="1" customFormat="1" ht="15.75" customHeight="1" x14ac:dyDescent="0.25">
      <c r="A73" s="38"/>
      <c r="B73" s="46"/>
      <c r="C73" s="38"/>
      <c r="D73" s="37" t="s">
        <v>50</v>
      </c>
      <c r="E73" s="38"/>
      <c r="F73" s="36" t="s">
        <v>11</v>
      </c>
      <c r="G73" s="38"/>
      <c r="H73" s="35">
        <f>I73+K73+L73+M73</f>
        <v>35033.08</v>
      </c>
      <c r="I73" s="56">
        <v>0</v>
      </c>
      <c r="J73" s="16" t="s">
        <v>7</v>
      </c>
      <c r="K73" s="19">
        <f>K75</f>
        <v>0</v>
      </c>
      <c r="L73" s="19">
        <f>L75</f>
        <v>25852.18</v>
      </c>
      <c r="M73" s="19">
        <f>M75</f>
        <v>9180.9</v>
      </c>
    </row>
    <row r="74" spans="1:13" s="1" customFormat="1" ht="15.75" customHeight="1" x14ac:dyDescent="0.25">
      <c r="A74" s="38"/>
      <c r="B74" s="46"/>
      <c r="C74" s="38"/>
      <c r="D74" s="38"/>
      <c r="E74" s="38"/>
      <c r="F74" s="36"/>
      <c r="G74" s="38"/>
      <c r="H74" s="35"/>
      <c r="I74" s="56"/>
      <c r="J74" s="16" t="s">
        <v>8</v>
      </c>
      <c r="K74" s="19">
        <v>0</v>
      </c>
      <c r="L74" s="19">
        <v>0</v>
      </c>
      <c r="M74" s="19">
        <v>0</v>
      </c>
    </row>
    <row r="75" spans="1:13" s="1" customFormat="1" ht="15.75" x14ac:dyDescent="0.25">
      <c r="A75" s="39"/>
      <c r="B75" s="45"/>
      <c r="C75" s="39"/>
      <c r="D75" s="39"/>
      <c r="E75" s="39"/>
      <c r="F75" s="36"/>
      <c r="G75" s="39"/>
      <c r="H75" s="35"/>
      <c r="I75" s="56"/>
      <c r="J75" s="20" t="s">
        <v>9</v>
      </c>
      <c r="K75" s="19">
        <v>0</v>
      </c>
      <c r="L75" s="19">
        <v>25852.18</v>
      </c>
      <c r="M75" s="19">
        <v>9180.9</v>
      </c>
    </row>
    <row r="76" spans="1:13" s="15" customFormat="1" ht="13.5" customHeight="1" x14ac:dyDescent="0.25">
      <c r="A76" s="49" t="s">
        <v>221</v>
      </c>
      <c r="B76" s="49"/>
      <c r="C76" s="49"/>
      <c r="D76" s="49"/>
      <c r="E76" s="49"/>
      <c r="F76" s="49"/>
      <c r="G76" s="49"/>
      <c r="H76" s="49"/>
      <c r="I76" s="49"/>
      <c r="J76" s="4" t="s">
        <v>7</v>
      </c>
      <c r="K76" s="3">
        <f t="shared" ref="K76:L76" si="16">K77+K78</f>
        <v>23965.26</v>
      </c>
      <c r="L76" s="3">
        <f t="shared" si="16"/>
        <v>56718.719999999994</v>
      </c>
      <c r="M76" s="3">
        <f t="shared" ref="M76" si="17">M77+M78</f>
        <v>98932.87000000001</v>
      </c>
    </row>
    <row r="77" spans="1:13" s="15" customFormat="1" ht="14.25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" t="s">
        <v>8</v>
      </c>
      <c r="K77" s="3">
        <f>K82+K85+K90</f>
        <v>0</v>
      </c>
      <c r="L77" s="3">
        <f t="shared" ref="L77:M77" si="18">L82+L85+L90</f>
        <v>0</v>
      </c>
      <c r="M77" s="3">
        <f t="shared" si="18"/>
        <v>0</v>
      </c>
    </row>
    <row r="78" spans="1:13" s="15" customFormat="1" ht="15.75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" t="s">
        <v>9</v>
      </c>
      <c r="K78" s="3">
        <f>K83+K86+K88+K91+K93+K95</f>
        <v>23965.26</v>
      </c>
      <c r="L78" s="3">
        <f>L83+L86+L88+L91+L93+L95</f>
        <v>56718.719999999994</v>
      </c>
      <c r="M78" s="3">
        <f>M83+M86+M88+M91+M93+M95</f>
        <v>98932.87000000001</v>
      </c>
    </row>
    <row r="79" spans="1:13" s="9" customFormat="1" ht="31.5" hidden="1" customHeight="1" outlineLevel="1" x14ac:dyDescent="0.25">
      <c r="A79" s="37" t="s">
        <v>222</v>
      </c>
      <c r="B79" s="44" t="s">
        <v>45</v>
      </c>
      <c r="C79" s="37" t="s">
        <v>241</v>
      </c>
      <c r="D79" s="37" t="s">
        <v>25</v>
      </c>
      <c r="E79" s="37" t="s">
        <v>12</v>
      </c>
      <c r="F79" s="36" t="s">
        <v>99</v>
      </c>
      <c r="G79" s="52" t="s">
        <v>17</v>
      </c>
      <c r="H79" s="40">
        <f>I79+K79+L79+M79</f>
        <v>10016.57</v>
      </c>
      <c r="I79" s="65">
        <v>10016.57</v>
      </c>
      <c r="J79" s="24" t="s">
        <v>7</v>
      </c>
      <c r="K79" s="22">
        <f>K80</f>
        <v>0</v>
      </c>
      <c r="L79" s="22">
        <f t="shared" ref="L79:M79" si="19">L80</f>
        <v>0</v>
      </c>
      <c r="M79" s="22">
        <f t="shared" si="19"/>
        <v>0</v>
      </c>
    </row>
    <row r="80" spans="1:13" s="9" customFormat="1" ht="15.75" hidden="1" outlineLevel="1" x14ac:dyDescent="0.25">
      <c r="A80" s="38"/>
      <c r="B80" s="46"/>
      <c r="C80" s="38"/>
      <c r="D80" s="38"/>
      <c r="E80" s="38"/>
      <c r="F80" s="36"/>
      <c r="G80" s="53"/>
      <c r="H80" s="39"/>
      <c r="I80" s="66"/>
      <c r="J80" s="24" t="s">
        <v>9</v>
      </c>
      <c r="K80" s="22">
        <v>0</v>
      </c>
      <c r="L80" s="22">
        <v>0</v>
      </c>
      <c r="M80" s="22">
        <v>0</v>
      </c>
    </row>
    <row r="81" spans="1:13" s="1" customFormat="1" ht="18.75" customHeight="1" collapsed="1" x14ac:dyDescent="0.25">
      <c r="A81" s="38"/>
      <c r="B81" s="46"/>
      <c r="C81" s="38"/>
      <c r="D81" s="39"/>
      <c r="E81" s="38"/>
      <c r="F81" s="37" t="s">
        <v>11</v>
      </c>
      <c r="G81" s="37" t="s">
        <v>84</v>
      </c>
      <c r="H81" s="40">
        <f>I81+K81+L81+M81</f>
        <v>29721.95</v>
      </c>
      <c r="I81" s="40">
        <f>4595.81+16929.91</f>
        <v>21525.72</v>
      </c>
      <c r="J81" s="21" t="s">
        <v>7</v>
      </c>
      <c r="K81" s="22">
        <f>K83</f>
        <v>2727.21</v>
      </c>
      <c r="L81" s="22">
        <f>L83</f>
        <v>5469.02</v>
      </c>
      <c r="M81" s="22">
        <f>M83</f>
        <v>0</v>
      </c>
    </row>
    <row r="82" spans="1:13" s="1" customFormat="1" ht="15" customHeight="1" x14ac:dyDescent="0.25">
      <c r="A82" s="38"/>
      <c r="B82" s="46"/>
      <c r="C82" s="38"/>
      <c r="D82" s="37" t="s">
        <v>147</v>
      </c>
      <c r="E82" s="38"/>
      <c r="F82" s="38"/>
      <c r="G82" s="38"/>
      <c r="H82" s="41"/>
      <c r="I82" s="41"/>
      <c r="J82" s="20" t="s">
        <v>8</v>
      </c>
      <c r="K82" s="6">
        <v>0</v>
      </c>
      <c r="L82" s="6">
        <v>0</v>
      </c>
      <c r="M82" s="6">
        <v>0</v>
      </c>
    </row>
    <row r="83" spans="1:13" s="1" customFormat="1" ht="34.5" customHeight="1" x14ac:dyDescent="0.25">
      <c r="A83" s="39"/>
      <c r="B83" s="45"/>
      <c r="C83" s="39"/>
      <c r="D83" s="39"/>
      <c r="E83" s="39"/>
      <c r="F83" s="39"/>
      <c r="G83" s="39"/>
      <c r="H83" s="42"/>
      <c r="I83" s="42"/>
      <c r="J83" s="20" t="s">
        <v>9</v>
      </c>
      <c r="K83" s="19">
        <v>2727.21</v>
      </c>
      <c r="L83" s="19">
        <v>5469.02</v>
      </c>
      <c r="M83" s="19">
        <v>0</v>
      </c>
    </row>
    <row r="84" spans="1:13" s="1" customFormat="1" ht="15.75" customHeight="1" x14ac:dyDescent="0.25">
      <c r="A84" s="36" t="s">
        <v>223</v>
      </c>
      <c r="B84" s="43" t="s">
        <v>103</v>
      </c>
      <c r="C84" s="36" t="s">
        <v>242</v>
      </c>
      <c r="D84" s="14" t="s">
        <v>24</v>
      </c>
      <c r="E84" s="36" t="s">
        <v>12</v>
      </c>
      <c r="F84" s="37" t="s">
        <v>11</v>
      </c>
      <c r="G84" s="37" t="s">
        <v>83</v>
      </c>
      <c r="H84" s="40">
        <f>I84+K84+L84+M84</f>
        <v>50280.090000000004</v>
      </c>
      <c r="I84" s="40">
        <f>9069.24+10457.7</f>
        <v>19526.940000000002</v>
      </c>
      <c r="J84" s="21" t="s">
        <v>7</v>
      </c>
      <c r="K84" s="22">
        <f>K86</f>
        <v>21238.05</v>
      </c>
      <c r="L84" s="22">
        <f>L86</f>
        <v>9515.1</v>
      </c>
      <c r="M84" s="22">
        <f>M86</f>
        <v>0</v>
      </c>
    </row>
    <row r="85" spans="1:13" s="1" customFormat="1" ht="15.75" x14ac:dyDescent="0.25">
      <c r="A85" s="36"/>
      <c r="B85" s="43"/>
      <c r="C85" s="36"/>
      <c r="D85" s="36" t="s">
        <v>50</v>
      </c>
      <c r="E85" s="36"/>
      <c r="F85" s="38"/>
      <c r="G85" s="38"/>
      <c r="H85" s="41"/>
      <c r="I85" s="41"/>
      <c r="J85" s="16" t="s">
        <v>8</v>
      </c>
      <c r="K85" s="19">
        <v>0</v>
      </c>
      <c r="L85" s="19">
        <v>0</v>
      </c>
      <c r="M85" s="19">
        <v>0</v>
      </c>
    </row>
    <row r="86" spans="1:13" s="1" customFormat="1" ht="15.75" x14ac:dyDescent="0.25">
      <c r="A86" s="36"/>
      <c r="B86" s="43"/>
      <c r="C86" s="36"/>
      <c r="D86" s="36"/>
      <c r="E86" s="36"/>
      <c r="F86" s="39"/>
      <c r="G86" s="39"/>
      <c r="H86" s="42"/>
      <c r="I86" s="42"/>
      <c r="J86" s="20" t="s">
        <v>9</v>
      </c>
      <c r="K86" s="19">
        <v>21238.05</v>
      </c>
      <c r="L86" s="19">
        <v>9515.1</v>
      </c>
      <c r="M86" s="19">
        <v>0</v>
      </c>
    </row>
    <row r="87" spans="1:13" s="9" customFormat="1" ht="15.75" customHeight="1" x14ac:dyDescent="0.25">
      <c r="A87" s="36" t="s">
        <v>224</v>
      </c>
      <c r="B87" s="43" t="s">
        <v>85</v>
      </c>
      <c r="C87" s="36" t="s">
        <v>243</v>
      </c>
      <c r="D87" s="36" t="s">
        <v>24</v>
      </c>
      <c r="E87" s="36" t="s">
        <v>12</v>
      </c>
      <c r="F87" s="36" t="s">
        <v>99</v>
      </c>
      <c r="G87" s="37" t="s">
        <v>314</v>
      </c>
      <c r="H87" s="35">
        <f>I87+K87+L87+M87</f>
        <v>18077.759999999998</v>
      </c>
      <c r="I87" s="35">
        <v>0</v>
      </c>
      <c r="J87" s="16" t="s">
        <v>7</v>
      </c>
      <c r="K87" s="19">
        <f>K88</f>
        <v>0</v>
      </c>
      <c r="L87" s="19">
        <f t="shared" ref="L87" si="20">L88</f>
        <v>18077.759999999998</v>
      </c>
      <c r="M87" s="19">
        <f t="shared" ref="M87" si="21">M88</f>
        <v>0</v>
      </c>
    </row>
    <row r="88" spans="1:13" s="9" customFormat="1" ht="37.5" customHeight="1" x14ac:dyDescent="0.25">
      <c r="A88" s="36"/>
      <c r="B88" s="43"/>
      <c r="C88" s="36"/>
      <c r="D88" s="36"/>
      <c r="E88" s="36"/>
      <c r="F88" s="36"/>
      <c r="G88" s="38"/>
      <c r="H88" s="36"/>
      <c r="I88" s="35"/>
      <c r="J88" s="20" t="s">
        <v>9</v>
      </c>
      <c r="K88" s="19">
        <v>0</v>
      </c>
      <c r="L88" s="19">
        <v>18077.759999999998</v>
      </c>
      <c r="M88" s="19">
        <v>0</v>
      </c>
    </row>
    <row r="89" spans="1:13" s="9" customFormat="1" ht="15.75" customHeight="1" x14ac:dyDescent="0.25">
      <c r="A89" s="36"/>
      <c r="B89" s="43"/>
      <c r="C89" s="36"/>
      <c r="D89" s="36" t="s">
        <v>50</v>
      </c>
      <c r="E89" s="36"/>
      <c r="F89" s="36" t="s">
        <v>11</v>
      </c>
      <c r="G89" s="38"/>
      <c r="H89" s="35">
        <f>I89+K89+L89+M89</f>
        <v>20978.940000000002</v>
      </c>
      <c r="I89" s="35">
        <v>0</v>
      </c>
      <c r="J89" s="16" t="s">
        <v>7</v>
      </c>
      <c r="K89" s="19">
        <f>K91</f>
        <v>0</v>
      </c>
      <c r="L89" s="19">
        <f>L91</f>
        <v>14817.92</v>
      </c>
      <c r="M89" s="19">
        <f>M91</f>
        <v>6161.02</v>
      </c>
    </row>
    <row r="90" spans="1:13" s="9" customFormat="1" ht="15.75" x14ac:dyDescent="0.25">
      <c r="A90" s="36"/>
      <c r="B90" s="43"/>
      <c r="C90" s="36"/>
      <c r="D90" s="36"/>
      <c r="E90" s="36"/>
      <c r="F90" s="36"/>
      <c r="G90" s="38"/>
      <c r="H90" s="35"/>
      <c r="I90" s="35"/>
      <c r="J90" s="16" t="s">
        <v>8</v>
      </c>
      <c r="K90" s="19">
        <v>0</v>
      </c>
      <c r="L90" s="19">
        <v>0</v>
      </c>
      <c r="M90" s="19">
        <v>0</v>
      </c>
    </row>
    <row r="91" spans="1:13" s="9" customFormat="1" ht="15.75" x14ac:dyDescent="0.25">
      <c r="A91" s="36"/>
      <c r="B91" s="43"/>
      <c r="C91" s="36"/>
      <c r="D91" s="36"/>
      <c r="E91" s="36"/>
      <c r="F91" s="36"/>
      <c r="G91" s="39"/>
      <c r="H91" s="35"/>
      <c r="I91" s="35"/>
      <c r="J91" s="20" t="s">
        <v>9</v>
      </c>
      <c r="K91" s="19">
        <v>0</v>
      </c>
      <c r="L91" s="19">
        <v>14817.92</v>
      </c>
      <c r="M91" s="19">
        <v>6161.02</v>
      </c>
    </row>
    <row r="92" spans="1:13" s="1" customFormat="1" ht="29.25" customHeight="1" x14ac:dyDescent="0.25">
      <c r="A92" s="36" t="s">
        <v>203</v>
      </c>
      <c r="B92" s="43" t="s">
        <v>91</v>
      </c>
      <c r="C92" s="36" t="s">
        <v>244</v>
      </c>
      <c r="D92" s="36" t="s">
        <v>24</v>
      </c>
      <c r="E92" s="36" t="s">
        <v>12</v>
      </c>
      <c r="F92" s="36" t="s">
        <v>99</v>
      </c>
      <c r="G92" s="37" t="s">
        <v>201</v>
      </c>
      <c r="H92" s="35">
        <f>I92+K92+L92+M92</f>
        <v>5803.5</v>
      </c>
      <c r="I92" s="35">
        <v>0</v>
      </c>
      <c r="J92" s="16" t="s">
        <v>7</v>
      </c>
      <c r="K92" s="19">
        <f>K93</f>
        <v>0</v>
      </c>
      <c r="L92" s="19">
        <f t="shared" ref="L92:M92" si="22">L93</f>
        <v>5803.5</v>
      </c>
      <c r="M92" s="19">
        <f t="shared" si="22"/>
        <v>0</v>
      </c>
    </row>
    <row r="93" spans="1:13" s="1" customFormat="1" ht="24" customHeight="1" x14ac:dyDescent="0.25">
      <c r="A93" s="36"/>
      <c r="B93" s="43"/>
      <c r="C93" s="36"/>
      <c r="D93" s="36"/>
      <c r="E93" s="36"/>
      <c r="F93" s="36"/>
      <c r="G93" s="38"/>
      <c r="H93" s="36"/>
      <c r="I93" s="35"/>
      <c r="J93" s="20" t="s">
        <v>9</v>
      </c>
      <c r="K93" s="19">
        <v>0</v>
      </c>
      <c r="L93" s="19">
        <v>5803.5</v>
      </c>
      <c r="M93" s="19">
        <v>0</v>
      </c>
    </row>
    <row r="94" spans="1:13" s="1" customFormat="1" ht="15.75" customHeight="1" x14ac:dyDescent="0.25">
      <c r="A94" s="36"/>
      <c r="B94" s="43"/>
      <c r="C94" s="36"/>
      <c r="D94" s="36" t="s">
        <v>50</v>
      </c>
      <c r="E94" s="36"/>
      <c r="F94" s="36" t="s">
        <v>11</v>
      </c>
      <c r="G94" s="38"/>
      <c r="H94" s="35">
        <f>I94+K94+L94+M94</f>
        <v>95807.27</v>
      </c>
      <c r="I94" s="35">
        <v>0</v>
      </c>
      <c r="J94" s="20" t="s">
        <v>7</v>
      </c>
      <c r="K94" s="6">
        <f>K95</f>
        <v>0</v>
      </c>
      <c r="L94" s="6">
        <f>L95</f>
        <v>3035.42</v>
      </c>
      <c r="M94" s="6">
        <f>M95</f>
        <v>92771.85</v>
      </c>
    </row>
    <row r="95" spans="1:13" s="1" customFormat="1" ht="15.75" x14ac:dyDescent="0.25">
      <c r="A95" s="36"/>
      <c r="B95" s="43"/>
      <c r="C95" s="36"/>
      <c r="D95" s="36"/>
      <c r="E95" s="36"/>
      <c r="F95" s="36"/>
      <c r="G95" s="39"/>
      <c r="H95" s="36"/>
      <c r="I95" s="35"/>
      <c r="J95" s="20" t="s">
        <v>9</v>
      </c>
      <c r="K95" s="19">
        <v>0</v>
      </c>
      <c r="L95" s="6">
        <v>3035.42</v>
      </c>
      <c r="M95" s="6">
        <f>74814.31+17957.54</f>
        <v>92771.85</v>
      </c>
    </row>
    <row r="96" spans="1:13" s="5" customFormat="1" ht="15.75" x14ac:dyDescent="0.25">
      <c r="A96" s="49" t="s">
        <v>225</v>
      </c>
      <c r="B96" s="49"/>
      <c r="C96" s="49"/>
      <c r="D96" s="49"/>
      <c r="E96" s="49"/>
      <c r="F96" s="49"/>
      <c r="G96" s="49"/>
      <c r="H96" s="49"/>
      <c r="I96" s="49"/>
      <c r="J96" s="4" t="s">
        <v>7</v>
      </c>
      <c r="K96" s="3">
        <f>K97+K98</f>
        <v>1874807.83</v>
      </c>
      <c r="L96" s="3">
        <f t="shared" ref="L96" si="23">L97+L98</f>
        <v>1704112.5</v>
      </c>
      <c r="M96" s="3">
        <f t="shared" ref="M96" si="24">M97+M98</f>
        <v>1556892.69</v>
      </c>
    </row>
    <row r="97" spans="1:13" s="5" customFormat="1" ht="15.75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" t="s">
        <v>8</v>
      </c>
      <c r="K97" s="3">
        <f>K100+K103+K106+K118+K121+K126+K129+K138+K141+K147+K157+K160+K176+K182+K185+K188+K191+K196+K201+K144</f>
        <v>1282518.53</v>
      </c>
      <c r="L97" s="3">
        <f t="shared" ref="L97:M97" si="25">L100+L103+L106+L118+L121+L126+L129+L138+L141+L147+L157+L160+L176+L182+L185+L188+L191+L196+L201+L144</f>
        <v>1039313.51</v>
      </c>
      <c r="M97" s="3">
        <f t="shared" si="25"/>
        <v>1477536.77</v>
      </c>
    </row>
    <row r="98" spans="1:13" s="5" customFormat="1" ht="15.75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" t="s">
        <v>9</v>
      </c>
      <c r="K98" s="3">
        <f>K101+K104+K107+K110+K112+K114+K119+K122+K127+K130+K133+K139+K142+K148+K161+K163+K165+K167+K169+K172+K177+K183+K186+K189+K192+K197+K199+K205+K152+K155+K202+K194+K116+K124+K136+K145+K174+K180+K150</f>
        <v>592289.30000000005</v>
      </c>
      <c r="L98" s="3">
        <f>L101+L104+L107+L110+L112+L114+L119+L122+L127+L130+L133+L139+L142+L148+L161+L163+L165+L167+L169+L172+L177+L183+L186+L189+L192+L197+L199+L205+L152+L155+L202+L194+L116+L124+L136+L145+L174+L180</f>
        <v>664798.99</v>
      </c>
      <c r="M98" s="3">
        <f>M101+M104+M107+M110+M112+M114+M119+M122+M127+M130+M133+M139+M142+M148+M161+M163+M165+M167+M169+M172+M177+M183+M186+M189+M192+M197+M199+M205+M152+M155+M202+M194+M116+M124+M136+M145+M174+M180</f>
        <v>79355.92</v>
      </c>
    </row>
    <row r="99" spans="1:13" s="1" customFormat="1" ht="15.75" x14ac:dyDescent="0.25">
      <c r="A99" s="36" t="s">
        <v>213</v>
      </c>
      <c r="B99" s="43" t="s">
        <v>104</v>
      </c>
      <c r="C99" s="36" t="s">
        <v>245</v>
      </c>
      <c r="D99" s="36" t="s">
        <v>26</v>
      </c>
      <c r="E99" s="36" t="s">
        <v>10</v>
      </c>
      <c r="F99" s="36" t="s">
        <v>11</v>
      </c>
      <c r="G99" s="36" t="s">
        <v>54</v>
      </c>
      <c r="H99" s="35">
        <f>I99+K99+L99+M99</f>
        <v>1778.49</v>
      </c>
      <c r="I99" s="35">
        <v>166.25</v>
      </c>
      <c r="J99" s="20" t="s">
        <v>7</v>
      </c>
      <c r="K99" s="19">
        <f>K100+K101</f>
        <v>1612.24</v>
      </c>
      <c r="L99" s="19">
        <f t="shared" ref="L99:M99" si="26">L100+L101</f>
        <v>0</v>
      </c>
      <c r="M99" s="19">
        <f t="shared" si="26"/>
        <v>0</v>
      </c>
    </row>
    <row r="100" spans="1:13" s="1" customFormat="1" ht="15.75" x14ac:dyDescent="0.25">
      <c r="A100" s="36"/>
      <c r="B100" s="43"/>
      <c r="C100" s="36"/>
      <c r="D100" s="36"/>
      <c r="E100" s="36"/>
      <c r="F100" s="36"/>
      <c r="G100" s="36"/>
      <c r="H100" s="36"/>
      <c r="I100" s="35"/>
      <c r="J100" s="20" t="s">
        <v>8</v>
      </c>
      <c r="K100" s="19">
        <v>0</v>
      </c>
      <c r="L100" s="19">
        <v>0</v>
      </c>
      <c r="M100" s="19">
        <v>0</v>
      </c>
    </row>
    <row r="101" spans="1:13" s="1" customFormat="1" ht="45.75" customHeight="1" x14ac:dyDescent="0.25">
      <c r="A101" s="36"/>
      <c r="B101" s="43"/>
      <c r="C101" s="36"/>
      <c r="D101" s="14" t="s">
        <v>14</v>
      </c>
      <c r="E101" s="36"/>
      <c r="F101" s="36"/>
      <c r="G101" s="36"/>
      <c r="H101" s="36"/>
      <c r="I101" s="35"/>
      <c r="J101" s="20" t="s">
        <v>9</v>
      </c>
      <c r="K101" s="19">
        <v>1612.24</v>
      </c>
      <c r="L101" s="19">
        <v>0</v>
      </c>
      <c r="M101" s="19">
        <v>0</v>
      </c>
    </row>
    <row r="102" spans="1:13" s="1" customFormat="1" ht="15.75" x14ac:dyDescent="0.25">
      <c r="A102" s="36" t="s">
        <v>130</v>
      </c>
      <c r="B102" s="43" t="s">
        <v>105</v>
      </c>
      <c r="C102" s="36" t="s">
        <v>246</v>
      </c>
      <c r="D102" s="36" t="s">
        <v>26</v>
      </c>
      <c r="E102" s="36" t="s">
        <v>10</v>
      </c>
      <c r="F102" s="36" t="s">
        <v>13</v>
      </c>
      <c r="G102" s="36" t="s">
        <v>54</v>
      </c>
      <c r="H102" s="35">
        <f>I102+K102+L102+M102</f>
        <v>617.41</v>
      </c>
      <c r="I102" s="35">
        <v>0</v>
      </c>
      <c r="J102" s="20" t="s">
        <v>7</v>
      </c>
      <c r="K102" s="19">
        <f>K103+K104</f>
        <v>617.41</v>
      </c>
      <c r="L102" s="19">
        <f t="shared" ref="L102:M102" si="27">L103+L104</f>
        <v>0</v>
      </c>
      <c r="M102" s="19">
        <f t="shared" si="27"/>
        <v>0</v>
      </c>
    </row>
    <row r="103" spans="1:13" s="1" customFormat="1" ht="15.75" x14ac:dyDescent="0.25">
      <c r="A103" s="36"/>
      <c r="B103" s="43"/>
      <c r="C103" s="36"/>
      <c r="D103" s="36"/>
      <c r="E103" s="36"/>
      <c r="F103" s="36"/>
      <c r="G103" s="36"/>
      <c r="H103" s="36"/>
      <c r="I103" s="35"/>
      <c r="J103" s="20" t="s">
        <v>8</v>
      </c>
      <c r="K103" s="19">
        <v>0</v>
      </c>
      <c r="L103" s="19">
        <v>0</v>
      </c>
      <c r="M103" s="19">
        <v>0</v>
      </c>
    </row>
    <row r="104" spans="1:13" s="1" customFormat="1" ht="27.75" customHeight="1" x14ac:dyDescent="0.25">
      <c r="A104" s="36"/>
      <c r="B104" s="43"/>
      <c r="C104" s="36"/>
      <c r="D104" s="14" t="s">
        <v>14</v>
      </c>
      <c r="E104" s="36"/>
      <c r="F104" s="36"/>
      <c r="G104" s="36"/>
      <c r="H104" s="36"/>
      <c r="I104" s="35"/>
      <c r="J104" s="20" t="s">
        <v>9</v>
      </c>
      <c r="K104" s="19">
        <v>617.41</v>
      </c>
      <c r="L104" s="19">
        <v>0</v>
      </c>
      <c r="M104" s="19">
        <v>0</v>
      </c>
    </row>
    <row r="105" spans="1:13" s="1" customFormat="1" ht="15.75" customHeight="1" x14ac:dyDescent="0.25">
      <c r="A105" s="36" t="s">
        <v>153</v>
      </c>
      <c r="B105" s="44" t="s">
        <v>40</v>
      </c>
      <c r="C105" s="37" t="s">
        <v>247</v>
      </c>
      <c r="D105" s="14" t="s">
        <v>26</v>
      </c>
      <c r="E105" s="37" t="s">
        <v>10</v>
      </c>
      <c r="F105" s="37" t="s">
        <v>13</v>
      </c>
      <c r="G105" s="36" t="s">
        <v>201</v>
      </c>
      <c r="H105" s="35">
        <f>I105+K105+L105+M105</f>
        <v>22071.68</v>
      </c>
      <c r="I105" s="35">
        <f>44.5+45.53</f>
        <v>90.03</v>
      </c>
      <c r="J105" s="16" t="s">
        <v>7</v>
      </c>
      <c r="K105" s="19">
        <f>K106+K107</f>
        <v>5008.87</v>
      </c>
      <c r="L105" s="19">
        <f>L106+L107</f>
        <v>9000</v>
      </c>
      <c r="M105" s="19">
        <f>M106+M107</f>
        <v>7972.78</v>
      </c>
    </row>
    <row r="106" spans="1:13" s="1" customFormat="1" ht="15.75" x14ac:dyDescent="0.25">
      <c r="A106" s="36"/>
      <c r="B106" s="46"/>
      <c r="C106" s="38"/>
      <c r="D106" s="37" t="s">
        <v>14</v>
      </c>
      <c r="E106" s="38"/>
      <c r="F106" s="38"/>
      <c r="G106" s="36"/>
      <c r="H106" s="35"/>
      <c r="I106" s="35"/>
      <c r="J106" s="16" t="s">
        <v>8</v>
      </c>
      <c r="K106" s="19">
        <v>0</v>
      </c>
      <c r="L106" s="19">
        <v>0</v>
      </c>
      <c r="M106" s="19">
        <v>0</v>
      </c>
    </row>
    <row r="107" spans="1:13" s="1" customFormat="1" ht="24" customHeight="1" x14ac:dyDescent="0.25">
      <c r="A107" s="36"/>
      <c r="B107" s="46"/>
      <c r="C107" s="38"/>
      <c r="D107" s="39"/>
      <c r="E107" s="39"/>
      <c r="F107" s="39"/>
      <c r="G107" s="36"/>
      <c r="H107" s="35"/>
      <c r="I107" s="35"/>
      <c r="J107" s="20" t="s">
        <v>9</v>
      </c>
      <c r="K107" s="19">
        <v>5008.87</v>
      </c>
      <c r="L107" s="19">
        <v>9000</v>
      </c>
      <c r="M107" s="19">
        <v>7972.78</v>
      </c>
    </row>
    <row r="108" spans="1:13" s="1" customFormat="1" ht="15.75" customHeight="1" x14ac:dyDescent="0.25">
      <c r="A108" s="36" t="s">
        <v>154</v>
      </c>
      <c r="B108" s="44" t="s">
        <v>204</v>
      </c>
      <c r="C108" s="37" t="s">
        <v>317</v>
      </c>
      <c r="D108" s="17" t="s">
        <v>26</v>
      </c>
      <c r="E108" s="37" t="s">
        <v>10</v>
      </c>
      <c r="F108" s="36" t="s">
        <v>11</v>
      </c>
      <c r="G108" s="36" t="s">
        <v>83</v>
      </c>
      <c r="H108" s="35">
        <f>I108+K108+L108+M108</f>
        <v>863.45999999999992</v>
      </c>
      <c r="I108" s="35">
        <v>0.55000000000000004</v>
      </c>
      <c r="J108" s="16" t="s">
        <v>7</v>
      </c>
      <c r="K108" s="19">
        <f>K109+K110</f>
        <v>862.91</v>
      </c>
      <c r="L108" s="19">
        <f>L109+L110</f>
        <v>0</v>
      </c>
      <c r="M108" s="19">
        <f>M109+M110</f>
        <v>0</v>
      </c>
    </row>
    <row r="109" spans="1:13" s="1" customFormat="1" ht="15.75" x14ac:dyDescent="0.25">
      <c r="A109" s="36"/>
      <c r="B109" s="46"/>
      <c r="C109" s="38"/>
      <c r="D109" s="36" t="s">
        <v>14</v>
      </c>
      <c r="E109" s="38"/>
      <c r="F109" s="36"/>
      <c r="G109" s="36"/>
      <c r="H109" s="35"/>
      <c r="I109" s="35"/>
      <c r="J109" s="20" t="s">
        <v>8</v>
      </c>
      <c r="K109" s="19">
        <v>0</v>
      </c>
      <c r="L109" s="19">
        <v>0</v>
      </c>
      <c r="M109" s="19">
        <v>0</v>
      </c>
    </row>
    <row r="110" spans="1:13" s="1" customFormat="1" ht="15.75" x14ac:dyDescent="0.25">
      <c r="A110" s="36"/>
      <c r="B110" s="45"/>
      <c r="C110" s="39"/>
      <c r="D110" s="36"/>
      <c r="E110" s="39"/>
      <c r="F110" s="36"/>
      <c r="G110" s="36"/>
      <c r="H110" s="35"/>
      <c r="I110" s="35"/>
      <c r="J110" s="20" t="s">
        <v>9</v>
      </c>
      <c r="K110" s="19">
        <v>862.91</v>
      </c>
      <c r="L110" s="19">
        <v>0</v>
      </c>
      <c r="M110" s="19">
        <v>0</v>
      </c>
    </row>
    <row r="111" spans="1:13" s="1" customFormat="1" ht="15" customHeight="1" x14ac:dyDescent="0.25">
      <c r="A111" s="37" t="s">
        <v>214</v>
      </c>
      <c r="B111" s="44" t="s">
        <v>87</v>
      </c>
      <c r="C111" s="37" t="s">
        <v>335</v>
      </c>
      <c r="D111" s="37" t="s">
        <v>26</v>
      </c>
      <c r="E111" s="37" t="s">
        <v>10</v>
      </c>
      <c r="F111" s="36" t="s">
        <v>18</v>
      </c>
      <c r="G111" s="37" t="s">
        <v>86</v>
      </c>
      <c r="H111" s="35">
        <f>I111+K111+L111+M111</f>
        <v>7862.44</v>
      </c>
      <c r="I111" s="35">
        <v>0</v>
      </c>
      <c r="J111" s="20" t="s">
        <v>7</v>
      </c>
      <c r="K111" s="19">
        <f t="shared" ref="K111:M111" si="28">K112</f>
        <v>7862.44</v>
      </c>
      <c r="L111" s="19">
        <f t="shared" si="28"/>
        <v>0</v>
      </c>
      <c r="M111" s="19">
        <f t="shared" si="28"/>
        <v>0</v>
      </c>
    </row>
    <row r="112" spans="1:13" s="1" customFormat="1" ht="32.25" customHeight="1" x14ac:dyDescent="0.25">
      <c r="A112" s="38"/>
      <c r="B112" s="46"/>
      <c r="C112" s="38"/>
      <c r="D112" s="39"/>
      <c r="E112" s="38"/>
      <c r="F112" s="36"/>
      <c r="G112" s="38"/>
      <c r="H112" s="36"/>
      <c r="I112" s="35"/>
      <c r="J112" s="20" t="s">
        <v>9</v>
      </c>
      <c r="K112" s="19">
        <v>7862.44</v>
      </c>
      <c r="L112" s="19">
        <v>0</v>
      </c>
      <c r="M112" s="19">
        <v>0</v>
      </c>
    </row>
    <row r="113" spans="1:13" s="1" customFormat="1" ht="15" customHeight="1" x14ac:dyDescent="0.25">
      <c r="A113" s="38"/>
      <c r="B113" s="46"/>
      <c r="C113" s="38"/>
      <c r="D113" s="36" t="s">
        <v>14</v>
      </c>
      <c r="E113" s="38"/>
      <c r="F113" s="36" t="s">
        <v>11</v>
      </c>
      <c r="G113" s="38"/>
      <c r="H113" s="35">
        <f>I113+K113+L113+M113</f>
        <v>28416.55</v>
      </c>
      <c r="I113" s="35">
        <v>0</v>
      </c>
      <c r="J113" s="20" t="s">
        <v>7</v>
      </c>
      <c r="K113" s="19">
        <f t="shared" ref="K113:M113" si="29">K114</f>
        <v>0</v>
      </c>
      <c r="L113" s="19">
        <f t="shared" si="29"/>
        <v>28416.55</v>
      </c>
      <c r="M113" s="19">
        <f t="shared" si="29"/>
        <v>0</v>
      </c>
    </row>
    <row r="114" spans="1:13" s="1" customFormat="1" ht="17.45" customHeight="1" x14ac:dyDescent="0.25">
      <c r="A114" s="39"/>
      <c r="B114" s="45"/>
      <c r="C114" s="39"/>
      <c r="D114" s="36"/>
      <c r="E114" s="39"/>
      <c r="F114" s="36"/>
      <c r="G114" s="39"/>
      <c r="H114" s="36"/>
      <c r="I114" s="35"/>
      <c r="J114" s="20" t="s">
        <v>9</v>
      </c>
      <c r="K114" s="19">
        <v>0</v>
      </c>
      <c r="L114" s="19">
        <v>28416.55</v>
      </c>
      <c r="M114" s="19">
        <v>0</v>
      </c>
    </row>
    <row r="115" spans="1:13" s="1" customFormat="1" ht="22.5" customHeight="1" x14ac:dyDescent="0.25">
      <c r="A115" s="37" t="s">
        <v>338</v>
      </c>
      <c r="B115" s="44" t="s">
        <v>309</v>
      </c>
      <c r="C115" s="37" t="s">
        <v>248</v>
      </c>
      <c r="D115" s="37" t="s">
        <v>26</v>
      </c>
      <c r="E115" s="37" t="s">
        <v>10</v>
      </c>
      <c r="F115" s="37" t="s">
        <v>18</v>
      </c>
      <c r="G115" s="37" t="s">
        <v>81</v>
      </c>
      <c r="H115" s="35">
        <f>I115+K115+L115+M115</f>
        <v>20266.66</v>
      </c>
      <c r="I115" s="40">
        <v>3475.93</v>
      </c>
      <c r="J115" s="20" t="s">
        <v>7</v>
      </c>
      <c r="K115" s="22">
        <f>K116</f>
        <v>16790.73</v>
      </c>
      <c r="L115" s="22">
        <f t="shared" ref="L115:M115" si="30">L116</f>
        <v>0</v>
      </c>
      <c r="M115" s="22">
        <f t="shared" si="30"/>
        <v>0</v>
      </c>
    </row>
    <row r="116" spans="1:13" s="1" customFormat="1" ht="22.5" customHeight="1" x14ac:dyDescent="0.25">
      <c r="A116" s="38"/>
      <c r="B116" s="45"/>
      <c r="C116" s="38"/>
      <c r="D116" s="38"/>
      <c r="E116" s="38"/>
      <c r="F116" s="39"/>
      <c r="G116" s="38"/>
      <c r="H116" s="36"/>
      <c r="I116" s="42"/>
      <c r="J116" s="20" t="s">
        <v>9</v>
      </c>
      <c r="K116" s="22">
        <v>16790.73</v>
      </c>
      <c r="L116" s="22">
        <v>0</v>
      </c>
      <c r="M116" s="22">
        <v>0</v>
      </c>
    </row>
    <row r="117" spans="1:13" s="1" customFormat="1" ht="15" customHeight="1" x14ac:dyDescent="0.25">
      <c r="A117" s="38"/>
      <c r="B117" s="44" t="s">
        <v>116</v>
      </c>
      <c r="C117" s="38"/>
      <c r="D117" s="39"/>
      <c r="E117" s="38"/>
      <c r="F117" s="37" t="s">
        <v>11</v>
      </c>
      <c r="G117" s="38"/>
      <c r="H117" s="40">
        <f>I117+K117+L117+M117</f>
        <v>242832.03999999998</v>
      </c>
      <c r="I117" s="40">
        <v>1968.38</v>
      </c>
      <c r="J117" s="21" t="s">
        <v>7</v>
      </c>
      <c r="K117" s="22">
        <f>K119</f>
        <v>91354.17</v>
      </c>
      <c r="L117" s="22">
        <f>L119</f>
        <v>149509.49</v>
      </c>
      <c r="M117" s="22">
        <f>M119</f>
        <v>0</v>
      </c>
    </row>
    <row r="118" spans="1:13" s="1" customFormat="1" ht="15" customHeight="1" x14ac:dyDescent="0.25">
      <c r="A118" s="38"/>
      <c r="B118" s="46"/>
      <c r="C118" s="38"/>
      <c r="D118" s="36" t="s">
        <v>14</v>
      </c>
      <c r="E118" s="38"/>
      <c r="F118" s="38"/>
      <c r="G118" s="38"/>
      <c r="H118" s="41"/>
      <c r="I118" s="41"/>
      <c r="J118" s="20" t="s">
        <v>8</v>
      </c>
      <c r="K118" s="19">
        <v>0</v>
      </c>
      <c r="L118" s="19">
        <v>0</v>
      </c>
      <c r="M118" s="19">
        <v>0</v>
      </c>
    </row>
    <row r="119" spans="1:13" s="1" customFormat="1" ht="22.5" customHeight="1" x14ac:dyDescent="0.25">
      <c r="A119" s="39"/>
      <c r="B119" s="45"/>
      <c r="C119" s="39"/>
      <c r="D119" s="36"/>
      <c r="E119" s="39"/>
      <c r="F119" s="39"/>
      <c r="G119" s="39"/>
      <c r="H119" s="42"/>
      <c r="I119" s="42"/>
      <c r="J119" s="20" t="s">
        <v>9</v>
      </c>
      <c r="K119" s="19">
        <v>91354.17</v>
      </c>
      <c r="L119" s="19">
        <v>149509.49</v>
      </c>
      <c r="M119" s="19">
        <v>0</v>
      </c>
    </row>
    <row r="120" spans="1:13" s="1" customFormat="1" ht="15" customHeight="1" x14ac:dyDescent="0.25">
      <c r="A120" s="36" t="s">
        <v>121</v>
      </c>
      <c r="B120" s="43" t="s">
        <v>206</v>
      </c>
      <c r="C120" s="36" t="s">
        <v>249</v>
      </c>
      <c r="D120" s="14" t="s">
        <v>26</v>
      </c>
      <c r="E120" s="36" t="s">
        <v>10</v>
      </c>
      <c r="F120" s="36" t="s">
        <v>11</v>
      </c>
      <c r="G120" s="36" t="s">
        <v>201</v>
      </c>
      <c r="H120" s="35">
        <f>I120+K120+L120+M120</f>
        <v>255703.73</v>
      </c>
      <c r="I120" s="35">
        <v>0</v>
      </c>
      <c r="J120" s="20" t="s">
        <v>7</v>
      </c>
      <c r="K120" s="19">
        <f>K122+K121</f>
        <v>250358.14</v>
      </c>
      <c r="L120" s="19">
        <f>L122+L121</f>
        <v>3474.61</v>
      </c>
      <c r="M120" s="19">
        <f>M122+M121</f>
        <v>1870.98</v>
      </c>
    </row>
    <row r="121" spans="1:13" s="1" customFormat="1" ht="15" customHeight="1" x14ac:dyDescent="0.25">
      <c r="A121" s="36"/>
      <c r="B121" s="43"/>
      <c r="C121" s="36"/>
      <c r="D121" s="36" t="s">
        <v>14</v>
      </c>
      <c r="E121" s="36"/>
      <c r="F121" s="36"/>
      <c r="G121" s="36"/>
      <c r="H121" s="35"/>
      <c r="I121" s="35"/>
      <c r="J121" s="20" t="s">
        <v>8</v>
      </c>
      <c r="K121" s="19">
        <v>0</v>
      </c>
      <c r="L121" s="19">
        <v>0</v>
      </c>
      <c r="M121" s="19">
        <v>0</v>
      </c>
    </row>
    <row r="122" spans="1:13" s="1" customFormat="1" ht="22.5" customHeight="1" x14ac:dyDescent="0.25">
      <c r="A122" s="36"/>
      <c r="B122" s="43"/>
      <c r="C122" s="36"/>
      <c r="D122" s="36"/>
      <c r="E122" s="36"/>
      <c r="F122" s="36"/>
      <c r="G122" s="36"/>
      <c r="H122" s="36"/>
      <c r="I122" s="35"/>
      <c r="J122" s="20" t="s">
        <v>9</v>
      </c>
      <c r="K122" s="19">
        <v>250358.14</v>
      </c>
      <c r="L122" s="19">
        <v>3474.61</v>
      </c>
      <c r="M122" s="19">
        <v>1870.98</v>
      </c>
    </row>
    <row r="123" spans="1:13" s="1" customFormat="1" ht="22.5" customHeight="1" x14ac:dyDescent="0.25">
      <c r="A123" s="37" t="s">
        <v>205</v>
      </c>
      <c r="B123" s="44" t="s">
        <v>47</v>
      </c>
      <c r="C123" s="37" t="s">
        <v>250</v>
      </c>
      <c r="D123" s="37" t="s">
        <v>26</v>
      </c>
      <c r="E123" s="37" t="s">
        <v>10</v>
      </c>
      <c r="F123" s="37" t="s">
        <v>18</v>
      </c>
      <c r="G123" s="37" t="s">
        <v>49</v>
      </c>
      <c r="H123" s="35">
        <f>I123+K123+L123+M123</f>
        <v>13920.759999999998</v>
      </c>
      <c r="I123" s="40">
        <v>3365.2</v>
      </c>
      <c r="J123" s="20" t="s">
        <v>7</v>
      </c>
      <c r="K123" s="19">
        <f>K124</f>
        <v>10555.56</v>
      </c>
      <c r="L123" s="19">
        <f t="shared" ref="L123:M123" si="31">L124</f>
        <v>0</v>
      </c>
      <c r="M123" s="19">
        <f t="shared" si="31"/>
        <v>0</v>
      </c>
    </row>
    <row r="124" spans="1:13" s="1" customFormat="1" ht="22.5" customHeight="1" x14ac:dyDescent="0.25">
      <c r="A124" s="38"/>
      <c r="B124" s="46"/>
      <c r="C124" s="38"/>
      <c r="D124" s="38"/>
      <c r="E124" s="38"/>
      <c r="F124" s="39"/>
      <c r="G124" s="38"/>
      <c r="H124" s="36"/>
      <c r="I124" s="42"/>
      <c r="J124" s="20" t="s">
        <v>9</v>
      </c>
      <c r="K124" s="19">
        <v>10555.56</v>
      </c>
      <c r="L124" s="19">
        <v>0</v>
      </c>
      <c r="M124" s="19">
        <v>0</v>
      </c>
    </row>
    <row r="125" spans="1:13" s="1" customFormat="1" ht="15" customHeight="1" x14ac:dyDescent="0.25">
      <c r="A125" s="38"/>
      <c r="B125" s="46"/>
      <c r="C125" s="38"/>
      <c r="D125" s="39"/>
      <c r="E125" s="38"/>
      <c r="F125" s="37" t="s">
        <v>11</v>
      </c>
      <c r="G125" s="38"/>
      <c r="H125" s="40">
        <f>I125+K125+L125+M125</f>
        <v>2500</v>
      </c>
      <c r="I125" s="57">
        <v>0</v>
      </c>
      <c r="J125" s="6" t="s">
        <v>7</v>
      </c>
      <c r="K125" s="6">
        <f>K127</f>
        <v>2500</v>
      </c>
      <c r="L125" s="6">
        <f>L127</f>
        <v>0</v>
      </c>
      <c r="M125" s="6">
        <f>M127</f>
        <v>0</v>
      </c>
    </row>
    <row r="126" spans="1:13" s="1" customFormat="1" ht="21.75" customHeight="1" x14ac:dyDescent="0.25">
      <c r="A126" s="38"/>
      <c r="B126" s="46"/>
      <c r="C126" s="38"/>
      <c r="D126" s="37" t="s">
        <v>14</v>
      </c>
      <c r="E126" s="38"/>
      <c r="F126" s="38"/>
      <c r="G126" s="38"/>
      <c r="H126" s="41"/>
      <c r="I126" s="61"/>
      <c r="J126" s="6" t="s">
        <v>8</v>
      </c>
      <c r="K126" s="6">
        <v>0</v>
      </c>
      <c r="L126" s="6">
        <v>0</v>
      </c>
      <c r="M126" s="6">
        <v>0</v>
      </c>
    </row>
    <row r="127" spans="1:13" s="1" customFormat="1" ht="20.25" customHeight="1" x14ac:dyDescent="0.25">
      <c r="A127" s="39"/>
      <c r="B127" s="45"/>
      <c r="C127" s="39"/>
      <c r="D127" s="39"/>
      <c r="E127" s="39"/>
      <c r="F127" s="39"/>
      <c r="G127" s="39"/>
      <c r="H127" s="42"/>
      <c r="I127" s="58"/>
      <c r="J127" s="16" t="s">
        <v>9</v>
      </c>
      <c r="K127" s="19">
        <v>2500</v>
      </c>
      <c r="L127" s="19">
        <v>0</v>
      </c>
      <c r="M127" s="19">
        <v>0</v>
      </c>
    </row>
    <row r="128" spans="1:13" s="1" customFormat="1" ht="15" customHeight="1" x14ac:dyDescent="0.25">
      <c r="A128" s="37" t="s">
        <v>155</v>
      </c>
      <c r="B128" s="44" t="s">
        <v>55</v>
      </c>
      <c r="C128" s="37" t="s">
        <v>368</v>
      </c>
      <c r="D128" s="14" t="s">
        <v>26</v>
      </c>
      <c r="E128" s="37" t="s">
        <v>10</v>
      </c>
      <c r="F128" s="36" t="s">
        <v>18</v>
      </c>
      <c r="G128" s="37" t="s">
        <v>322</v>
      </c>
      <c r="H128" s="35">
        <f>I128+K128+L128+M128</f>
        <v>509.71</v>
      </c>
      <c r="I128" s="35">
        <v>0</v>
      </c>
      <c r="J128" s="7" t="s">
        <v>7</v>
      </c>
      <c r="K128" s="19">
        <f>K130</f>
        <v>509.71</v>
      </c>
      <c r="L128" s="19">
        <f>L130</f>
        <v>0</v>
      </c>
      <c r="M128" s="19">
        <f>M130</f>
        <v>0</v>
      </c>
    </row>
    <row r="129" spans="1:13" s="1" customFormat="1" ht="15" customHeight="1" x14ac:dyDescent="0.25">
      <c r="A129" s="38"/>
      <c r="B129" s="46"/>
      <c r="C129" s="38"/>
      <c r="D129" s="37" t="s">
        <v>14</v>
      </c>
      <c r="E129" s="38"/>
      <c r="F129" s="36"/>
      <c r="G129" s="38"/>
      <c r="H129" s="35"/>
      <c r="I129" s="35"/>
      <c r="J129" s="7" t="s">
        <v>8</v>
      </c>
      <c r="K129" s="19">
        <v>0</v>
      </c>
      <c r="L129" s="19">
        <v>0</v>
      </c>
      <c r="M129" s="19">
        <v>0</v>
      </c>
    </row>
    <row r="130" spans="1:13" s="1" customFormat="1" ht="21.75" customHeight="1" x14ac:dyDescent="0.25">
      <c r="A130" s="38"/>
      <c r="B130" s="46"/>
      <c r="C130" s="38"/>
      <c r="D130" s="38"/>
      <c r="E130" s="38"/>
      <c r="F130" s="36"/>
      <c r="G130" s="38"/>
      <c r="H130" s="36"/>
      <c r="I130" s="35"/>
      <c r="J130" s="16" t="s">
        <v>9</v>
      </c>
      <c r="K130" s="19">
        <v>509.71</v>
      </c>
      <c r="L130" s="19">
        <v>0</v>
      </c>
      <c r="M130" s="19">
        <v>0</v>
      </c>
    </row>
    <row r="131" spans="1:13" s="1" customFormat="1" ht="17.25" customHeight="1" x14ac:dyDescent="0.25">
      <c r="A131" s="38"/>
      <c r="B131" s="46"/>
      <c r="C131" s="38"/>
      <c r="D131" s="38"/>
      <c r="E131" s="38"/>
      <c r="F131" s="37" t="s">
        <v>13</v>
      </c>
      <c r="G131" s="38"/>
      <c r="H131" s="35">
        <f>I131+K131+L131+M131</f>
        <v>4734.08</v>
      </c>
      <c r="I131" s="57">
        <v>0</v>
      </c>
      <c r="J131" s="7" t="s">
        <v>7</v>
      </c>
      <c r="K131" s="19">
        <f t="shared" ref="K131" si="32">K133</f>
        <v>0</v>
      </c>
      <c r="L131" s="19">
        <f>L133</f>
        <v>1840.62</v>
      </c>
      <c r="M131" s="19">
        <f>M133</f>
        <v>2893.46</v>
      </c>
    </row>
    <row r="132" spans="1:13" s="1" customFormat="1" ht="17.25" customHeight="1" x14ac:dyDescent="0.25">
      <c r="A132" s="38"/>
      <c r="B132" s="46"/>
      <c r="C132" s="38"/>
      <c r="D132" s="38"/>
      <c r="E132" s="38"/>
      <c r="F132" s="38"/>
      <c r="G132" s="38"/>
      <c r="H132" s="35"/>
      <c r="I132" s="61"/>
      <c r="J132" s="7" t="s">
        <v>8</v>
      </c>
      <c r="K132" s="19">
        <v>0</v>
      </c>
      <c r="L132" s="19">
        <v>0</v>
      </c>
      <c r="M132" s="19">
        <v>0</v>
      </c>
    </row>
    <row r="133" spans="1:13" s="1" customFormat="1" ht="16.5" customHeight="1" x14ac:dyDescent="0.25">
      <c r="A133" s="39"/>
      <c r="B133" s="45"/>
      <c r="C133" s="39"/>
      <c r="D133" s="39"/>
      <c r="E133" s="39"/>
      <c r="F133" s="39"/>
      <c r="G133" s="39"/>
      <c r="H133" s="36"/>
      <c r="I133" s="58"/>
      <c r="J133" s="16" t="s">
        <v>9</v>
      </c>
      <c r="K133" s="19">
        <v>0</v>
      </c>
      <c r="L133" s="19">
        <v>1840.62</v>
      </c>
      <c r="M133" s="19">
        <v>2893.46</v>
      </c>
    </row>
    <row r="134" spans="1:13" s="1" customFormat="1" ht="15.75" customHeight="1" x14ac:dyDescent="0.25">
      <c r="A134" s="37" t="s">
        <v>339</v>
      </c>
      <c r="B134" s="43" t="s">
        <v>310</v>
      </c>
      <c r="C134" s="36" t="s">
        <v>316</v>
      </c>
      <c r="D134" s="36" t="s">
        <v>26</v>
      </c>
      <c r="E134" s="36" t="s">
        <v>10</v>
      </c>
      <c r="F134" s="36" t="s">
        <v>11</v>
      </c>
      <c r="G134" s="36" t="s">
        <v>16</v>
      </c>
      <c r="H134" s="35">
        <f>I134+K134+L134+M134</f>
        <v>112503.04999999999</v>
      </c>
      <c r="I134" s="35">
        <v>77050.429999999993</v>
      </c>
      <c r="J134" s="20" t="s">
        <v>7</v>
      </c>
      <c r="K134" s="19">
        <f>K135+K136</f>
        <v>35452.620000000003</v>
      </c>
      <c r="L134" s="19">
        <f t="shared" ref="L134:M134" si="33">L135+L136</f>
        <v>0</v>
      </c>
      <c r="M134" s="19">
        <f t="shared" si="33"/>
        <v>0</v>
      </c>
    </row>
    <row r="135" spans="1:13" s="1" customFormat="1" ht="15.75" x14ac:dyDescent="0.25">
      <c r="A135" s="38"/>
      <c r="B135" s="43"/>
      <c r="C135" s="38"/>
      <c r="D135" s="36"/>
      <c r="E135" s="36"/>
      <c r="F135" s="36"/>
      <c r="G135" s="36"/>
      <c r="H135" s="36"/>
      <c r="I135" s="35"/>
      <c r="J135" s="20" t="s">
        <v>8</v>
      </c>
      <c r="K135" s="19">
        <v>0</v>
      </c>
      <c r="L135" s="19">
        <v>0</v>
      </c>
      <c r="M135" s="19">
        <v>0</v>
      </c>
    </row>
    <row r="136" spans="1:13" s="1" customFormat="1" ht="33.75" customHeight="1" x14ac:dyDescent="0.25">
      <c r="A136" s="38"/>
      <c r="B136" s="43"/>
      <c r="C136" s="39"/>
      <c r="D136" s="14" t="s">
        <v>14</v>
      </c>
      <c r="E136" s="36"/>
      <c r="F136" s="36"/>
      <c r="G136" s="36"/>
      <c r="H136" s="36"/>
      <c r="I136" s="35"/>
      <c r="J136" s="20" t="s">
        <v>9</v>
      </c>
      <c r="K136" s="19">
        <v>35452.620000000003</v>
      </c>
      <c r="L136" s="19">
        <v>0</v>
      </c>
      <c r="M136" s="19">
        <v>0</v>
      </c>
    </row>
    <row r="137" spans="1:13" s="1" customFormat="1" ht="15.75" customHeight="1" x14ac:dyDescent="0.25">
      <c r="A137" s="37" t="s">
        <v>156</v>
      </c>
      <c r="B137" s="43" t="s">
        <v>51</v>
      </c>
      <c r="C137" s="36" t="s">
        <v>316</v>
      </c>
      <c r="D137" s="36" t="s">
        <v>26</v>
      </c>
      <c r="E137" s="36" t="s">
        <v>10</v>
      </c>
      <c r="F137" s="36" t="s">
        <v>11</v>
      </c>
      <c r="G137" s="36">
        <v>2025</v>
      </c>
      <c r="H137" s="35">
        <f>I137+K137+L137+M137</f>
        <v>57443.360000000001</v>
      </c>
      <c r="I137" s="35">
        <v>0</v>
      </c>
      <c r="J137" s="20" t="s">
        <v>7</v>
      </c>
      <c r="K137" s="19">
        <f t="shared" ref="K137:M137" si="34">K138+K139</f>
        <v>57443.360000000001</v>
      </c>
      <c r="L137" s="19">
        <f t="shared" si="34"/>
        <v>0</v>
      </c>
      <c r="M137" s="19">
        <f t="shared" si="34"/>
        <v>0</v>
      </c>
    </row>
    <row r="138" spans="1:13" s="1" customFormat="1" ht="15.75" x14ac:dyDescent="0.25">
      <c r="A138" s="38"/>
      <c r="B138" s="43"/>
      <c r="C138" s="36"/>
      <c r="D138" s="36"/>
      <c r="E138" s="36"/>
      <c r="F138" s="36"/>
      <c r="G138" s="36"/>
      <c r="H138" s="36"/>
      <c r="I138" s="35"/>
      <c r="J138" s="20" t="s">
        <v>8</v>
      </c>
      <c r="K138" s="19">
        <v>28721.68</v>
      </c>
      <c r="L138" s="19">
        <v>0</v>
      </c>
      <c r="M138" s="19">
        <v>0</v>
      </c>
    </row>
    <row r="139" spans="1:13" s="1" customFormat="1" ht="33.75" customHeight="1" x14ac:dyDescent="0.25">
      <c r="A139" s="39"/>
      <c r="B139" s="43"/>
      <c r="C139" s="36"/>
      <c r="D139" s="14" t="s">
        <v>14</v>
      </c>
      <c r="E139" s="36"/>
      <c r="F139" s="36"/>
      <c r="G139" s="36"/>
      <c r="H139" s="36"/>
      <c r="I139" s="35"/>
      <c r="J139" s="20" t="s">
        <v>9</v>
      </c>
      <c r="K139" s="19">
        <v>28721.68</v>
      </c>
      <c r="L139" s="19">
        <v>0</v>
      </c>
      <c r="M139" s="19">
        <v>0</v>
      </c>
    </row>
    <row r="140" spans="1:13" s="1" customFormat="1" ht="15.75" customHeight="1" x14ac:dyDescent="0.25">
      <c r="A140" s="38" t="s">
        <v>340</v>
      </c>
      <c r="B140" s="46" t="s">
        <v>41</v>
      </c>
      <c r="C140" s="38" t="s">
        <v>333</v>
      </c>
      <c r="D140" s="18" t="s">
        <v>26</v>
      </c>
      <c r="E140" s="38" t="s">
        <v>10</v>
      </c>
      <c r="F140" s="39" t="s">
        <v>11</v>
      </c>
      <c r="G140" s="39" t="s">
        <v>16</v>
      </c>
      <c r="H140" s="42">
        <f>I140+K140+L140+M140</f>
        <v>121797.92000000001</v>
      </c>
      <c r="I140" s="42">
        <v>66157.850000000006</v>
      </c>
      <c r="J140" s="25" t="s">
        <v>7</v>
      </c>
      <c r="K140" s="26">
        <f>K141+K142</f>
        <v>55640.07</v>
      </c>
      <c r="L140" s="26">
        <f>L141+L142</f>
        <v>0</v>
      </c>
      <c r="M140" s="26">
        <f>M141+M142</f>
        <v>0</v>
      </c>
    </row>
    <row r="141" spans="1:13" s="1" customFormat="1" ht="15.75" x14ac:dyDescent="0.25">
      <c r="A141" s="38"/>
      <c r="B141" s="46"/>
      <c r="C141" s="38"/>
      <c r="D141" s="37" t="s">
        <v>14</v>
      </c>
      <c r="E141" s="38"/>
      <c r="F141" s="36"/>
      <c r="G141" s="36"/>
      <c r="H141" s="35"/>
      <c r="I141" s="35"/>
      <c r="J141" s="20" t="s">
        <v>8</v>
      </c>
      <c r="K141" s="19">
        <v>54514.42</v>
      </c>
      <c r="L141" s="19">
        <v>0</v>
      </c>
      <c r="M141" s="19">
        <v>0</v>
      </c>
    </row>
    <row r="142" spans="1:13" s="1" customFormat="1" ht="15.75" x14ac:dyDescent="0.25">
      <c r="A142" s="39"/>
      <c r="B142" s="45"/>
      <c r="C142" s="39"/>
      <c r="D142" s="39"/>
      <c r="E142" s="39"/>
      <c r="F142" s="36"/>
      <c r="G142" s="36"/>
      <c r="H142" s="35"/>
      <c r="I142" s="35"/>
      <c r="J142" s="20" t="s">
        <v>9</v>
      </c>
      <c r="K142" s="19">
        <v>1125.6500000000001</v>
      </c>
      <c r="L142" s="19">
        <v>0</v>
      </c>
      <c r="M142" s="19">
        <v>0</v>
      </c>
    </row>
    <row r="143" spans="1:13" s="1" customFormat="1" ht="21" customHeight="1" x14ac:dyDescent="0.25">
      <c r="A143" s="37" t="s">
        <v>157</v>
      </c>
      <c r="B143" s="44" t="s">
        <v>100</v>
      </c>
      <c r="C143" s="37" t="s">
        <v>323</v>
      </c>
      <c r="D143" s="37" t="s">
        <v>26</v>
      </c>
      <c r="E143" s="37" t="s">
        <v>10</v>
      </c>
      <c r="F143" s="37" t="s">
        <v>18</v>
      </c>
      <c r="G143" s="37" t="s">
        <v>148</v>
      </c>
      <c r="H143" s="40">
        <f>I143+K143+L143+M143</f>
        <v>8246.5499999999993</v>
      </c>
      <c r="I143" s="40">
        <v>37.799999999999997</v>
      </c>
      <c r="J143" s="20" t="s">
        <v>7</v>
      </c>
      <c r="K143" s="19">
        <f>K145+K144</f>
        <v>8208.75</v>
      </c>
      <c r="L143" s="19">
        <f t="shared" ref="L143:M143" si="35">L145</f>
        <v>0</v>
      </c>
      <c r="M143" s="19">
        <f t="shared" si="35"/>
        <v>0</v>
      </c>
    </row>
    <row r="144" spans="1:13" s="1" customFormat="1" ht="18.600000000000001" customHeight="1" x14ac:dyDescent="0.25">
      <c r="A144" s="38"/>
      <c r="B144" s="46"/>
      <c r="C144" s="38"/>
      <c r="D144" s="38"/>
      <c r="E144" s="38"/>
      <c r="F144" s="38"/>
      <c r="G144" s="38"/>
      <c r="H144" s="41"/>
      <c r="I144" s="41"/>
      <c r="J144" s="20" t="s">
        <v>8</v>
      </c>
      <c r="K144" s="19">
        <v>8126.66</v>
      </c>
      <c r="L144" s="19">
        <v>0</v>
      </c>
      <c r="M144" s="19">
        <v>0</v>
      </c>
    </row>
    <row r="145" spans="1:13" s="1" customFormat="1" ht="15.75" x14ac:dyDescent="0.25">
      <c r="A145" s="38"/>
      <c r="B145" s="46"/>
      <c r="C145" s="38"/>
      <c r="D145" s="38"/>
      <c r="E145" s="38"/>
      <c r="F145" s="39"/>
      <c r="G145" s="38"/>
      <c r="H145" s="42"/>
      <c r="I145" s="42"/>
      <c r="J145" s="20" t="s">
        <v>9</v>
      </c>
      <c r="K145" s="19">
        <v>82.09</v>
      </c>
      <c r="L145" s="19">
        <v>0</v>
      </c>
      <c r="M145" s="19">
        <v>0</v>
      </c>
    </row>
    <row r="146" spans="1:13" s="1" customFormat="1" ht="15.75" customHeight="1" x14ac:dyDescent="0.25">
      <c r="A146" s="38"/>
      <c r="B146" s="46"/>
      <c r="C146" s="38"/>
      <c r="D146" s="39"/>
      <c r="E146" s="38"/>
      <c r="F146" s="37" t="s">
        <v>11</v>
      </c>
      <c r="G146" s="38"/>
      <c r="H146" s="40">
        <f>I146+K146+L146+M146</f>
        <v>3968.56</v>
      </c>
      <c r="I146" s="57">
        <v>0</v>
      </c>
      <c r="J146" s="6" t="s">
        <v>7</v>
      </c>
      <c r="K146" s="6">
        <f>K148</f>
        <v>0</v>
      </c>
      <c r="L146" s="6">
        <v>2550</v>
      </c>
      <c r="M146" s="6">
        <f>M148</f>
        <v>1418.56</v>
      </c>
    </row>
    <row r="147" spans="1:13" s="1" customFormat="1" ht="17.25" customHeight="1" x14ac:dyDescent="0.25">
      <c r="A147" s="38"/>
      <c r="B147" s="46"/>
      <c r="C147" s="38"/>
      <c r="D147" s="38" t="s">
        <v>14</v>
      </c>
      <c r="E147" s="38"/>
      <c r="F147" s="38"/>
      <c r="G147" s="38"/>
      <c r="H147" s="41"/>
      <c r="I147" s="61"/>
      <c r="J147" s="6" t="s">
        <v>8</v>
      </c>
      <c r="K147" s="6">
        <v>0</v>
      </c>
      <c r="L147" s="6">
        <v>0</v>
      </c>
      <c r="M147" s="6">
        <v>0</v>
      </c>
    </row>
    <row r="148" spans="1:13" s="1" customFormat="1" ht="16.5" customHeight="1" x14ac:dyDescent="0.25">
      <c r="A148" s="39"/>
      <c r="B148" s="45"/>
      <c r="C148" s="39"/>
      <c r="D148" s="39"/>
      <c r="E148" s="39"/>
      <c r="F148" s="39"/>
      <c r="G148" s="39"/>
      <c r="H148" s="42"/>
      <c r="I148" s="58"/>
      <c r="J148" s="16" t="s">
        <v>9</v>
      </c>
      <c r="K148" s="19">
        <v>0</v>
      </c>
      <c r="L148" s="19">
        <v>2550</v>
      </c>
      <c r="M148" s="19">
        <v>1418.56</v>
      </c>
    </row>
    <row r="149" spans="1:13" s="1" customFormat="1" ht="15.75" customHeight="1" x14ac:dyDescent="0.25">
      <c r="A149" s="37" t="s">
        <v>229</v>
      </c>
      <c r="B149" s="44" t="s">
        <v>329</v>
      </c>
      <c r="C149" s="37" t="s">
        <v>361</v>
      </c>
      <c r="D149" s="14" t="s">
        <v>26</v>
      </c>
      <c r="E149" s="37" t="s">
        <v>10</v>
      </c>
      <c r="F149" s="36" t="s">
        <v>11</v>
      </c>
      <c r="G149" s="36" t="s">
        <v>16</v>
      </c>
      <c r="H149" s="35">
        <f>I149+K149+L149+M149</f>
        <v>169397.72</v>
      </c>
      <c r="I149" s="35">
        <v>169375.32</v>
      </c>
      <c r="J149" s="16" t="s">
        <v>7</v>
      </c>
      <c r="K149" s="19">
        <f>K150</f>
        <v>22.4</v>
      </c>
      <c r="L149" s="19">
        <f>L150</f>
        <v>0</v>
      </c>
      <c r="M149" s="19">
        <f>M150</f>
        <v>0</v>
      </c>
    </row>
    <row r="150" spans="1:13" s="1" customFormat="1" ht="30.75" customHeight="1" x14ac:dyDescent="0.25">
      <c r="A150" s="39"/>
      <c r="B150" s="45"/>
      <c r="C150" s="39"/>
      <c r="D150" s="14" t="s">
        <v>14</v>
      </c>
      <c r="E150" s="39"/>
      <c r="F150" s="36"/>
      <c r="G150" s="36"/>
      <c r="H150" s="35"/>
      <c r="I150" s="35"/>
      <c r="J150" s="20" t="s">
        <v>9</v>
      </c>
      <c r="K150" s="19">
        <v>22.4</v>
      </c>
      <c r="L150" s="19">
        <v>0</v>
      </c>
      <c r="M150" s="19">
        <v>0</v>
      </c>
    </row>
    <row r="151" spans="1:13" s="1" customFormat="1" ht="15.75" customHeight="1" x14ac:dyDescent="0.25">
      <c r="A151" s="37" t="s">
        <v>341</v>
      </c>
      <c r="B151" s="44" t="s">
        <v>117</v>
      </c>
      <c r="C151" s="37" t="s">
        <v>251</v>
      </c>
      <c r="D151" s="37" t="s">
        <v>26</v>
      </c>
      <c r="E151" s="37" t="s">
        <v>10</v>
      </c>
      <c r="F151" s="36" t="s">
        <v>18</v>
      </c>
      <c r="G151" s="37" t="s">
        <v>315</v>
      </c>
      <c r="H151" s="35">
        <f>I151+K151+L151+M151</f>
        <v>19859.400000000001</v>
      </c>
      <c r="I151" s="35">
        <v>0</v>
      </c>
      <c r="J151" s="20" t="s">
        <v>7</v>
      </c>
      <c r="K151" s="19">
        <f t="shared" ref="K151:M151" si="36">K152</f>
        <v>0</v>
      </c>
      <c r="L151" s="19">
        <f t="shared" si="36"/>
        <v>0</v>
      </c>
      <c r="M151" s="19">
        <f t="shared" si="36"/>
        <v>19859.400000000001</v>
      </c>
    </row>
    <row r="152" spans="1:13" s="1" customFormat="1" ht="32.25" customHeight="1" x14ac:dyDescent="0.25">
      <c r="A152" s="38"/>
      <c r="B152" s="46"/>
      <c r="C152" s="38"/>
      <c r="D152" s="38"/>
      <c r="E152" s="38"/>
      <c r="F152" s="36"/>
      <c r="G152" s="38"/>
      <c r="H152" s="36"/>
      <c r="I152" s="35"/>
      <c r="J152" s="20" t="s">
        <v>9</v>
      </c>
      <c r="K152" s="19">
        <v>0</v>
      </c>
      <c r="L152" s="19">
        <v>0</v>
      </c>
      <c r="M152" s="19">
        <v>19859.400000000001</v>
      </c>
    </row>
    <row r="153" spans="1:13" s="1" customFormat="1" ht="15.75" customHeight="1" x14ac:dyDescent="0.25">
      <c r="A153" s="38"/>
      <c r="B153" s="46"/>
      <c r="C153" s="38"/>
      <c r="D153" s="39"/>
      <c r="E153" s="38"/>
      <c r="F153" s="36" t="s">
        <v>11</v>
      </c>
      <c r="G153" s="38"/>
      <c r="H153" s="35">
        <f>I153+K153+L153+M153</f>
        <v>7089.27</v>
      </c>
      <c r="I153" s="35">
        <v>0</v>
      </c>
      <c r="J153" s="20" t="s">
        <v>7</v>
      </c>
      <c r="K153" s="19">
        <f>K155</f>
        <v>0</v>
      </c>
      <c r="L153" s="19">
        <f>L155</f>
        <v>0</v>
      </c>
      <c r="M153" s="19">
        <f>M155</f>
        <v>7089.27</v>
      </c>
    </row>
    <row r="154" spans="1:13" s="1" customFormat="1" ht="15.75" customHeight="1" x14ac:dyDescent="0.25">
      <c r="A154" s="38"/>
      <c r="B154" s="46"/>
      <c r="C154" s="38"/>
      <c r="D154" s="37" t="s">
        <v>14</v>
      </c>
      <c r="E154" s="38"/>
      <c r="F154" s="36"/>
      <c r="G154" s="38"/>
      <c r="H154" s="35"/>
      <c r="I154" s="35"/>
      <c r="J154" s="20" t="s">
        <v>8</v>
      </c>
      <c r="K154" s="19">
        <v>0</v>
      </c>
      <c r="L154" s="19">
        <v>0</v>
      </c>
      <c r="M154" s="19">
        <v>0</v>
      </c>
    </row>
    <row r="155" spans="1:13" s="1" customFormat="1" ht="18" customHeight="1" x14ac:dyDescent="0.25">
      <c r="A155" s="39"/>
      <c r="B155" s="45"/>
      <c r="C155" s="39"/>
      <c r="D155" s="39"/>
      <c r="E155" s="39"/>
      <c r="F155" s="36"/>
      <c r="G155" s="39"/>
      <c r="H155" s="36"/>
      <c r="I155" s="35"/>
      <c r="J155" s="20" t="s">
        <v>9</v>
      </c>
      <c r="K155" s="19">
        <v>0</v>
      </c>
      <c r="L155" s="19">
        <v>0</v>
      </c>
      <c r="M155" s="19">
        <v>7089.27</v>
      </c>
    </row>
    <row r="156" spans="1:13" s="1" customFormat="1" ht="15" hidden="1" customHeight="1" x14ac:dyDescent="0.25">
      <c r="A156" s="37" t="s">
        <v>215</v>
      </c>
      <c r="B156" s="44" t="s">
        <v>15</v>
      </c>
      <c r="C156" s="37" t="s">
        <v>252</v>
      </c>
      <c r="D156" s="59" t="s">
        <v>77</v>
      </c>
      <c r="E156" s="37" t="s">
        <v>10</v>
      </c>
      <c r="F156" s="59" t="s">
        <v>78</v>
      </c>
      <c r="G156" s="37" t="s">
        <v>146</v>
      </c>
      <c r="H156" s="40">
        <f>I156+K158+L158+M158+K156</f>
        <v>11860919.899999999</v>
      </c>
      <c r="I156" s="40">
        <v>8152543.0099999998</v>
      </c>
      <c r="J156" s="28" t="s">
        <v>7</v>
      </c>
      <c r="K156" s="27">
        <f>K157</f>
        <v>0</v>
      </c>
      <c r="L156" s="27">
        <f t="shared" ref="L156:M156" si="37">L157</f>
        <v>0</v>
      </c>
      <c r="M156" s="27">
        <f t="shared" si="37"/>
        <v>0</v>
      </c>
    </row>
    <row r="157" spans="1:13" s="1" customFormat="1" ht="46.5" hidden="1" customHeight="1" x14ac:dyDescent="0.25">
      <c r="A157" s="38"/>
      <c r="B157" s="46"/>
      <c r="C157" s="38"/>
      <c r="D157" s="60"/>
      <c r="E157" s="38"/>
      <c r="F157" s="60"/>
      <c r="G157" s="38"/>
      <c r="H157" s="41"/>
      <c r="I157" s="41"/>
      <c r="J157" s="28" t="s">
        <v>8</v>
      </c>
      <c r="K157" s="27">
        <v>0</v>
      </c>
      <c r="L157" s="27">
        <v>0</v>
      </c>
      <c r="M157" s="27">
        <v>0</v>
      </c>
    </row>
    <row r="158" spans="1:13" s="1" customFormat="1" ht="18" customHeight="1" x14ac:dyDescent="0.25">
      <c r="A158" s="38"/>
      <c r="B158" s="46"/>
      <c r="C158" s="38"/>
      <c r="D158" s="36" t="s">
        <v>26</v>
      </c>
      <c r="E158" s="38"/>
      <c r="F158" s="37" t="s">
        <v>13</v>
      </c>
      <c r="G158" s="38"/>
      <c r="H158" s="41"/>
      <c r="I158" s="41"/>
      <c r="J158" s="43" t="s">
        <v>7</v>
      </c>
      <c r="K158" s="63">
        <f>K160+K161</f>
        <v>1191274.8999999999</v>
      </c>
      <c r="L158" s="63">
        <f t="shared" ref="L158:M158" si="38">L160+L161</f>
        <v>1039417.45</v>
      </c>
      <c r="M158" s="63">
        <f t="shared" si="38"/>
        <v>1477684.54</v>
      </c>
    </row>
    <row r="159" spans="1:13" s="1" customFormat="1" ht="18" customHeight="1" x14ac:dyDescent="0.25">
      <c r="A159" s="38"/>
      <c r="B159" s="46"/>
      <c r="C159" s="38"/>
      <c r="D159" s="36"/>
      <c r="E159" s="38"/>
      <c r="F159" s="38"/>
      <c r="G159" s="38"/>
      <c r="H159" s="41"/>
      <c r="I159" s="41"/>
      <c r="J159" s="43"/>
      <c r="K159" s="63"/>
      <c r="L159" s="63"/>
      <c r="M159" s="63"/>
    </row>
    <row r="160" spans="1:13" s="1" customFormat="1" ht="15.75" x14ac:dyDescent="0.25">
      <c r="A160" s="38"/>
      <c r="B160" s="46"/>
      <c r="C160" s="38"/>
      <c r="D160" s="37" t="s">
        <v>14</v>
      </c>
      <c r="E160" s="38"/>
      <c r="F160" s="38"/>
      <c r="G160" s="38"/>
      <c r="H160" s="41"/>
      <c r="I160" s="41"/>
      <c r="J160" s="20" t="s">
        <v>8</v>
      </c>
      <c r="K160" s="19">
        <v>1191155.77</v>
      </c>
      <c r="L160" s="19">
        <v>1039313.51</v>
      </c>
      <c r="M160" s="19">
        <v>1477536.77</v>
      </c>
    </row>
    <row r="161" spans="1:13" s="1" customFormat="1" ht="27" customHeight="1" x14ac:dyDescent="0.25">
      <c r="A161" s="39"/>
      <c r="B161" s="45"/>
      <c r="C161" s="39"/>
      <c r="D161" s="39"/>
      <c r="E161" s="39"/>
      <c r="F161" s="39"/>
      <c r="G161" s="39"/>
      <c r="H161" s="42"/>
      <c r="I161" s="42"/>
      <c r="J161" s="20" t="s">
        <v>9</v>
      </c>
      <c r="K161" s="19">
        <v>119.13</v>
      </c>
      <c r="L161" s="19">
        <v>103.94</v>
      </c>
      <c r="M161" s="19">
        <v>147.77000000000001</v>
      </c>
    </row>
    <row r="162" spans="1:13" s="1" customFormat="1" ht="15.75" customHeight="1" x14ac:dyDescent="0.25">
      <c r="A162" s="37" t="s">
        <v>342</v>
      </c>
      <c r="B162" s="44" t="s">
        <v>107</v>
      </c>
      <c r="C162" s="37" t="s">
        <v>253</v>
      </c>
      <c r="D162" s="37" t="s">
        <v>26</v>
      </c>
      <c r="E162" s="37" t="s">
        <v>10</v>
      </c>
      <c r="F162" s="36" t="s">
        <v>18</v>
      </c>
      <c r="G162" s="37" t="s">
        <v>312</v>
      </c>
      <c r="H162" s="35">
        <f>I162+K162+L162+M162</f>
        <v>24834.77</v>
      </c>
      <c r="I162" s="35">
        <v>0</v>
      </c>
      <c r="J162" s="20" t="s">
        <v>7</v>
      </c>
      <c r="K162" s="19">
        <f t="shared" ref="K162:L164" si="39">K163</f>
        <v>0</v>
      </c>
      <c r="L162" s="19">
        <f t="shared" si="39"/>
        <v>0</v>
      </c>
      <c r="M162" s="19">
        <f t="shared" ref="M162:M164" si="40">M163</f>
        <v>24834.77</v>
      </c>
    </row>
    <row r="163" spans="1:13" s="1" customFormat="1" ht="32.25" customHeight="1" x14ac:dyDescent="0.25">
      <c r="A163" s="38"/>
      <c r="B163" s="46"/>
      <c r="C163" s="38"/>
      <c r="D163" s="38"/>
      <c r="E163" s="38"/>
      <c r="F163" s="36"/>
      <c r="G163" s="38"/>
      <c r="H163" s="36"/>
      <c r="I163" s="35"/>
      <c r="J163" s="20" t="s">
        <v>9</v>
      </c>
      <c r="K163" s="19">
        <v>0</v>
      </c>
      <c r="L163" s="19">
        <v>0</v>
      </c>
      <c r="M163" s="19">
        <v>24834.77</v>
      </c>
    </row>
    <row r="164" spans="1:13" s="1" customFormat="1" ht="15.75" customHeight="1" x14ac:dyDescent="0.25">
      <c r="A164" s="38"/>
      <c r="B164" s="46"/>
      <c r="C164" s="38"/>
      <c r="D164" s="39"/>
      <c r="E164" s="38"/>
      <c r="F164" s="36" t="s">
        <v>11</v>
      </c>
      <c r="G164" s="38"/>
      <c r="H164" s="35">
        <f>I164+K164+L164+M164</f>
        <v>1837.24</v>
      </c>
      <c r="I164" s="35">
        <v>0</v>
      </c>
      <c r="J164" s="20" t="s">
        <v>7</v>
      </c>
      <c r="K164" s="19">
        <f t="shared" si="39"/>
        <v>0</v>
      </c>
      <c r="L164" s="19">
        <f t="shared" si="39"/>
        <v>0</v>
      </c>
      <c r="M164" s="19">
        <f t="shared" si="40"/>
        <v>1837.24</v>
      </c>
    </row>
    <row r="165" spans="1:13" s="1" customFormat="1" ht="30" customHeight="1" x14ac:dyDescent="0.25">
      <c r="A165" s="39"/>
      <c r="B165" s="45"/>
      <c r="C165" s="39"/>
      <c r="D165" s="14" t="s">
        <v>14</v>
      </c>
      <c r="E165" s="39"/>
      <c r="F165" s="36"/>
      <c r="G165" s="39"/>
      <c r="H165" s="36"/>
      <c r="I165" s="35"/>
      <c r="J165" s="20" t="s">
        <v>9</v>
      </c>
      <c r="K165" s="19">
        <v>0</v>
      </c>
      <c r="L165" s="19">
        <v>0</v>
      </c>
      <c r="M165" s="19">
        <v>1837.24</v>
      </c>
    </row>
    <row r="166" spans="1:13" s="1" customFormat="1" ht="14.25" customHeight="1" x14ac:dyDescent="0.25">
      <c r="A166" s="36" t="s">
        <v>343</v>
      </c>
      <c r="B166" s="43" t="s">
        <v>42</v>
      </c>
      <c r="C166" s="36" t="s">
        <v>254</v>
      </c>
      <c r="D166" s="14" t="s">
        <v>26</v>
      </c>
      <c r="E166" s="36" t="s">
        <v>10</v>
      </c>
      <c r="F166" s="36" t="s">
        <v>11</v>
      </c>
      <c r="G166" s="36" t="s">
        <v>88</v>
      </c>
      <c r="H166" s="35">
        <f>K166+L166+M166+I166</f>
        <v>232482.41</v>
      </c>
      <c r="I166" s="35">
        <v>56452.22</v>
      </c>
      <c r="J166" s="20" t="s">
        <v>7</v>
      </c>
      <c r="K166" s="19">
        <f>K167</f>
        <v>0</v>
      </c>
      <c r="L166" s="19">
        <f>L167</f>
        <v>176030.19</v>
      </c>
      <c r="M166" s="19">
        <f>M167</f>
        <v>0</v>
      </c>
    </row>
    <row r="167" spans="1:13" s="1" customFormat="1" ht="55.5" customHeight="1" x14ac:dyDescent="0.25">
      <c r="A167" s="36"/>
      <c r="B167" s="43"/>
      <c r="C167" s="36"/>
      <c r="D167" s="14" t="s">
        <v>14</v>
      </c>
      <c r="E167" s="36"/>
      <c r="F167" s="36"/>
      <c r="G167" s="36"/>
      <c r="H167" s="36"/>
      <c r="I167" s="35"/>
      <c r="J167" s="20" t="s">
        <v>9</v>
      </c>
      <c r="K167" s="19">
        <v>0</v>
      </c>
      <c r="L167" s="19">
        <v>176030.19</v>
      </c>
      <c r="M167" s="19">
        <v>0</v>
      </c>
    </row>
    <row r="168" spans="1:13" s="1" customFormat="1" ht="24.75" customHeight="1" x14ac:dyDescent="0.25">
      <c r="A168" s="37" t="s">
        <v>131</v>
      </c>
      <c r="B168" s="44" t="s">
        <v>297</v>
      </c>
      <c r="C168" s="37" t="s">
        <v>255</v>
      </c>
      <c r="D168" s="14" t="s">
        <v>26</v>
      </c>
      <c r="E168" s="37" t="s">
        <v>10</v>
      </c>
      <c r="F168" s="37" t="s">
        <v>18</v>
      </c>
      <c r="G168" s="37" t="s">
        <v>201</v>
      </c>
      <c r="H168" s="40">
        <f>I168+K168+L168+M168</f>
        <v>16005.22</v>
      </c>
      <c r="I168" s="40">
        <v>0</v>
      </c>
      <c r="J168" s="20" t="s">
        <v>7</v>
      </c>
      <c r="K168" s="19">
        <f>K169</f>
        <v>16005.22</v>
      </c>
      <c r="L168" s="19">
        <f t="shared" ref="L168:M168" si="41">L169</f>
        <v>0</v>
      </c>
      <c r="M168" s="19">
        <f t="shared" si="41"/>
        <v>0</v>
      </c>
    </row>
    <row r="169" spans="1:13" s="1" customFormat="1" ht="26.25" customHeight="1" x14ac:dyDescent="0.25">
      <c r="A169" s="38"/>
      <c r="B169" s="46"/>
      <c r="C169" s="38"/>
      <c r="D169" s="38" t="s">
        <v>14</v>
      </c>
      <c r="E169" s="38"/>
      <c r="F169" s="39"/>
      <c r="G169" s="38"/>
      <c r="H169" s="42"/>
      <c r="I169" s="42"/>
      <c r="J169" s="20" t="s">
        <v>9</v>
      </c>
      <c r="K169" s="19">
        <v>16005.22</v>
      </c>
      <c r="L169" s="19">
        <v>0</v>
      </c>
      <c r="M169" s="19">
        <v>0</v>
      </c>
    </row>
    <row r="170" spans="1:13" s="1" customFormat="1" ht="17.25" customHeight="1" x14ac:dyDescent="0.25">
      <c r="A170" s="38"/>
      <c r="B170" s="46"/>
      <c r="C170" s="38"/>
      <c r="D170" s="38"/>
      <c r="E170" s="38"/>
      <c r="F170" s="37" t="s">
        <v>13</v>
      </c>
      <c r="G170" s="38"/>
      <c r="H170" s="35">
        <f>I170+K170+L170+M170</f>
        <v>3650.6</v>
      </c>
      <c r="I170" s="57">
        <v>0</v>
      </c>
      <c r="J170" s="7" t="s">
        <v>7</v>
      </c>
      <c r="K170" s="19">
        <f t="shared" ref="K170" si="42">K172</f>
        <v>0</v>
      </c>
      <c r="L170" s="19">
        <f>L172</f>
        <v>1782.52</v>
      </c>
      <c r="M170" s="19">
        <f>M172</f>
        <v>1868.08</v>
      </c>
    </row>
    <row r="171" spans="1:13" s="1" customFormat="1" ht="17.25" customHeight="1" x14ac:dyDescent="0.25">
      <c r="A171" s="38"/>
      <c r="B171" s="46"/>
      <c r="C171" s="38"/>
      <c r="D171" s="38"/>
      <c r="E171" s="38"/>
      <c r="F171" s="38"/>
      <c r="G171" s="38"/>
      <c r="H171" s="35"/>
      <c r="I171" s="61"/>
      <c r="J171" s="7" t="s">
        <v>8</v>
      </c>
      <c r="K171" s="19">
        <v>0</v>
      </c>
      <c r="L171" s="19">
        <v>0</v>
      </c>
      <c r="M171" s="19">
        <v>0</v>
      </c>
    </row>
    <row r="172" spans="1:13" s="1" customFormat="1" ht="16.5" customHeight="1" x14ac:dyDescent="0.25">
      <c r="A172" s="39"/>
      <c r="B172" s="45"/>
      <c r="C172" s="39"/>
      <c r="D172" s="39"/>
      <c r="E172" s="39"/>
      <c r="F172" s="39"/>
      <c r="G172" s="39"/>
      <c r="H172" s="36"/>
      <c r="I172" s="58"/>
      <c r="J172" s="16" t="s">
        <v>9</v>
      </c>
      <c r="K172" s="19">
        <v>0</v>
      </c>
      <c r="L172" s="19">
        <v>1782.52</v>
      </c>
      <c r="M172" s="19">
        <v>1868.08</v>
      </c>
    </row>
    <row r="173" spans="1:13" s="1" customFormat="1" ht="16.5" customHeight="1" x14ac:dyDescent="0.25">
      <c r="A173" s="37" t="s">
        <v>158</v>
      </c>
      <c r="B173" s="44" t="s">
        <v>298</v>
      </c>
      <c r="C173" s="37" t="s">
        <v>256</v>
      </c>
      <c r="D173" s="37" t="s">
        <v>26</v>
      </c>
      <c r="E173" s="37" t="s">
        <v>10</v>
      </c>
      <c r="F173" s="37" t="s">
        <v>18</v>
      </c>
      <c r="G173" s="37" t="s">
        <v>81</v>
      </c>
      <c r="H173" s="35">
        <f>I173+K173+L173+M173</f>
        <v>15500</v>
      </c>
      <c r="I173" s="40">
        <v>0</v>
      </c>
      <c r="J173" s="20" t="s">
        <v>7</v>
      </c>
      <c r="K173" s="19">
        <f>K174</f>
        <v>15500</v>
      </c>
      <c r="L173" s="19">
        <f t="shared" ref="L173:M173" si="43">L174</f>
        <v>0</v>
      </c>
      <c r="M173" s="19">
        <f t="shared" si="43"/>
        <v>0</v>
      </c>
    </row>
    <row r="174" spans="1:13" s="1" customFormat="1" ht="30" customHeight="1" x14ac:dyDescent="0.25">
      <c r="A174" s="38"/>
      <c r="B174" s="46"/>
      <c r="C174" s="38"/>
      <c r="D174" s="38"/>
      <c r="E174" s="38"/>
      <c r="F174" s="39"/>
      <c r="G174" s="38"/>
      <c r="H174" s="35"/>
      <c r="I174" s="42"/>
      <c r="J174" s="20" t="s">
        <v>9</v>
      </c>
      <c r="K174" s="19">
        <v>15500</v>
      </c>
      <c r="L174" s="19">
        <v>0</v>
      </c>
      <c r="M174" s="19">
        <v>0</v>
      </c>
    </row>
    <row r="175" spans="1:13" s="1" customFormat="1" ht="21.75" customHeight="1" x14ac:dyDescent="0.25">
      <c r="A175" s="38"/>
      <c r="B175" s="46"/>
      <c r="C175" s="38"/>
      <c r="D175" s="39"/>
      <c r="E175" s="38"/>
      <c r="F175" s="37" t="s">
        <v>13</v>
      </c>
      <c r="G175" s="38"/>
      <c r="H175" s="40">
        <f>I175+K175+M175+L175</f>
        <v>3991</v>
      </c>
      <c r="I175" s="57">
        <v>0</v>
      </c>
      <c r="J175" s="7" t="s">
        <v>7</v>
      </c>
      <c r="K175" s="19">
        <f>K176+K177</f>
        <v>1948.73</v>
      </c>
      <c r="L175" s="19">
        <f t="shared" ref="L175:M175" si="44">L176+L177</f>
        <v>2042.27</v>
      </c>
      <c r="M175" s="19">
        <f t="shared" si="44"/>
        <v>0</v>
      </c>
    </row>
    <row r="176" spans="1:13" s="1" customFormat="1" ht="17.25" customHeight="1" x14ac:dyDescent="0.25">
      <c r="A176" s="38"/>
      <c r="B176" s="46"/>
      <c r="C176" s="38"/>
      <c r="D176" s="38" t="s">
        <v>14</v>
      </c>
      <c r="E176" s="38"/>
      <c r="F176" s="38"/>
      <c r="G176" s="38"/>
      <c r="H176" s="41"/>
      <c r="I176" s="61"/>
      <c r="J176" s="7" t="s">
        <v>8</v>
      </c>
      <c r="K176" s="19">
        <v>0</v>
      </c>
      <c r="L176" s="19">
        <v>0</v>
      </c>
      <c r="M176" s="19">
        <v>0</v>
      </c>
    </row>
    <row r="177" spans="1:13" s="1" customFormat="1" ht="16.5" customHeight="1" x14ac:dyDescent="0.25">
      <c r="A177" s="39"/>
      <c r="B177" s="45"/>
      <c r="C177" s="39"/>
      <c r="D177" s="39"/>
      <c r="E177" s="39"/>
      <c r="F177" s="39"/>
      <c r="G177" s="39"/>
      <c r="H177" s="42"/>
      <c r="I177" s="58"/>
      <c r="J177" s="16" t="s">
        <v>9</v>
      </c>
      <c r="K177" s="19">
        <v>1948.73</v>
      </c>
      <c r="L177" s="19">
        <v>2042.27</v>
      </c>
      <c r="M177" s="19">
        <v>0</v>
      </c>
    </row>
    <row r="178" spans="1:13" s="1" customFormat="1" ht="31.5" customHeight="1" x14ac:dyDescent="0.25">
      <c r="A178" s="36" t="s">
        <v>159</v>
      </c>
      <c r="B178" s="43" t="s">
        <v>324</v>
      </c>
      <c r="C178" s="36" t="s">
        <v>255</v>
      </c>
      <c r="D178" s="14" t="s">
        <v>26</v>
      </c>
      <c r="E178" s="36" t="s">
        <v>10</v>
      </c>
      <c r="F178" s="37" t="s">
        <v>13</v>
      </c>
      <c r="G178" s="37" t="s">
        <v>325</v>
      </c>
      <c r="H178" s="40">
        <f>I178+K178+L178+M178</f>
        <v>409274.53</v>
      </c>
      <c r="I178" s="40">
        <v>409200.27</v>
      </c>
      <c r="J178" s="20" t="s">
        <v>7</v>
      </c>
      <c r="K178" s="19">
        <f>K179+K180</f>
        <v>74.260000000000005</v>
      </c>
      <c r="L178" s="19">
        <f t="shared" ref="L178:M178" si="45">L179+L180</f>
        <v>0</v>
      </c>
      <c r="M178" s="19">
        <f t="shared" si="45"/>
        <v>0</v>
      </c>
    </row>
    <row r="179" spans="1:13" s="1" customFormat="1" ht="16.5" customHeight="1" x14ac:dyDescent="0.25">
      <c r="A179" s="36"/>
      <c r="B179" s="43"/>
      <c r="C179" s="36"/>
      <c r="D179" s="36" t="s">
        <v>14</v>
      </c>
      <c r="E179" s="36"/>
      <c r="F179" s="38"/>
      <c r="G179" s="38"/>
      <c r="H179" s="41"/>
      <c r="I179" s="41"/>
      <c r="J179" s="16" t="s">
        <v>8</v>
      </c>
      <c r="K179" s="19">
        <v>0</v>
      </c>
      <c r="L179" s="19">
        <v>0</v>
      </c>
      <c r="M179" s="19">
        <v>0</v>
      </c>
    </row>
    <row r="180" spans="1:13" s="1" customFormat="1" ht="15.75" x14ac:dyDescent="0.25">
      <c r="A180" s="36"/>
      <c r="B180" s="43"/>
      <c r="C180" s="36"/>
      <c r="D180" s="36"/>
      <c r="E180" s="36"/>
      <c r="F180" s="39"/>
      <c r="G180" s="39"/>
      <c r="H180" s="42"/>
      <c r="I180" s="42"/>
      <c r="J180" s="20" t="s">
        <v>9</v>
      </c>
      <c r="K180" s="19">
        <v>74.260000000000005</v>
      </c>
      <c r="L180" s="19">
        <v>0</v>
      </c>
      <c r="M180" s="19">
        <v>0</v>
      </c>
    </row>
    <row r="181" spans="1:13" s="1" customFormat="1" ht="15" customHeight="1" x14ac:dyDescent="0.25">
      <c r="A181" s="37" t="s">
        <v>207</v>
      </c>
      <c r="B181" s="44" t="s">
        <v>52</v>
      </c>
      <c r="C181" s="37" t="s">
        <v>369</v>
      </c>
      <c r="D181" s="14" t="s">
        <v>26</v>
      </c>
      <c r="E181" s="37" t="s">
        <v>10</v>
      </c>
      <c r="F181" s="36" t="s">
        <v>18</v>
      </c>
      <c r="G181" s="37" t="s">
        <v>326</v>
      </c>
      <c r="H181" s="35">
        <f>I181+K181+L181+M181</f>
        <v>432.27</v>
      </c>
      <c r="I181" s="35">
        <v>0</v>
      </c>
      <c r="J181" s="7" t="s">
        <v>7</v>
      </c>
      <c r="K181" s="19">
        <f>K183</f>
        <v>0</v>
      </c>
      <c r="L181" s="19">
        <f>L183</f>
        <v>0</v>
      </c>
      <c r="M181" s="19">
        <f>M183</f>
        <v>432.27</v>
      </c>
    </row>
    <row r="182" spans="1:13" s="1" customFormat="1" ht="15" customHeight="1" x14ac:dyDescent="0.25">
      <c r="A182" s="38"/>
      <c r="B182" s="46"/>
      <c r="C182" s="38"/>
      <c r="D182" s="37" t="s">
        <v>14</v>
      </c>
      <c r="E182" s="38"/>
      <c r="F182" s="36"/>
      <c r="G182" s="38"/>
      <c r="H182" s="35"/>
      <c r="I182" s="35"/>
      <c r="J182" s="7" t="s">
        <v>8</v>
      </c>
      <c r="K182" s="19">
        <v>0</v>
      </c>
      <c r="L182" s="19">
        <v>0</v>
      </c>
      <c r="M182" s="19">
        <v>0</v>
      </c>
    </row>
    <row r="183" spans="1:13" s="1" customFormat="1" ht="18.75" customHeight="1" x14ac:dyDescent="0.25">
      <c r="A183" s="38"/>
      <c r="B183" s="46"/>
      <c r="C183" s="38"/>
      <c r="D183" s="38"/>
      <c r="E183" s="38"/>
      <c r="F183" s="36"/>
      <c r="G183" s="38"/>
      <c r="H183" s="36"/>
      <c r="I183" s="35"/>
      <c r="J183" s="16" t="s">
        <v>9</v>
      </c>
      <c r="K183" s="19">
        <v>0</v>
      </c>
      <c r="L183" s="19">
        <v>0</v>
      </c>
      <c r="M183" s="19">
        <v>432.27</v>
      </c>
    </row>
    <row r="184" spans="1:13" s="1" customFormat="1" ht="15" customHeight="1" x14ac:dyDescent="0.25">
      <c r="A184" s="38"/>
      <c r="B184" s="46"/>
      <c r="C184" s="38"/>
      <c r="D184" s="38"/>
      <c r="E184" s="38"/>
      <c r="F184" s="36" t="s">
        <v>11</v>
      </c>
      <c r="G184" s="38"/>
      <c r="H184" s="35">
        <f>I184+K184+L184+M184</f>
        <v>3577.56</v>
      </c>
      <c r="I184" s="35">
        <v>0</v>
      </c>
      <c r="J184" s="7" t="s">
        <v>7</v>
      </c>
      <c r="K184" s="19">
        <f>K186</f>
        <v>0</v>
      </c>
      <c r="L184" s="19">
        <f>L186</f>
        <v>0</v>
      </c>
      <c r="M184" s="19">
        <f>M186</f>
        <v>3577.56</v>
      </c>
    </row>
    <row r="185" spans="1:13" s="1" customFormat="1" ht="15" customHeight="1" x14ac:dyDescent="0.25">
      <c r="A185" s="38"/>
      <c r="B185" s="46"/>
      <c r="C185" s="38"/>
      <c r="D185" s="38"/>
      <c r="E185" s="38"/>
      <c r="F185" s="36"/>
      <c r="G185" s="38"/>
      <c r="H185" s="35"/>
      <c r="I185" s="35"/>
      <c r="J185" s="7" t="s">
        <v>8</v>
      </c>
      <c r="K185" s="19">
        <v>0</v>
      </c>
      <c r="L185" s="19">
        <v>0</v>
      </c>
      <c r="M185" s="19">
        <v>0</v>
      </c>
    </row>
    <row r="186" spans="1:13" s="1" customFormat="1" ht="16.5" customHeight="1" x14ac:dyDescent="0.25">
      <c r="A186" s="39"/>
      <c r="B186" s="45"/>
      <c r="C186" s="39"/>
      <c r="D186" s="39"/>
      <c r="E186" s="39"/>
      <c r="F186" s="36"/>
      <c r="G186" s="39"/>
      <c r="H186" s="36"/>
      <c r="I186" s="35"/>
      <c r="J186" s="16" t="s">
        <v>9</v>
      </c>
      <c r="K186" s="19">
        <v>0</v>
      </c>
      <c r="L186" s="19">
        <v>0</v>
      </c>
      <c r="M186" s="19">
        <v>3577.56</v>
      </c>
    </row>
    <row r="187" spans="1:13" s="1" customFormat="1" ht="15" customHeight="1" x14ac:dyDescent="0.25">
      <c r="A187" s="37" t="s">
        <v>344</v>
      </c>
      <c r="B187" s="44" t="s">
        <v>79</v>
      </c>
      <c r="C187" s="37" t="s">
        <v>370</v>
      </c>
      <c r="D187" s="14" t="s">
        <v>26</v>
      </c>
      <c r="E187" s="37" t="s">
        <v>10</v>
      </c>
      <c r="F187" s="36" t="s">
        <v>18</v>
      </c>
      <c r="G187" s="37" t="s">
        <v>326</v>
      </c>
      <c r="H187" s="35">
        <f>I187+K187+L187+M187</f>
        <v>643.52</v>
      </c>
      <c r="I187" s="35">
        <v>0</v>
      </c>
      <c r="J187" s="7" t="s">
        <v>7</v>
      </c>
      <c r="K187" s="19">
        <f>K189</f>
        <v>0</v>
      </c>
      <c r="L187" s="19">
        <f>L189</f>
        <v>0</v>
      </c>
      <c r="M187" s="19">
        <f>M189</f>
        <v>643.52</v>
      </c>
    </row>
    <row r="188" spans="1:13" s="1" customFormat="1" ht="15" customHeight="1" x14ac:dyDescent="0.25">
      <c r="A188" s="38"/>
      <c r="B188" s="46"/>
      <c r="C188" s="38"/>
      <c r="D188" s="37" t="s">
        <v>14</v>
      </c>
      <c r="E188" s="38"/>
      <c r="F188" s="36"/>
      <c r="G188" s="38"/>
      <c r="H188" s="35"/>
      <c r="I188" s="35"/>
      <c r="J188" s="7" t="s">
        <v>8</v>
      </c>
      <c r="K188" s="19">
        <v>0</v>
      </c>
      <c r="L188" s="19">
        <v>0</v>
      </c>
      <c r="M188" s="19">
        <v>0</v>
      </c>
    </row>
    <row r="189" spans="1:13" s="1" customFormat="1" ht="19.5" customHeight="1" x14ac:dyDescent="0.25">
      <c r="A189" s="38"/>
      <c r="B189" s="46"/>
      <c r="C189" s="38"/>
      <c r="D189" s="38"/>
      <c r="E189" s="38"/>
      <c r="F189" s="36"/>
      <c r="G189" s="38"/>
      <c r="H189" s="36"/>
      <c r="I189" s="35"/>
      <c r="J189" s="16" t="s">
        <v>9</v>
      </c>
      <c r="K189" s="19">
        <v>0</v>
      </c>
      <c r="L189" s="19">
        <v>0</v>
      </c>
      <c r="M189" s="19">
        <v>643.52</v>
      </c>
    </row>
    <row r="190" spans="1:13" s="1" customFormat="1" ht="15" customHeight="1" x14ac:dyDescent="0.25">
      <c r="A190" s="38"/>
      <c r="B190" s="46"/>
      <c r="C190" s="38"/>
      <c r="D190" s="38"/>
      <c r="E190" s="38"/>
      <c r="F190" s="36" t="s">
        <v>13</v>
      </c>
      <c r="G190" s="38"/>
      <c r="H190" s="35">
        <f>I190+K190+L190+M190</f>
        <v>4463.07</v>
      </c>
      <c r="I190" s="35">
        <v>0</v>
      </c>
      <c r="J190" s="7" t="s">
        <v>7</v>
      </c>
      <c r="K190" s="19">
        <f>K192</f>
        <v>0</v>
      </c>
      <c r="L190" s="19">
        <f>L192</f>
        <v>0</v>
      </c>
      <c r="M190" s="19">
        <f>M192</f>
        <v>4463.07</v>
      </c>
    </row>
    <row r="191" spans="1:13" s="1" customFormat="1" ht="15" customHeight="1" x14ac:dyDescent="0.25">
      <c r="A191" s="38"/>
      <c r="B191" s="46"/>
      <c r="C191" s="38"/>
      <c r="D191" s="38"/>
      <c r="E191" s="38"/>
      <c r="F191" s="36"/>
      <c r="G191" s="38"/>
      <c r="H191" s="35"/>
      <c r="I191" s="35"/>
      <c r="J191" s="7" t="s">
        <v>8</v>
      </c>
      <c r="K191" s="19">
        <v>0</v>
      </c>
      <c r="L191" s="19">
        <v>0</v>
      </c>
      <c r="M191" s="19">
        <v>0</v>
      </c>
    </row>
    <row r="192" spans="1:13" s="1" customFormat="1" ht="17.25" customHeight="1" x14ac:dyDescent="0.25">
      <c r="A192" s="39"/>
      <c r="B192" s="45"/>
      <c r="C192" s="39"/>
      <c r="D192" s="39"/>
      <c r="E192" s="39"/>
      <c r="F192" s="36"/>
      <c r="G192" s="39"/>
      <c r="H192" s="36"/>
      <c r="I192" s="35"/>
      <c r="J192" s="16" t="s">
        <v>9</v>
      </c>
      <c r="K192" s="19">
        <v>0</v>
      </c>
      <c r="L192" s="19">
        <v>0</v>
      </c>
      <c r="M192" s="19">
        <v>4463.07</v>
      </c>
    </row>
    <row r="193" spans="1:13" s="1" customFormat="1" ht="15" customHeight="1" x14ac:dyDescent="0.25">
      <c r="A193" s="37" t="s">
        <v>345</v>
      </c>
      <c r="B193" s="44" t="s">
        <v>43</v>
      </c>
      <c r="C193" s="37" t="s">
        <v>257</v>
      </c>
      <c r="D193" s="37" t="s">
        <v>26</v>
      </c>
      <c r="E193" s="37" t="s">
        <v>10</v>
      </c>
      <c r="F193" s="37" t="s">
        <v>18</v>
      </c>
      <c r="G193" s="37" t="s">
        <v>84</v>
      </c>
      <c r="H193" s="40">
        <f>K193+L193+M193+I193</f>
        <v>24298.03</v>
      </c>
      <c r="I193" s="40">
        <v>0</v>
      </c>
      <c r="J193" s="7" t="s">
        <v>7</v>
      </c>
      <c r="K193" s="19">
        <f>K194</f>
        <v>24298.03</v>
      </c>
      <c r="L193" s="19">
        <f t="shared" ref="L193:M193" si="46">L194</f>
        <v>0</v>
      </c>
      <c r="M193" s="19">
        <f t="shared" si="46"/>
        <v>0</v>
      </c>
    </row>
    <row r="194" spans="1:13" s="1" customFormat="1" ht="31.5" customHeight="1" x14ac:dyDescent="0.25">
      <c r="A194" s="38"/>
      <c r="B194" s="46"/>
      <c r="C194" s="38"/>
      <c r="D194" s="38"/>
      <c r="E194" s="38"/>
      <c r="F194" s="39"/>
      <c r="G194" s="38"/>
      <c r="H194" s="42"/>
      <c r="I194" s="42"/>
      <c r="J194" s="16" t="s">
        <v>9</v>
      </c>
      <c r="K194" s="19">
        <f>21000+3298.03</f>
        <v>24298.03</v>
      </c>
      <c r="L194" s="19">
        <v>0</v>
      </c>
      <c r="M194" s="19">
        <v>0</v>
      </c>
    </row>
    <row r="195" spans="1:13" s="1" customFormat="1" ht="15" customHeight="1" x14ac:dyDescent="0.25">
      <c r="A195" s="38"/>
      <c r="B195" s="46"/>
      <c r="C195" s="38"/>
      <c r="D195" s="39"/>
      <c r="E195" s="38"/>
      <c r="F195" s="37" t="s">
        <v>13</v>
      </c>
      <c r="G195" s="38"/>
      <c r="H195" s="40">
        <f>K195+L195+M195</f>
        <v>16634.14</v>
      </c>
      <c r="I195" s="57">
        <v>0</v>
      </c>
      <c r="J195" s="7" t="s">
        <v>7</v>
      </c>
      <c r="K195" s="19">
        <f>K196+K197</f>
        <v>10507.31</v>
      </c>
      <c r="L195" s="19">
        <f t="shared" ref="L195:M195" si="47">L196+L197</f>
        <v>6126.83</v>
      </c>
      <c r="M195" s="19">
        <f t="shared" si="47"/>
        <v>0</v>
      </c>
    </row>
    <row r="196" spans="1:13" s="1" customFormat="1" ht="17.25" customHeight="1" x14ac:dyDescent="0.25">
      <c r="A196" s="38"/>
      <c r="B196" s="46"/>
      <c r="C196" s="38"/>
      <c r="D196" s="38" t="s">
        <v>14</v>
      </c>
      <c r="E196" s="38"/>
      <c r="F196" s="38"/>
      <c r="G196" s="38"/>
      <c r="H196" s="41"/>
      <c r="I196" s="61"/>
      <c r="J196" s="7" t="s">
        <v>8</v>
      </c>
      <c r="K196" s="19">
        <v>0</v>
      </c>
      <c r="L196" s="19">
        <v>0</v>
      </c>
      <c r="M196" s="19">
        <v>0</v>
      </c>
    </row>
    <row r="197" spans="1:13" s="1" customFormat="1" ht="16.5" customHeight="1" x14ac:dyDescent="0.25">
      <c r="A197" s="39"/>
      <c r="B197" s="45"/>
      <c r="C197" s="39"/>
      <c r="D197" s="39"/>
      <c r="E197" s="39"/>
      <c r="F197" s="39"/>
      <c r="G197" s="39"/>
      <c r="H197" s="42"/>
      <c r="I197" s="58"/>
      <c r="J197" s="16" t="s">
        <v>9</v>
      </c>
      <c r="K197" s="19">
        <v>10507.31</v>
      </c>
      <c r="L197" s="19">
        <v>6126.83</v>
      </c>
      <c r="M197" s="19">
        <v>0</v>
      </c>
    </row>
    <row r="198" spans="1:13" s="1" customFormat="1" ht="15" customHeight="1" x14ac:dyDescent="0.25">
      <c r="A198" s="37" t="s">
        <v>346</v>
      </c>
      <c r="B198" s="44" t="s">
        <v>145</v>
      </c>
      <c r="C198" s="37" t="s">
        <v>258</v>
      </c>
      <c r="D198" s="14" t="s">
        <v>26</v>
      </c>
      <c r="E198" s="37" t="s">
        <v>10</v>
      </c>
      <c r="F198" s="36" t="s">
        <v>18</v>
      </c>
      <c r="G198" s="37" t="s">
        <v>299</v>
      </c>
      <c r="H198" s="35">
        <f>I198+K198+L198+M198</f>
        <v>352183.42</v>
      </c>
      <c r="I198" s="35">
        <v>183.42</v>
      </c>
      <c r="J198" s="7" t="s">
        <v>7</v>
      </c>
      <c r="K198" s="19">
        <f t="shared" ref="K198" si="48">K199</f>
        <v>70400</v>
      </c>
      <c r="L198" s="19">
        <f>L199</f>
        <v>281600</v>
      </c>
      <c r="M198" s="19">
        <f>M199</f>
        <v>0</v>
      </c>
    </row>
    <row r="199" spans="1:13" s="1" customFormat="1" ht="31.5" customHeight="1" x14ac:dyDescent="0.25">
      <c r="A199" s="38"/>
      <c r="B199" s="46"/>
      <c r="C199" s="38"/>
      <c r="D199" s="38" t="s">
        <v>14</v>
      </c>
      <c r="E199" s="38"/>
      <c r="F199" s="36"/>
      <c r="G199" s="38"/>
      <c r="H199" s="36"/>
      <c r="I199" s="35"/>
      <c r="J199" s="16" t="s">
        <v>9</v>
      </c>
      <c r="K199" s="19">
        <f>176000-105600</f>
        <v>70400</v>
      </c>
      <c r="L199" s="19">
        <f>176000+105600</f>
        <v>281600</v>
      </c>
      <c r="M199" s="19">
        <v>0</v>
      </c>
    </row>
    <row r="200" spans="1:13" s="1" customFormat="1" ht="15" customHeight="1" x14ac:dyDescent="0.25">
      <c r="A200" s="38"/>
      <c r="B200" s="46"/>
      <c r="C200" s="38"/>
      <c r="D200" s="38"/>
      <c r="E200" s="38"/>
      <c r="F200" s="36" t="s">
        <v>13</v>
      </c>
      <c r="G200" s="38"/>
      <c r="H200" s="35">
        <f>I200+K200+L200+M200</f>
        <v>447.19</v>
      </c>
      <c r="I200" s="35">
        <v>0</v>
      </c>
      <c r="J200" s="7" t="s">
        <v>7</v>
      </c>
      <c r="K200" s="19">
        <f t="shared" ref="K200" si="49">K202</f>
        <v>0</v>
      </c>
      <c r="L200" s="19">
        <f>L202</f>
        <v>0</v>
      </c>
      <c r="M200" s="19">
        <f>M202</f>
        <v>447.19</v>
      </c>
    </row>
    <row r="201" spans="1:13" s="1" customFormat="1" ht="15" customHeight="1" x14ac:dyDescent="0.25">
      <c r="A201" s="38"/>
      <c r="B201" s="46"/>
      <c r="C201" s="38"/>
      <c r="D201" s="38"/>
      <c r="E201" s="38"/>
      <c r="F201" s="36"/>
      <c r="G201" s="38"/>
      <c r="H201" s="35"/>
      <c r="I201" s="35"/>
      <c r="J201" s="7" t="s">
        <v>8</v>
      </c>
      <c r="K201" s="19">
        <v>0</v>
      </c>
      <c r="L201" s="19">
        <v>0</v>
      </c>
      <c r="M201" s="19">
        <v>0</v>
      </c>
    </row>
    <row r="202" spans="1:13" s="1" customFormat="1" ht="15.75" customHeight="1" x14ac:dyDescent="0.25">
      <c r="A202" s="39"/>
      <c r="B202" s="45"/>
      <c r="C202" s="39"/>
      <c r="D202" s="39"/>
      <c r="E202" s="39"/>
      <c r="F202" s="36"/>
      <c r="G202" s="39"/>
      <c r="H202" s="36"/>
      <c r="I202" s="35"/>
      <c r="J202" s="16" t="s">
        <v>9</v>
      </c>
      <c r="K202" s="19">
        <v>0</v>
      </c>
      <c r="L202" s="19">
        <v>0</v>
      </c>
      <c r="M202" s="19">
        <v>447.19</v>
      </c>
    </row>
    <row r="203" spans="1:13" s="1" customFormat="1" ht="15.75" customHeight="1" x14ac:dyDescent="0.25">
      <c r="A203" s="36" t="s">
        <v>160</v>
      </c>
      <c r="B203" s="43" t="s">
        <v>106</v>
      </c>
      <c r="C203" s="36" t="s">
        <v>371</v>
      </c>
      <c r="D203" s="36" t="s">
        <v>26</v>
      </c>
      <c r="E203" s="36" t="s">
        <v>10</v>
      </c>
      <c r="F203" s="36" t="s">
        <v>18</v>
      </c>
      <c r="G203" s="36">
        <v>2026</v>
      </c>
      <c r="H203" s="35">
        <f>I203+K203+L203+M203</f>
        <v>2321.9699999999998</v>
      </c>
      <c r="I203" s="35">
        <v>0</v>
      </c>
      <c r="J203" s="64" t="s">
        <v>7</v>
      </c>
      <c r="K203" s="63">
        <f t="shared" ref="K203:M203" si="50">K205</f>
        <v>0</v>
      </c>
      <c r="L203" s="63">
        <f t="shared" si="50"/>
        <v>2321.9699999999998</v>
      </c>
      <c r="M203" s="63">
        <f t="shared" si="50"/>
        <v>0</v>
      </c>
    </row>
    <row r="204" spans="1:13" s="1" customFormat="1" ht="15" customHeight="1" x14ac:dyDescent="0.25">
      <c r="A204" s="36"/>
      <c r="B204" s="43"/>
      <c r="C204" s="36"/>
      <c r="D204" s="36"/>
      <c r="E204" s="36"/>
      <c r="F204" s="36"/>
      <c r="G204" s="36"/>
      <c r="H204" s="36"/>
      <c r="I204" s="35"/>
      <c r="J204" s="64"/>
      <c r="K204" s="63"/>
      <c r="L204" s="63"/>
      <c r="M204" s="63"/>
    </row>
    <row r="205" spans="1:13" s="1" customFormat="1" ht="28.5" customHeight="1" x14ac:dyDescent="0.25">
      <c r="A205" s="36"/>
      <c r="B205" s="43"/>
      <c r="C205" s="36"/>
      <c r="D205" s="14" t="s">
        <v>14</v>
      </c>
      <c r="E205" s="36"/>
      <c r="F205" s="36"/>
      <c r="G205" s="36"/>
      <c r="H205" s="36"/>
      <c r="I205" s="35"/>
      <c r="J205" s="20" t="s">
        <v>9</v>
      </c>
      <c r="K205" s="19">
        <v>0</v>
      </c>
      <c r="L205" s="19">
        <v>2321.9699999999998</v>
      </c>
      <c r="M205" s="19">
        <v>0</v>
      </c>
    </row>
    <row r="206" spans="1:13" s="1" customFormat="1" ht="15.75" hidden="1" customHeight="1" x14ac:dyDescent="0.25">
      <c r="A206" s="36"/>
      <c r="B206" s="43" t="s">
        <v>101</v>
      </c>
      <c r="C206" s="36" t="s">
        <v>102</v>
      </c>
      <c r="D206" s="14" t="s">
        <v>24</v>
      </c>
      <c r="E206" s="36" t="s">
        <v>12</v>
      </c>
      <c r="F206" s="36" t="s">
        <v>99</v>
      </c>
      <c r="G206" s="47">
        <v>2026</v>
      </c>
      <c r="H206" s="35">
        <f>I206+K206+L206+M206</f>
        <v>0</v>
      </c>
      <c r="I206" s="48">
        <v>0</v>
      </c>
      <c r="J206" s="20" t="s">
        <v>7</v>
      </c>
      <c r="K206" s="6">
        <f>K207</f>
        <v>0</v>
      </c>
      <c r="L206" s="6">
        <f>L207</f>
        <v>0</v>
      </c>
      <c r="M206" s="6">
        <f>M207</f>
        <v>0</v>
      </c>
    </row>
    <row r="207" spans="1:13" s="1" customFormat="1" ht="38.25" hidden="1" customHeight="1" x14ac:dyDescent="0.25">
      <c r="A207" s="36"/>
      <c r="B207" s="43"/>
      <c r="C207" s="36"/>
      <c r="D207" s="14" t="s">
        <v>92</v>
      </c>
      <c r="E207" s="36"/>
      <c r="F207" s="36"/>
      <c r="G207" s="47"/>
      <c r="H207" s="36"/>
      <c r="I207" s="48"/>
      <c r="J207" s="20" t="s">
        <v>9</v>
      </c>
      <c r="K207" s="19">
        <v>0</v>
      </c>
      <c r="L207" s="19"/>
      <c r="M207" s="19">
        <v>0</v>
      </c>
    </row>
    <row r="208" spans="1:13" s="5" customFormat="1" ht="15.75" customHeight="1" x14ac:dyDescent="0.25">
      <c r="A208" s="49" t="s">
        <v>226</v>
      </c>
      <c r="B208" s="49"/>
      <c r="C208" s="49"/>
      <c r="D208" s="49"/>
      <c r="E208" s="49"/>
      <c r="F208" s="49"/>
      <c r="G208" s="49"/>
      <c r="H208" s="49"/>
      <c r="I208" s="49"/>
      <c r="J208" s="4" t="s">
        <v>7</v>
      </c>
      <c r="K208" s="3">
        <f>K209+K210</f>
        <v>851424.2799999998</v>
      </c>
      <c r="L208" s="3">
        <f t="shared" ref="L208:M208" si="51">L209+L210</f>
        <v>651202.10999999987</v>
      </c>
      <c r="M208" s="3">
        <f t="shared" si="51"/>
        <v>201526.31</v>
      </c>
    </row>
    <row r="209" spans="1:13" s="5" customFormat="1" ht="15.75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" t="s">
        <v>8</v>
      </c>
      <c r="K209" s="3">
        <f>K271+K215+K212</f>
        <v>39035.39</v>
      </c>
      <c r="L209" s="3">
        <f>L271+L215+L212</f>
        <v>0</v>
      </c>
      <c r="M209" s="3">
        <f>M271+M215+M212</f>
        <v>0</v>
      </c>
    </row>
    <row r="210" spans="1:13" s="5" customFormat="1" ht="15.75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" t="s">
        <v>9</v>
      </c>
      <c r="K210" s="3">
        <f>K218+K220+K223+K216+K230+K232+K234+K236+K238+K240+K244+K246+K250+K252+K228+K254+K258+K272+K278+K282+K284+K286+K288+K290+K294+K297+K299+K301+K305+K307+K309+K311+K313+K315+K317+K319+K321+K323+K325+K327+K329+K331+K333+K335+K337+K339+K341+K343+K345+K347+K349+K351+K353+K355+K357+K363+K366+K274+K276+K262+K213+K225+K242+K268+K361+K264+K266+K248</f>
        <v>812388.88999999978</v>
      </c>
      <c r="L210" s="3">
        <f t="shared" ref="L210:M210" si="52">L218+L220+L223+L216+L230+L232+L234+L236+L238+L240+L244+L246+L250+L252+L228+L254+L258+L272+L278+L282+L284+L286+L288+L290+L294+L297+L299+L301+L305+L307+L309+L311+L313+L315+L317+L319+L321+L323+L325+L327+L329+L331+L333+L335+L337+L339+L341+L343+L345+L347+L349+L351+L353+L355+L357+L363+L366+L274+L276+L262+L213+L225+L242+L268+L361+L264+L266+L248</f>
        <v>651202.10999999987</v>
      </c>
      <c r="M210" s="3">
        <f t="shared" si="52"/>
        <v>201526.31</v>
      </c>
    </row>
    <row r="211" spans="1:13" s="1" customFormat="1" ht="21.75" customHeight="1" x14ac:dyDescent="0.25">
      <c r="A211" s="36" t="s">
        <v>161</v>
      </c>
      <c r="B211" s="43" t="s">
        <v>334</v>
      </c>
      <c r="C211" s="36" t="s">
        <v>362</v>
      </c>
      <c r="D211" s="14" t="s">
        <v>24</v>
      </c>
      <c r="E211" s="36" t="s">
        <v>12</v>
      </c>
      <c r="F211" s="36" t="s">
        <v>11</v>
      </c>
      <c r="G211" s="36" t="s">
        <v>63</v>
      </c>
      <c r="H211" s="35">
        <f>I211+K211+L211+M211</f>
        <v>352282.39</v>
      </c>
      <c r="I211" s="35">
        <v>350882.39</v>
      </c>
      <c r="J211" s="16" t="s">
        <v>7</v>
      </c>
      <c r="K211" s="19">
        <f>K212+K213</f>
        <v>1400</v>
      </c>
      <c r="L211" s="19">
        <f>L212+L213</f>
        <v>0</v>
      </c>
      <c r="M211" s="19">
        <f>M212+M213</f>
        <v>0</v>
      </c>
    </row>
    <row r="212" spans="1:13" s="1" customFormat="1" ht="23.25" customHeight="1" x14ac:dyDescent="0.25">
      <c r="A212" s="36"/>
      <c r="B212" s="43"/>
      <c r="C212" s="36"/>
      <c r="D212" s="36" t="s">
        <v>19</v>
      </c>
      <c r="E212" s="36"/>
      <c r="F212" s="36"/>
      <c r="G212" s="36"/>
      <c r="H212" s="35"/>
      <c r="I212" s="35"/>
      <c r="J212" s="20" t="s">
        <v>8</v>
      </c>
      <c r="K212" s="19">
        <v>1400</v>
      </c>
      <c r="L212" s="19">
        <v>0</v>
      </c>
      <c r="M212" s="19">
        <v>0</v>
      </c>
    </row>
    <row r="213" spans="1:13" s="1" customFormat="1" ht="22.15" customHeight="1" x14ac:dyDescent="0.25">
      <c r="A213" s="36"/>
      <c r="B213" s="43"/>
      <c r="C213" s="36"/>
      <c r="D213" s="36"/>
      <c r="E213" s="36"/>
      <c r="F213" s="36"/>
      <c r="G213" s="36"/>
      <c r="H213" s="35"/>
      <c r="I213" s="35"/>
      <c r="J213" s="16" t="s">
        <v>9</v>
      </c>
      <c r="K213" s="19">
        <v>0</v>
      </c>
      <c r="L213" s="19">
        <v>0</v>
      </c>
      <c r="M213" s="19">
        <v>0</v>
      </c>
    </row>
    <row r="214" spans="1:13" s="1" customFormat="1" ht="23.25" customHeight="1" x14ac:dyDescent="0.25">
      <c r="A214" s="36" t="s">
        <v>162</v>
      </c>
      <c r="B214" s="43" t="s">
        <v>53</v>
      </c>
      <c r="C214" s="36" t="s">
        <v>359</v>
      </c>
      <c r="D214" s="14" t="s">
        <v>24</v>
      </c>
      <c r="E214" s="36" t="s">
        <v>12</v>
      </c>
      <c r="F214" s="37" t="s">
        <v>13</v>
      </c>
      <c r="G214" s="37" t="s">
        <v>49</v>
      </c>
      <c r="H214" s="40">
        <f>I214+K214+L214+M214</f>
        <v>72640.319999999992</v>
      </c>
      <c r="I214" s="40">
        <v>4829.84</v>
      </c>
      <c r="J214" s="20" t="s">
        <v>7</v>
      </c>
      <c r="K214" s="19">
        <f>K216+K215</f>
        <v>67810.48</v>
      </c>
      <c r="L214" s="19">
        <f t="shared" ref="L214:M214" si="53">L216+L215</f>
        <v>0</v>
      </c>
      <c r="M214" s="19">
        <f t="shared" si="53"/>
        <v>0</v>
      </c>
    </row>
    <row r="215" spans="1:13" s="1" customFormat="1" ht="23.25" customHeight="1" x14ac:dyDescent="0.25">
      <c r="A215" s="36"/>
      <c r="B215" s="43"/>
      <c r="C215" s="36"/>
      <c r="D215" s="36" t="s">
        <v>19</v>
      </c>
      <c r="E215" s="36"/>
      <c r="F215" s="38"/>
      <c r="G215" s="38"/>
      <c r="H215" s="41"/>
      <c r="I215" s="41"/>
      <c r="J215" s="20" t="s">
        <v>8</v>
      </c>
      <c r="K215" s="19">
        <v>33905.24</v>
      </c>
      <c r="L215" s="19">
        <v>0</v>
      </c>
      <c r="M215" s="19">
        <v>0</v>
      </c>
    </row>
    <row r="216" spans="1:13" s="1" customFormat="1" ht="23.45" customHeight="1" x14ac:dyDescent="0.25">
      <c r="A216" s="36"/>
      <c r="B216" s="43"/>
      <c r="C216" s="36"/>
      <c r="D216" s="36"/>
      <c r="E216" s="36"/>
      <c r="F216" s="39"/>
      <c r="G216" s="39"/>
      <c r="H216" s="42"/>
      <c r="I216" s="42"/>
      <c r="J216" s="20" t="s">
        <v>9</v>
      </c>
      <c r="K216" s="19">
        <v>33905.24</v>
      </c>
      <c r="L216" s="19">
        <v>0</v>
      </c>
      <c r="M216" s="19">
        <v>0</v>
      </c>
    </row>
    <row r="217" spans="1:13" s="1" customFormat="1" ht="22.5" customHeight="1" x14ac:dyDescent="0.25">
      <c r="A217" s="36" t="s">
        <v>163</v>
      </c>
      <c r="B217" s="43" t="s">
        <v>44</v>
      </c>
      <c r="C217" s="36" t="s">
        <v>259</v>
      </c>
      <c r="D217" s="14" t="s">
        <v>24</v>
      </c>
      <c r="E217" s="36" t="s">
        <v>12</v>
      </c>
      <c r="F217" s="37" t="s">
        <v>11</v>
      </c>
      <c r="G217" s="37" t="s">
        <v>118</v>
      </c>
      <c r="H217" s="40">
        <f>I217+K217+L217+M217</f>
        <v>268760.63</v>
      </c>
      <c r="I217" s="40">
        <f>42997.52+6301</f>
        <v>49298.52</v>
      </c>
      <c r="J217" s="16" t="s">
        <v>7</v>
      </c>
      <c r="K217" s="19">
        <f>K218</f>
        <v>175569.7</v>
      </c>
      <c r="L217" s="19">
        <f t="shared" ref="L217:M217" si="54">L218</f>
        <v>43892.41</v>
      </c>
      <c r="M217" s="19">
        <f t="shared" si="54"/>
        <v>0</v>
      </c>
    </row>
    <row r="218" spans="1:13" s="1" customFormat="1" ht="44.25" customHeight="1" x14ac:dyDescent="0.25">
      <c r="A218" s="36"/>
      <c r="B218" s="43"/>
      <c r="C218" s="36"/>
      <c r="D218" s="14" t="s">
        <v>19</v>
      </c>
      <c r="E218" s="36"/>
      <c r="F218" s="39"/>
      <c r="G218" s="39"/>
      <c r="H218" s="42"/>
      <c r="I218" s="42"/>
      <c r="J218" s="20" t="s">
        <v>9</v>
      </c>
      <c r="K218" s="19">
        <v>175569.7</v>
      </c>
      <c r="L218" s="19">
        <v>43892.41</v>
      </c>
      <c r="M218" s="19">
        <v>0</v>
      </c>
    </row>
    <row r="219" spans="1:13" s="1" customFormat="1" ht="31.5" customHeight="1" x14ac:dyDescent="0.25">
      <c r="A219" s="36" t="s">
        <v>164</v>
      </c>
      <c r="B219" s="43" t="s">
        <v>59</v>
      </c>
      <c r="C219" s="36" t="s">
        <v>313</v>
      </c>
      <c r="D219" s="14" t="s">
        <v>24</v>
      </c>
      <c r="E219" s="36" t="s">
        <v>12</v>
      </c>
      <c r="F219" s="37" t="s">
        <v>13</v>
      </c>
      <c r="G219" s="37">
        <v>2026</v>
      </c>
      <c r="H219" s="40">
        <f>I219+K219+L219+M219</f>
        <v>33311.21</v>
      </c>
      <c r="I219" s="40">
        <v>0</v>
      </c>
      <c r="J219" s="16" t="s">
        <v>7</v>
      </c>
      <c r="K219" s="19">
        <f>K220</f>
        <v>0</v>
      </c>
      <c r="L219" s="19">
        <f t="shared" ref="L219:M219" si="55">L220</f>
        <v>33311.21</v>
      </c>
      <c r="M219" s="19">
        <f t="shared" si="55"/>
        <v>0</v>
      </c>
    </row>
    <row r="220" spans="1:13" s="1" customFormat="1" ht="48" customHeight="1" x14ac:dyDescent="0.25">
      <c r="A220" s="36"/>
      <c r="B220" s="43"/>
      <c r="C220" s="36"/>
      <c r="D220" s="14" t="s">
        <v>19</v>
      </c>
      <c r="E220" s="36"/>
      <c r="F220" s="39"/>
      <c r="G220" s="39"/>
      <c r="H220" s="42"/>
      <c r="I220" s="42"/>
      <c r="J220" s="20" t="s">
        <v>9</v>
      </c>
      <c r="K220" s="19">
        <v>0</v>
      </c>
      <c r="L220" s="19">
        <v>33311.21</v>
      </c>
      <c r="M220" s="19">
        <v>0</v>
      </c>
    </row>
    <row r="221" spans="1:13" s="1" customFormat="1" ht="15.75" customHeight="1" x14ac:dyDescent="0.25">
      <c r="A221" s="37" t="s">
        <v>165</v>
      </c>
      <c r="B221" s="44" t="s">
        <v>94</v>
      </c>
      <c r="C221" s="37" t="s">
        <v>260</v>
      </c>
      <c r="D221" s="14" t="s">
        <v>24</v>
      </c>
      <c r="E221" s="37" t="s">
        <v>12</v>
      </c>
      <c r="F221" s="37" t="s">
        <v>11</v>
      </c>
      <c r="G221" s="37" t="s">
        <v>63</v>
      </c>
      <c r="H221" s="40">
        <f>I221+K221+L221+M221</f>
        <v>45619.92</v>
      </c>
      <c r="I221" s="40">
        <v>5000</v>
      </c>
      <c r="J221" s="44" t="s">
        <v>7</v>
      </c>
      <c r="K221" s="50">
        <f>K223</f>
        <v>40619.919999999998</v>
      </c>
      <c r="L221" s="50">
        <f>L223</f>
        <v>0</v>
      </c>
      <c r="M221" s="50">
        <f>M223</f>
        <v>0</v>
      </c>
    </row>
    <row r="222" spans="1:13" s="1" customFormat="1" ht="22.5" customHeight="1" x14ac:dyDescent="0.25">
      <c r="A222" s="38"/>
      <c r="B222" s="46"/>
      <c r="C222" s="38"/>
      <c r="D222" s="38" t="s">
        <v>19</v>
      </c>
      <c r="E222" s="38"/>
      <c r="F222" s="38"/>
      <c r="G222" s="38"/>
      <c r="H222" s="41"/>
      <c r="I222" s="41"/>
      <c r="J222" s="45"/>
      <c r="K222" s="51"/>
      <c r="L222" s="51"/>
      <c r="M222" s="51"/>
    </row>
    <row r="223" spans="1:13" s="1" customFormat="1" ht="58.5" customHeight="1" x14ac:dyDescent="0.25">
      <c r="A223" s="39"/>
      <c r="B223" s="45"/>
      <c r="C223" s="39"/>
      <c r="D223" s="39"/>
      <c r="E223" s="39"/>
      <c r="F223" s="39"/>
      <c r="G223" s="39"/>
      <c r="H223" s="42"/>
      <c r="I223" s="42"/>
      <c r="J223" s="20" t="s">
        <v>9</v>
      </c>
      <c r="K223" s="19">
        <v>40619.919999999998</v>
      </c>
      <c r="L223" s="19">
        <v>0</v>
      </c>
      <c r="M223" s="19">
        <v>0</v>
      </c>
    </row>
    <row r="224" spans="1:13" s="1" customFormat="1" ht="21" customHeight="1" x14ac:dyDescent="0.25">
      <c r="A224" s="37" t="s">
        <v>166</v>
      </c>
      <c r="B224" s="44" t="s">
        <v>89</v>
      </c>
      <c r="C224" s="37" t="s">
        <v>269</v>
      </c>
      <c r="D224" s="37" t="s">
        <v>24</v>
      </c>
      <c r="E224" s="37" t="s">
        <v>12</v>
      </c>
      <c r="F224" s="37" t="s">
        <v>129</v>
      </c>
      <c r="G224" s="37" t="s">
        <v>63</v>
      </c>
      <c r="H224" s="40">
        <f>I224+K224+L224+M224</f>
        <v>1501.66</v>
      </c>
      <c r="I224" s="40">
        <v>1390</v>
      </c>
      <c r="J224" s="24" t="s">
        <v>7</v>
      </c>
      <c r="K224" s="22">
        <f>K225</f>
        <v>111.66</v>
      </c>
      <c r="L224" s="22">
        <f t="shared" ref="L224:M224" si="56">L225</f>
        <v>0</v>
      </c>
      <c r="M224" s="22">
        <f t="shared" si="56"/>
        <v>0</v>
      </c>
    </row>
    <row r="225" spans="1:14" s="1" customFormat="1" ht="42.6" customHeight="1" x14ac:dyDescent="0.25">
      <c r="A225" s="38"/>
      <c r="B225" s="46"/>
      <c r="C225" s="38"/>
      <c r="D225" s="39"/>
      <c r="E225" s="38"/>
      <c r="F225" s="39"/>
      <c r="G225" s="38"/>
      <c r="H225" s="42"/>
      <c r="I225" s="42"/>
      <c r="J225" s="24" t="s">
        <v>9</v>
      </c>
      <c r="K225" s="22">
        <v>111.66</v>
      </c>
      <c r="L225" s="22">
        <v>0</v>
      </c>
      <c r="M225" s="22">
        <v>0</v>
      </c>
    </row>
    <row r="226" spans="1:14" s="1" customFormat="1" ht="21.75" customHeight="1" x14ac:dyDescent="0.25">
      <c r="A226" s="38"/>
      <c r="B226" s="46"/>
      <c r="C226" s="38"/>
      <c r="D226" s="37" t="s">
        <v>19</v>
      </c>
      <c r="E226" s="38"/>
      <c r="F226" s="37" t="s">
        <v>11</v>
      </c>
      <c r="G226" s="38"/>
      <c r="H226" s="40">
        <f>I226+K226+L226+M226</f>
        <v>21257.87</v>
      </c>
      <c r="I226" s="40">
        <f>3032.96+1261.11</f>
        <v>4294.07</v>
      </c>
      <c r="J226" s="44" t="s">
        <v>7</v>
      </c>
      <c r="K226" s="50">
        <f>K228</f>
        <v>16963.8</v>
      </c>
      <c r="L226" s="50">
        <f>L228</f>
        <v>0</v>
      </c>
      <c r="M226" s="50">
        <f>M228</f>
        <v>0</v>
      </c>
    </row>
    <row r="227" spans="1:14" s="1" customFormat="1" ht="15.75" customHeight="1" x14ac:dyDescent="0.25">
      <c r="A227" s="38"/>
      <c r="B227" s="46"/>
      <c r="C227" s="38"/>
      <c r="D227" s="38"/>
      <c r="E227" s="38"/>
      <c r="F227" s="38"/>
      <c r="G227" s="38"/>
      <c r="H227" s="41"/>
      <c r="I227" s="41"/>
      <c r="J227" s="45"/>
      <c r="K227" s="51"/>
      <c r="L227" s="51"/>
      <c r="M227" s="51"/>
    </row>
    <row r="228" spans="1:14" s="1" customFormat="1" ht="18.600000000000001" customHeight="1" x14ac:dyDescent="0.25">
      <c r="A228" s="39"/>
      <c r="B228" s="45"/>
      <c r="C228" s="39"/>
      <c r="D228" s="39"/>
      <c r="E228" s="39"/>
      <c r="F228" s="39"/>
      <c r="G228" s="39"/>
      <c r="H228" s="42"/>
      <c r="I228" s="42"/>
      <c r="J228" s="20" t="s">
        <v>9</v>
      </c>
      <c r="K228" s="19">
        <v>16963.8</v>
      </c>
      <c r="L228" s="19">
        <v>0</v>
      </c>
      <c r="M228" s="19">
        <v>0</v>
      </c>
    </row>
    <row r="229" spans="1:14" s="1" customFormat="1" ht="30.75" customHeight="1" x14ac:dyDescent="0.25">
      <c r="A229" s="36" t="s">
        <v>167</v>
      </c>
      <c r="B229" s="43" t="s">
        <v>96</v>
      </c>
      <c r="C229" s="36" t="s">
        <v>261</v>
      </c>
      <c r="D229" s="14" t="s">
        <v>24</v>
      </c>
      <c r="E229" s="36" t="s">
        <v>12</v>
      </c>
      <c r="F229" s="37" t="s">
        <v>11</v>
      </c>
      <c r="G229" s="37" t="s">
        <v>84</v>
      </c>
      <c r="H229" s="40">
        <f>I229+K229+L229+M229</f>
        <v>145026.01</v>
      </c>
      <c r="I229" s="40">
        <f>5521.73+38652.06</f>
        <v>44173.789999999994</v>
      </c>
      <c r="J229" s="20" t="s">
        <v>7</v>
      </c>
      <c r="K229" s="19">
        <f>K230</f>
        <v>70596.55</v>
      </c>
      <c r="L229" s="19">
        <f t="shared" ref="L229:M229" si="57">L230</f>
        <v>30255.67</v>
      </c>
      <c r="M229" s="19">
        <f t="shared" si="57"/>
        <v>0</v>
      </c>
    </row>
    <row r="230" spans="1:14" s="1" customFormat="1" ht="48.75" customHeight="1" x14ac:dyDescent="0.25">
      <c r="A230" s="36"/>
      <c r="B230" s="43"/>
      <c r="C230" s="36"/>
      <c r="D230" s="14" t="s">
        <v>19</v>
      </c>
      <c r="E230" s="36"/>
      <c r="F230" s="39"/>
      <c r="G230" s="39"/>
      <c r="H230" s="42"/>
      <c r="I230" s="42"/>
      <c r="J230" s="20" t="s">
        <v>9</v>
      </c>
      <c r="K230" s="19">
        <v>70596.55</v>
      </c>
      <c r="L230" s="19">
        <v>30255.67</v>
      </c>
      <c r="M230" s="19">
        <v>0</v>
      </c>
    </row>
    <row r="231" spans="1:14" s="1" customFormat="1" ht="33.75" customHeight="1" x14ac:dyDescent="0.25">
      <c r="A231" s="36" t="s">
        <v>168</v>
      </c>
      <c r="B231" s="43" t="s">
        <v>119</v>
      </c>
      <c r="C231" s="36" t="s">
        <v>262</v>
      </c>
      <c r="D231" s="14" t="s">
        <v>24</v>
      </c>
      <c r="E231" s="36" t="s">
        <v>12</v>
      </c>
      <c r="F231" s="37" t="s">
        <v>11</v>
      </c>
      <c r="G231" s="37">
        <v>2025</v>
      </c>
      <c r="H231" s="40">
        <f>I231+K231+L231+M231</f>
        <v>17129.509999999998</v>
      </c>
      <c r="I231" s="40">
        <v>0</v>
      </c>
      <c r="J231" s="20" t="s">
        <v>7</v>
      </c>
      <c r="K231" s="19">
        <f>K232</f>
        <v>17129.509999999998</v>
      </c>
      <c r="L231" s="19">
        <f t="shared" ref="L231:M231" si="58">L232</f>
        <v>0</v>
      </c>
      <c r="M231" s="19">
        <f t="shared" si="58"/>
        <v>0</v>
      </c>
    </row>
    <row r="232" spans="1:14" s="1" customFormat="1" ht="51.75" customHeight="1" x14ac:dyDescent="0.25">
      <c r="A232" s="36"/>
      <c r="B232" s="43"/>
      <c r="C232" s="36"/>
      <c r="D232" s="14" t="s">
        <v>19</v>
      </c>
      <c r="E232" s="36"/>
      <c r="F232" s="39"/>
      <c r="G232" s="39"/>
      <c r="H232" s="42"/>
      <c r="I232" s="42"/>
      <c r="J232" s="20" t="s">
        <v>9</v>
      </c>
      <c r="K232" s="19">
        <v>17129.509999999998</v>
      </c>
      <c r="L232" s="19">
        <v>0</v>
      </c>
      <c r="M232" s="19">
        <v>0</v>
      </c>
    </row>
    <row r="233" spans="1:14" s="1" customFormat="1" ht="39.75" customHeight="1" x14ac:dyDescent="0.25">
      <c r="A233" s="36" t="s">
        <v>169</v>
      </c>
      <c r="B233" s="43" t="s">
        <v>122</v>
      </c>
      <c r="C233" s="36" t="s">
        <v>358</v>
      </c>
      <c r="D233" s="14" t="s">
        <v>24</v>
      </c>
      <c r="E233" s="36" t="s">
        <v>12</v>
      </c>
      <c r="F233" s="37" t="s">
        <v>11</v>
      </c>
      <c r="G233" s="37">
        <v>2025</v>
      </c>
      <c r="H233" s="40">
        <f>I233+K233+L233+M233</f>
        <v>11718.43</v>
      </c>
      <c r="I233" s="40">
        <v>0</v>
      </c>
      <c r="J233" s="20" t="s">
        <v>7</v>
      </c>
      <c r="K233" s="19">
        <f>K234</f>
        <v>11718.43</v>
      </c>
      <c r="L233" s="19">
        <f t="shared" ref="L233:M233" si="59">L234</f>
        <v>0</v>
      </c>
      <c r="M233" s="19">
        <f t="shared" si="59"/>
        <v>0</v>
      </c>
    </row>
    <row r="234" spans="1:14" s="1" customFormat="1" ht="45.75" customHeight="1" x14ac:dyDescent="0.25">
      <c r="A234" s="36"/>
      <c r="B234" s="43"/>
      <c r="C234" s="36"/>
      <c r="D234" s="14" t="s">
        <v>19</v>
      </c>
      <c r="E234" s="36"/>
      <c r="F234" s="39"/>
      <c r="G234" s="39"/>
      <c r="H234" s="42"/>
      <c r="I234" s="42"/>
      <c r="J234" s="20" t="s">
        <v>9</v>
      </c>
      <c r="K234" s="19">
        <v>11718.43</v>
      </c>
      <c r="L234" s="19">
        <v>0</v>
      </c>
      <c r="M234" s="19">
        <v>0</v>
      </c>
    </row>
    <row r="235" spans="1:14" s="1" customFormat="1" ht="30" customHeight="1" x14ac:dyDescent="0.25">
      <c r="A235" s="36" t="s">
        <v>170</v>
      </c>
      <c r="B235" s="43" t="s">
        <v>123</v>
      </c>
      <c r="C235" s="36" t="s">
        <v>264</v>
      </c>
      <c r="D235" s="14" t="s">
        <v>24</v>
      </c>
      <c r="E235" s="36" t="s">
        <v>12</v>
      </c>
      <c r="F235" s="37" t="s">
        <v>13</v>
      </c>
      <c r="G235" s="37">
        <v>2025</v>
      </c>
      <c r="H235" s="40">
        <f>I235+K235+L235+M235</f>
        <v>14930.13</v>
      </c>
      <c r="I235" s="40">
        <v>0</v>
      </c>
      <c r="J235" s="20" t="s">
        <v>7</v>
      </c>
      <c r="K235" s="19">
        <f>K236</f>
        <v>14930.13</v>
      </c>
      <c r="L235" s="19">
        <f t="shared" ref="L235:M235" si="60">L236</f>
        <v>0</v>
      </c>
      <c r="M235" s="19">
        <f t="shared" si="60"/>
        <v>0</v>
      </c>
    </row>
    <row r="236" spans="1:14" s="1" customFormat="1" ht="51" customHeight="1" x14ac:dyDescent="0.25">
      <c r="A236" s="36"/>
      <c r="B236" s="43"/>
      <c r="C236" s="36"/>
      <c r="D236" s="14" t="s">
        <v>19</v>
      </c>
      <c r="E236" s="36"/>
      <c r="F236" s="39"/>
      <c r="G236" s="39"/>
      <c r="H236" s="42"/>
      <c r="I236" s="42"/>
      <c r="J236" s="20" t="s">
        <v>9</v>
      </c>
      <c r="K236" s="19">
        <v>14930.13</v>
      </c>
      <c r="L236" s="19">
        <v>0</v>
      </c>
      <c r="M236" s="19">
        <v>0</v>
      </c>
    </row>
    <row r="237" spans="1:14" s="1" customFormat="1" ht="50.25" customHeight="1" x14ac:dyDescent="0.25">
      <c r="A237" s="36" t="s">
        <v>171</v>
      </c>
      <c r="B237" s="43" t="s">
        <v>80</v>
      </c>
      <c r="C237" s="36" t="s">
        <v>265</v>
      </c>
      <c r="D237" s="36" t="s">
        <v>24</v>
      </c>
      <c r="E237" s="36" t="s">
        <v>12</v>
      </c>
      <c r="F237" s="36" t="s">
        <v>46</v>
      </c>
      <c r="G237" s="37" t="s">
        <v>81</v>
      </c>
      <c r="H237" s="35">
        <f>I237+K237+L237+M237</f>
        <v>4698.4399999999996</v>
      </c>
      <c r="I237" s="35">
        <v>0</v>
      </c>
      <c r="J237" s="20" t="s">
        <v>7</v>
      </c>
      <c r="K237" s="19">
        <f>K238</f>
        <v>4698.4399999999996</v>
      </c>
      <c r="L237" s="19">
        <f t="shared" ref="L237:M237" si="61">L238</f>
        <v>0</v>
      </c>
      <c r="M237" s="19">
        <f t="shared" si="61"/>
        <v>0</v>
      </c>
    </row>
    <row r="238" spans="1:14" s="1" customFormat="1" ht="15.75" x14ac:dyDescent="0.25">
      <c r="A238" s="36"/>
      <c r="B238" s="43"/>
      <c r="C238" s="36"/>
      <c r="D238" s="36"/>
      <c r="E238" s="36"/>
      <c r="F238" s="36"/>
      <c r="G238" s="38"/>
      <c r="H238" s="35"/>
      <c r="I238" s="35"/>
      <c r="J238" s="20" t="s">
        <v>9</v>
      </c>
      <c r="K238" s="19">
        <v>4698.4399999999996</v>
      </c>
      <c r="L238" s="19">
        <v>0</v>
      </c>
      <c r="M238" s="19">
        <v>0</v>
      </c>
    </row>
    <row r="239" spans="1:14" s="1" customFormat="1" ht="15.75" customHeight="1" x14ac:dyDescent="0.25">
      <c r="A239" s="36"/>
      <c r="B239" s="43"/>
      <c r="C239" s="36"/>
      <c r="D239" s="36" t="s">
        <v>19</v>
      </c>
      <c r="E239" s="36"/>
      <c r="F239" s="36" t="s">
        <v>64</v>
      </c>
      <c r="G239" s="38"/>
      <c r="H239" s="35">
        <f>I239+K239+L239+M239</f>
        <v>12195.1</v>
      </c>
      <c r="I239" s="35">
        <f>4693.1+1173.27</f>
        <v>5866.3700000000008</v>
      </c>
      <c r="J239" s="16" t="s">
        <v>7</v>
      </c>
      <c r="K239" s="19">
        <f>K240</f>
        <v>0</v>
      </c>
      <c r="L239" s="19">
        <f>L240</f>
        <v>6328.73</v>
      </c>
      <c r="M239" s="19">
        <f>M240</f>
        <v>0</v>
      </c>
    </row>
    <row r="240" spans="1:14" s="1" customFormat="1" ht="28.5" customHeight="1" x14ac:dyDescent="0.25">
      <c r="A240" s="36"/>
      <c r="B240" s="43"/>
      <c r="C240" s="36"/>
      <c r="D240" s="36"/>
      <c r="E240" s="36"/>
      <c r="F240" s="36"/>
      <c r="G240" s="39"/>
      <c r="H240" s="35"/>
      <c r="I240" s="35"/>
      <c r="J240" s="20" t="s">
        <v>9</v>
      </c>
      <c r="K240" s="19">
        <v>0</v>
      </c>
      <c r="L240" s="19">
        <v>6328.73</v>
      </c>
      <c r="M240" s="19">
        <v>0</v>
      </c>
      <c r="N240" s="1" t="s">
        <v>357</v>
      </c>
    </row>
    <row r="241" spans="1:13" s="1" customFormat="1" ht="28.5" customHeight="1" x14ac:dyDescent="0.25">
      <c r="A241" s="37" t="s">
        <v>172</v>
      </c>
      <c r="B241" s="44" t="s">
        <v>124</v>
      </c>
      <c r="C241" s="37" t="s">
        <v>266</v>
      </c>
      <c r="D241" s="37" t="s">
        <v>24</v>
      </c>
      <c r="E241" s="37" t="s">
        <v>12</v>
      </c>
      <c r="F241" s="37" t="s">
        <v>46</v>
      </c>
      <c r="G241" s="37" t="s">
        <v>86</v>
      </c>
      <c r="H241" s="35">
        <f>I241+K241+L241+M241</f>
        <v>2096.1999999999998</v>
      </c>
      <c r="I241" s="35">
        <v>0</v>
      </c>
      <c r="J241" s="20" t="s">
        <v>7</v>
      </c>
      <c r="K241" s="19">
        <f>K242</f>
        <v>2096.1999999999998</v>
      </c>
      <c r="L241" s="19">
        <f t="shared" ref="L241:L243" si="62">L242</f>
        <v>0</v>
      </c>
      <c r="M241" s="19">
        <f t="shared" ref="M241:M243" si="63">M242</f>
        <v>0</v>
      </c>
    </row>
    <row r="242" spans="1:13" s="1" customFormat="1" ht="33.6" customHeight="1" x14ac:dyDescent="0.25">
      <c r="A242" s="38"/>
      <c r="B242" s="46"/>
      <c r="C242" s="38"/>
      <c r="D242" s="39"/>
      <c r="E242" s="38"/>
      <c r="F242" s="39"/>
      <c r="G242" s="38"/>
      <c r="H242" s="35"/>
      <c r="I242" s="35"/>
      <c r="J242" s="20" t="s">
        <v>9</v>
      </c>
      <c r="K242" s="19">
        <v>2096.1999999999998</v>
      </c>
      <c r="L242" s="19">
        <v>0</v>
      </c>
      <c r="M242" s="19">
        <v>0</v>
      </c>
    </row>
    <row r="243" spans="1:13" s="1" customFormat="1" ht="25.15" customHeight="1" x14ac:dyDescent="0.25">
      <c r="A243" s="38"/>
      <c r="B243" s="46"/>
      <c r="C243" s="38"/>
      <c r="D243" s="37" t="s">
        <v>19</v>
      </c>
      <c r="E243" s="38"/>
      <c r="F243" s="36" t="s">
        <v>11</v>
      </c>
      <c r="G243" s="38"/>
      <c r="H243" s="35">
        <f>I243+K243+L243+M243</f>
        <v>1063.52</v>
      </c>
      <c r="I243" s="35">
        <v>0</v>
      </c>
      <c r="J243" s="20" t="s">
        <v>7</v>
      </c>
      <c r="K243" s="19">
        <f>K244</f>
        <v>0</v>
      </c>
      <c r="L243" s="19">
        <f t="shared" si="62"/>
        <v>1063.52</v>
      </c>
      <c r="M243" s="19">
        <f t="shared" si="63"/>
        <v>0</v>
      </c>
    </row>
    <row r="244" spans="1:13" s="1" customFormat="1" ht="20.45" customHeight="1" x14ac:dyDescent="0.25">
      <c r="A244" s="39"/>
      <c r="B244" s="45"/>
      <c r="C244" s="39"/>
      <c r="D244" s="39"/>
      <c r="E244" s="39"/>
      <c r="F244" s="36"/>
      <c r="G244" s="39"/>
      <c r="H244" s="35"/>
      <c r="I244" s="35"/>
      <c r="J244" s="20" t="s">
        <v>9</v>
      </c>
      <c r="K244" s="19">
        <v>0</v>
      </c>
      <c r="L244" s="19">
        <v>1063.52</v>
      </c>
      <c r="M244" s="19">
        <v>0</v>
      </c>
    </row>
    <row r="245" spans="1:13" s="1" customFormat="1" ht="35.25" customHeight="1" x14ac:dyDescent="0.25">
      <c r="A245" s="37" t="s">
        <v>173</v>
      </c>
      <c r="B245" s="44" t="s">
        <v>125</v>
      </c>
      <c r="C245" s="37" t="s">
        <v>267</v>
      </c>
      <c r="D245" s="14" t="s">
        <v>24</v>
      </c>
      <c r="E245" s="37" t="s">
        <v>12</v>
      </c>
      <c r="F245" s="36" t="s">
        <v>46</v>
      </c>
      <c r="G245" s="37" t="s">
        <v>86</v>
      </c>
      <c r="H245" s="35">
        <f>I245+K245+L245+M245</f>
        <v>1873.17</v>
      </c>
      <c r="I245" s="35">
        <v>0</v>
      </c>
      <c r="J245" s="20" t="s">
        <v>7</v>
      </c>
      <c r="K245" s="19">
        <f>K246</f>
        <v>1873.17</v>
      </c>
      <c r="L245" s="19">
        <f t="shared" ref="L245:L247" si="64">L246</f>
        <v>0</v>
      </c>
      <c r="M245" s="19">
        <f t="shared" ref="M245:M247" si="65">M246</f>
        <v>0</v>
      </c>
    </row>
    <row r="246" spans="1:13" s="1" customFormat="1" ht="28.15" customHeight="1" x14ac:dyDescent="0.25">
      <c r="A246" s="38"/>
      <c r="B246" s="46"/>
      <c r="C246" s="38"/>
      <c r="D246" s="37" t="s">
        <v>19</v>
      </c>
      <c r="E246" s="38"/>
      <c r="F246" s="36"/>
      <c r="G246" s="38"/>
      <c r="H246" s="35"/>
      <c r="I246" s="35"/>
      <c r="J246" s="20" t="s">
        <v>9</v>
      </c>
      <c r="K246" s="19">
        <v>1873.17</v>
      </c>
      <c r="L246" s="19">
        <v>0</v>
      </c>
      <c r="M246" s="19">
        <v>0</v>
      </c>
    </row>
    <row r="247" spans="1:13" s="1" customFormat="1" ht="17.45" customHeight="1" x14ac:dyDescent="0.25">
      <c r="A247" s="38"/>
      <c r="B247" s="46"/>
      <c r="C247" s="38"/>
      <c r="D247" s="38"/>
      <c r="E247" s="38"/>
      <c r="F247" s="37" t="s">
        <v>11</v>
      </c>
      <c r="G247" s="38"/>
      <c r="H247" s="35">
        <f>I247+K247+L247+M247</f>
        <v>1972.45</v>
      </c>
      <c r="I247" s="35">
        <v>0</v>
      </c>
      <c r="J247" s="20" t="s">
        <v>7</v>
      </c>
      <c r="K247" s="19">
        <f>K248</f>
        <v>0</v>
      </c>
      <c r="L247" s="19">
        <f t="shared" si="64"/>
        <v>1972.45</v>
      </c>
      <c r="M247" s="19">
        <f t="shared" si="65"/>
        <v>0</v>
      </c>
    </row>
    <row r="248" spans="1:13" s="1" customFormat="1" ht="17.45" customHeight="1" x14ac:dyDescent="0.25">
      <c r="A248" s="39"/>
      <c r="B248" s="45"/>
      <c r="C248" s="39"/>
      <c r="D248" s="39"/>
      <c r="E248" s="39"/>
      <c r="F248" s="39"/>
      <c r="G248" s="39"/>
      <c r="H248" s="35"/>
      <c r="I248" s="35"/>
      <c r="J248" s="20" t="s">
        <v>9</v>
      </c>
      <c r="K248" s="19">
        <v>0</v>
      </c>
      <c r="L248" s="19">
        <v>1972.45</v>
      </c>
      <c r="M248" s="19">
        <v>0</v>
      </c>
    </row>
    <row r="249" spans="1:13" s="1" customFormat="1" ht="50.25" customHeight="1" x14ac:dyDescent="0.25">
      <c r="A249" s="36" t="s">
        <v>174</v>
      </c>
      <c r="B249" s="43" t="s">
        <v>126</v>
      </c>
      <c r="C249" s="36" t="s">
        <v>268</v>
      </c>
      <c r="D249" s="36" t="s">
        <v>24</v>
      </c>
      <c r="E249" s="36" t="s">
        <v>12</v>
      </c>
      <c r="F249" s="36" t="s">
        <v>46</v>
      </c>
      <c r="G249" s="37" t="s">
        <v>88</v>
      </c>
      <c r="H249" s="35">
        <f>I249+K249+L249+M249</f>
        <v>3920.58</v>
      </c>
      <c r="I249" s="35">
        <v>0</v>
      </c>
      <c r="J249" s="20" t="s">
        <v>7</v>
      </c>
      <c r="K249" s="19">
        <f>K250</f>
        <v>3920.58</v>
      </c>
      <c r="L249" s="19">
        <f t="shared" ref="L249" si="66">L250</f>
        <v>0</v>
      </c>
      <c r="M249" s="19">
        <f t="shared" ref="M249" si="67">M250</f>
        <v>0</v>
      </c>
    </row>
    <row r="250" spans="1:13" s="1" customFormat="1" ht="15.75" x14ac:dyDescent="0.25">
      <c r="A250" s="36"/>
      <c r="B250" s="43"/>
      <c r="C250" s="36"/>
      <c r="D250" s="36"/>
      <c r="E250" s="36"/>
      <c r="F250" s="36"/>
      <c r="G250" s="38"/>
      <c r="H250" s="35"/>
      <c r="I250" s="35"/>
      <c r="J250" s="20" t="s">
        <v>9</v>
      </c>
      <c r="K250" s="19">
        <v>3920.58</v>
      </c>
      <c r="L250" s="19">
        <v>0</v>
      </c>
      <c r="M250" s="19">
        <v>0</v>
      </c>
    </row>
    <row r="251" spans="1:13" s="1" customFormat="1" ht="15.75" customHeight="1" x14ac:dyDescent="0.25">
      <c r="A251" s="36"/>
      <c r="B251" s="43"/>
      <c r="C251" s="36"/>
      <c r="D251" s="36" t="s">
        <v>19</v>
      </c>
      <c r="E251" s="36"/>
      <c r="F251" s="36" t="s">
        <v>64</v>
      </c>
      <c r="G251" s="38"/>
      <c r="H251" s="35">
        <f>I251+K251+L251+M251</f>
        <v>1416.7099999999998</v>
      </c>
      <c r="I251" s="35">
        <v>1133.3699999999999</v>
      </c>
      <c r="J251" s="16" t="s">
        <v>7</v>
      </c>
      <c r="K251" s="19">
        <f>K252</f>
        <v>0</v>
      </c>
      <c r="L251" s="19">
        <f>L252</f>
        <v>283.33999999999997</v>
      </c>
      <c r="M251" s="19">
        <f>M252</f>
        <v>0</v>
      </c>
    </row>
    <row r="252" spans="1:13" s="1" customFormat="1" ht="28.5" customHeight="1" x14ac:dyDescent="0.25">
      <c r="A252" s="36"/>
      <c r="B252" s="43"/>
      <c r="C252" s="36"/>
      <c r="D252" s="36"/>
      <c r="E252" s="36"/>
      <c r="F252" s="36"/>
      <c r="G252" s="39"/>
      <c r="H252" s="35"/>
      <c r="I252" s="35"/>
      <c r="J252" s="20" t="s">
        <v>9</v>
      </c>
      <c r="K252" s="19">
        <v>0</v>
      </c>
      <c r="L252" s="19">
        <v>283.33999999999997</v>
      </c>
      <c r="M252" s="19">
        <v>0</v>
      </c>
    </row>
    <row r="253" spans="1:13" s="1" customFormat="1" ht="15.75" customHeight="1" x14ac:dyDescent="0.25">
      <c r="A253" s="37" t="s">
        <v>175</v>
      </c>
      <c r="B253" s="44" t="s">
        <v>295</v>
      </c>
      <c r="C253" s="37" t="s">
        <v>364</v>
      </c>
      <c r="D253" s="14" t="s">
        <v>24</v>
      </c>
      <c r="E253" s="37" t="s">
        <v>12</v>
      </c>
      <c r="F253" s="36" t="s">
        <v>46</v>
      </c>
      <c r="G253" s="36" t="s">
        <v>88</v>
      </c>
      <c r="H253" s="35">
        <f>I253+K253+L253+M253</f>
        <v>9246.2800000000007</v>
      </c>
      <c r="I253" s="35">
        <v>0</v>
      </c>
      <c r="J253" s="20" t="s">
        <v>7</v>
      </c>
      <c r="K253" s="19">
        <f>K254</f>
        <v>0</v>
      </c>
      <c r="L253" s="19">
        <f>L254</f>
        <v>9246.2800000000007</v>
      </c>
      <c r="M253" s="19">
        <f>M254</f>
        <v>0</v>
      </c>
    </row>
    <row r="254" spans="1:13" s="1" customFormat="1" ht="47.25" customHeight="1" x14ac:dyDescent="0.25">
      <c r="A254" s="38"/>
      <c r="B254" s="46"/>
      <c r="C254" s="38"/>
      <c r="D254" s="37" t="s">
        <v>19</v>
      </c>
      <c r="E254" s="38"/>
      <c r="F254" s="36"/>
      <c r="G254" s="36"/>
      <c r="H254" s="35"/>
      <c r="I254" s="35"/>
      <c r="J254" s="20" t="s">
        <v>9</v>
      </c>
      <c r="K254" s="19">
        <v>0</v>
      </c>
      <c r="L254" s="19">
        <v>9246.2800000000007</v>
      </c>
      <c r="M254" s="19">
        <v>0</v>
      </c>
    </row>
    <row r="255" spans="1:13" s="1" customFormat="1" ht="21" hidden="1" customHeight="1" x14ac:dyDescent="0.25">
      <c r="A255" s="38"/>
      <c r="B255" s="46"/>
      <c r="C255" s="38"/>
      <c r="D255" s="38"/>
      <c r="E255" s="38"/>
      <c r="F255" s="37" t="s">
        <v>11</v>
      </c>
      <c r="G255" s="52">
        <v>2027</v>
      </c>
      <c r="H255" s="35">
        <f>I255+K255+L255+M255</f>
        <v>0</v>
      </c>
      <c r="I255" s="48">
        <v>0</v>
      </c>
      <c r="J255" s="20" t="s">
        <v>7</v>
      </c>
      <c r="K255" s="19">
        <f>K256</f>
        <v>0</v>
      </c>
      <c r="L255" s="19">
        <f>L256</f>
        <v>0</v>
      </c>
      <c r="M255" s="19">
        <f>M256</f>
        <v>0</v>
      </c>
    </row>
    <row r="256" spans="1:13" s="1" customFormat="1" ht="21" hidden="1" customHeight="1" x14ac:dyDescent="0.25">
      <c r="A256" s="39"/>
      <c r="B256" s="45"/>
      <c r="C256" s="39"/>
      <c r="D256" s="39"/>
      <c r="E256" s="39"/>
      <c r="F256" s="39"/>
      <c r="G256" s="53"/>
      <c r="H256" s="35"/>
      <c r="I256" s="48"/>
      <c r="J256" s="20" t="s">
        <v>9</v>
      </c>
      <c r="K256" s="19">
        <v>0</v>
      </c>
      <c r="L256" s="19">
        <v>0</v>
      </c>
      <c r="M256" s="19">
        <v>0</v>
      </c>
    </row>
    <row r="257" spans="1:13" s="1" customFormat="1" ht="15.75" customHeight="1" x14ac:dyDescent="0.25">
      <c r="A257" s="37" t="s">
        <v>176</v>
      </c>
      <c r="B257" s="44" t="s">
        <v>294</v>
      </c>
      <c r="C257" s="37" t="s">
        <v>270</v>
      </c>
      <c r="D257" s="14" t="s">
        <v>24</v>
      </c>
      <c r="E257" s="37" t="s">
        <v>12</v>
      </c>
      <c r="F257" s="36" t="s">
        <v>46</v>
      </c>
      <c r="G257" s="36" t="s">
        <v>88</v>
      </c>
      <c r="H257" s="35">
        <f>I257+K257+L257+M257</f>
        <v>8178.21</v>
      </c>
      <c r="I257" s="35">
        <v>0</v>
      </c>
      <c r="J257" s="20" t="s">
        <v>7</v>
      </c>
      <c r="K257" s="19">
        <f>K258</f>
        <v>0</v>
      </c>
      <c r="L257" s="19">
        <f>L258</f>
        <v>8178.21</v>
      </c>
      <c r="M257" s="19">
        <f>M258</f>
        <v>0</v>
      </c>
    </row>
    <row r="258" spans="1:13" s="1" customFormat="1" ht="47.25" customHeight="1" x14ac:dyDescent="0.25">
      <c r="A258" s="38"/>
      <c r="B258" s="46"/>
      <c r="C258" s="38"/>
      <c r="D258" s="37" t="s">
        <v>19</v>
      </c>
      <c r="E258" s="38"/>
      <c r="F258" s="36"/>
      <c r="G258" s="36"/>
      <c r="H258" s="35"/>
      <c r="I258" s="35"/>
      <c r="J258" s="20" t="s">
        <v>9</v>
      </c>
      <c r="K258" s="19">
        <v>0</v>
      </c>
      <c r="L258" s="19">
        <v>8178.21</v>
      </c>
      <c r="M258" s="19">
        <v>0</v>
      </c>
    </row>
    <row r="259" spans="1:13" s="1" customFormat="1" ht="21" hidden="1" customHeight="1" x14ac:dyDescent="0.25">
      <c r="A259" s="38"/>
      <c r="B259" s="46"/>
      <c r="C259" s="38"/>
      <c r="D259" s="38"/>
      <c r="E259" s="38"/>
      <c r="F259" s="37" t="s">
        <v>11</v>
      </c>
      <c r="G259" s="52">
        <v>2027</v>
      </c>
      <c r="H259" s="35">
        <f>I259+K259+L259+M259</f>
        <v>0</v>
      </c>
      <c r="I259" s="48">
        <v>0</v>
      </c>
      <c r="J259" s="20" t="s">
        <v>7</v>
      </c>
      <c r="K259" s="19">
        <f>K260</f>
        <v>0</v>
      </c>
      <c r="L259" s="19">
        <f>L260</f>
        <v>0</v>
      </c>
      <c r="M259" s="19">
        <f>M260</f>
        <v>0</v>
      </c>
    </row>
    <row r="260" spans="1:13" s="1" customFormat="1" ht="21" hidden="1" customHeight="1" x14ac:dyDescent="0.25">
      <c r="A260" s="39"/>
      <c r="B260" s="45"/>
      <c r="C260" s="39"/>
      <c r="D260" s="39"/>
      <c r="E260" s="39"/>
      <c r="F260" s="39"/>
      <c r="G260" s="53"/>
      <c r="H260" s="35"/>
      <c r="I260" s="48"/>
      <c r="J260" s="20" t="s">
        <v>9</v>
      </c>
      <c r="K260" s="19">
        <v>0</v>
      </c>
      <c r="L260" s="19">
        <v>0</v>
      </c>
      <c r="M260" s="19">
        <v>0</v>
      </c>
    </row>
    <row r="261" spans="1:13" s="1" customFormat="1" ht="26.25" customHeight="1" x14ac:dyDescent="0.25">
      <c r="A261" s="36" t="s">
        <v>177</v>
      </c>
      <c r="B261" s="43" t="s">
        <v>296</v>
      </c>
      <c r="C261" s="36" t="s">
        <v>263</v>
      </c>
      <c r="D261" s="14" t="s">
        <v>24</v>
      </c>
      <c r="E261" s="36" t="s">
        <v>12</v>
      </c>
      <c r="F261" s="37" t="s">
        <v>11</v>
      </c>
      <c r="G261" s="37">
        <v>2026</v>
      </c>
      <c r="H261" s="40">
        <f>I261+K261+L261+M261</f>
        <v>24315.21</v>
      </c>
      <c r="I261" s="40">
        <v>0</v>
      </c>
      <c r="J261" s="20" t="s">
        <v>7</v>
      </c>
      <c r="K261" s="19">
        <f>K262</f>
        <v>0</v>
      </c>
      <c r="L261" s="19">
        <f t="shared" ref="L261:M267" si="68">L262</f>
        <v>24315.21</v>
      </c>
      <c r="M261" s="19">
        <f t="shared" si="68"/>
        <v>0</v>
      </c>
    </row>
    <row r="262" spans="1:13" s="1" customFormat="1" ht="45" customHeight="1" x14ac:dyDescent="0.25">
      <c r="A262" s="36"/>
      <c r="B262" s="43"/>
      <c r="C262" s="36"/>
      <c r="D262" s="14" t="s">
        <v>19</v>
      </c>
      <c r="E262" s="36"/>
      <c r="F262" s="39"/>
      <c r="G262" s="39"/>
      <c r="H262" s="42"/>
      <c r="I262" s="42"/>
      <c r="J262" s="20" t="s">
        <v>9</v>
      </c>
      <c r="K262" s="19">
        <v>0</v>
      </c>
      <c r="L262" s="19">
        <v>24315.21</v>
      </c>
      <c r="M262" s="19">
        <v>0</v>
      </c>
    </row>
    <row r="263" spans="1:13" s="1" customFormat="1" ht="50.25" customHeight="1" x14ac:dyDescent="0.25">
      <c r="A263" s="36" t="s">
        <v>178</v>
      </c>
      <c r="B263" s="43" t="s">
        <v>328</v>
      </c>
      <c r="C263" s="36" t="s">
        <v>365</v>
      </c>
      <c r="D263" s="36" t="s">
        <v>24</v>
      </c>
      <c r="E263" s="36" t="s">
        <v>12</v>
      </c>
      <c r="F263" s="36" t="s">
        <v>46</v>
      </c>
      <c r="G263" s="37">
        <v>2025</v>
      </c>
      <c r="H263" s="35">
        <f>I263+K263+L263+M263</f>
        <v>1557.75</v>
      </c>
      <c r="I263" s="35">
        <v>0</v>
      </c>
      <c r="J263" s="20" t="s">
        <v>7</v>
      </c>
      <c r="K263" s="19">
        <f>K264</f>
        <v>1557.75</v>
      </c>
      <c r="L263" s="19">
        <f t="shared" ref="L263:M263" si="69">L264</f>
        <v>0</v>
      </c>
      <c r="M263" s="19">
        <f t="shared" si="69"/>
        <v>0</v>
      </c>
    </row>
    <row r="264" spans="1:13" s="1" customFormat="1" ht="15.75" x14ac:dyDescent="0.25">
      <c r="A264" s="36"/>
      <c r="B264" s="43"/>
      <c r="C264" s="36"/>
      <c r="D264" s="36"/>
      <c r="E264" s="36"/>
      <c r="F264" s="36"/>
      <c r="G264" s="38"/>
      <c r="H264" s="35"/>
      <c r="I264" s="35"/>
      <c r="J264" s="20" t="s">
        <v>9</v>
      </c>
      <c r="K264" s="19">
        <v>1557.75</v>
      </c>
      <c r="L264" s="19">
        <v>0</v>
      </c>
      <c r="M264" s="19">
        <v>0</v>
      </c>
    </row>
    <row r="265" spans="1:13" s="1" customFormat="1" ht="15.75" customHeight="1" x14ac:dyDescent="0.25">
      <c r="A265" s="36"/>
      <c r="B265" s="43"/>
      <c r="C265" s="36"/>
      <c r="D265" s="36" t="s">
        <v>19</v>
      </c>
      <c r="E265" s="36"/>
      <c r="F265" s="36" t="s">
        <v>13</v>
      </c>
      <c r="G265" s="38"/>
      <c r="H265" s="35">
        <f>I265+K265+L265+M265</f>
        <v>24875.360000000001</v>
      </c>
      <c r="I265" s="35">
        <v>0</v>
      </c>
      <c r="J265" s="16" t="s">
        <v>7</v>
      </c>
      <c r="K265" s="19">
        <f>K266</f>
        <v>24875.360000000001</v>
      </c>
      <c r="L265" s="19">
        <f>L266</f>
        <v>0</v>
      </c>
      <c r="M265" s="19">
        <f>M266</f>
        <v>0</v>
      </c>
    </row>
    <row r="266" spans="1:13" s="1" customFormat="1" ht="28.5" customHeight="1" x14ac:dyDescent="0.25">
      <c r="A266" s="36"/>
      <c r="B266" s="43"/>
      <c r="C266" s="36"/>
      <c r="D266" s="36"/>
      <c r="E266" s="36"/>
      <c r="F266" s="36"/>
      <c r="G266" s="39"/>
      <c r="H266" s="35"/>
      <c r="I266" s="35"/>
      <c r="J266" s="20" t="s">
        <v>9</v>
      </c>
      <c r="K266" s="19">
        <f>26433.11-K264</f>
        <v>24875.360000000001</v>
      </c>
      <c r="L266" s="19">
        <v>0</v>
      </c>
      <c r="M266" s="19">
        <v>0</v>
      </c>
    </row>
    <row r="267" spans="1:13" s="1" customFormat="1" ht="17.45" customHeight="1" x14ac:dyDescent="0.25">
      <c r="A267" s="37" t="s">
        <v>179</v>
      </c>
      <c r="B267" s="44" t="s">
        <v>95</v>
      </c>
      <c r="C267" s="37" t="s">
        <v>271</v>
      </c>
      <c r="D267" s="37" t="s">
        <v>24</v>
      </c>
      <c r="E267" s="37" t="s">
        <v>12</v>
      </c>
      <c r="F267" s="37" t="s">
        <v>321</v>
      </c>
      <c r="G267" s="37" t="s">
        <v>16</v>
      </c>
      <c r="H267" s="40">
        <f>I267+K267+L267+M267</f>
        <v>8537.65</v>
      </c>
      <c r="I267" s="40">
        <v>7967.28</v>
      </c>
      <c r="J267" s="20" t="s">
        <v>7</v>
      </c>
      <c r="K267" s="19">
        <f>K268</f>
        <v>570.37</v>
      </c>
      <c r="L267" s="19">
        <f t="shared" si="68"/>
        <v>0</v>
      </c>
      <c r="M267" s="19">
        <f t="shared" si="68"/>
        <v>0</v>
      </c>
    </row>
    <row r="268" spans="1:13" s="1" customFormat="1" ht="30" customHeight="1" x14ac:dyDescent="0.25">
      <c r="A268" s="38"/>
      <c r="B268" s="46"/>
      <c r="C268" s="38"/>
      <c r="D268" s="39"/>
      <c r="E268" s="38"/>
      <c r="F268" s="39"/>
      <c r="G268" s="38"/>
      <c r="H268" s="42"/>
      <c r="I268" s="42"/>
      <c r="J268" s="20" t="s">
        <v>9</v>
      </c>
      <c r="K268" s="19">
        <v>570.37</v>
      </c>
      <c r="L268" s="19">
        <v>0</v>
      </c>
      <c r="M268" s="19">
        <v>0</v>
      </c>
    </row>
    <row r="269" spans="1:13" s="1" customFormat="1" ht="18" customHeight="1" x14ac:dyDescent="0.25">
      <c r="A269" s="38"/>
      <c r="B269" s="46"/>
      <c r="C269" s="38"/>
      <c r="D269" s="37" t="s">
        <v>50</v>
      </c>
      <c r="E269" s="38"/>
      <c r="F269" s="37" t="s">
        <v>11</v>
      </c>
      <c r="G269" s="38"/>
      <c r="H269" s="40">
        <f>I269+K269+L269+M269</f>
        <v>112857.84</v>
      </c>
      <c r="I269" s="40">
        <f>32.9+21.57+105343.08</f>
        <v>105397.55</v>
      </c>
      <c r="J269" s="44" t="s">
        <v>7</v>
      </c>
      <c r="K269" s="50">
        <f>K272+K271</f>
        <v>7460.29</v>
      </c>
      <c r="L269" s="50">
        <f>L272+L271</f>
        <v>0</v>
      </c>
      <c r="M269" s="50">
        <f>M272+M271</f>
        <v>0</v>
      </c>
    </row>
    <row r="270" spans="1:13" s="1" customFormat="1" ht="14.45" customHeight="1" x14ac:dyDescent="0.25">
      <c r="A270" s="38"/>
      <c r="B270" s="46"/>
      <c r="C270" s="38"/>
      <c r="D270" s="38"/>
      <c r="E270" s="38"/>
      <c r="F270" s="38"/>
      <c r="G270" s="38"/>
      <c r="H270" s="41"/>
      <c r="I270" s="41"/>
      <c r="J270" s="45"/>
      <c r="K270" s="51"/>
      <c r="L270" s="51"/>
      <c r="M270" s="51"/>
    </row>
    <row r="271" spans="1:13" s="1" customFormat="1" ht="15.75" x14ac:dyDescent="0.25">
      <c r="A271" s="38"/>
      <c r="B271" s="46"/>
      <c r="C271" s="38"/>
      <c r="D271" s="38"/>
      <c r="E271" s="38"/>
      <c r="F271" s="38"/>
      <c r="G271" s="38"/>
      <c r="H271" s="41"/>
      <c r="I271" s="41"/>
      <c r="J271" s="20" t="s">
        <v>8</v>
      </c>
      <c r="K271" s="6">
        <v>3730.15</v>
      </c>
      <c r="L271" s="6">
        <v>0</v>
      </c>
      <c r="M271" s="6">
        <v>0</v>
      </c>
    </row>
    <row r="272" spans="1:13" s="1" customFormat="1" ht="15.75" x14ac:dyDescent="0.25">
      <c r="A272" s="39"/>
      <c r="B272" s="45"/>
      <c r="C272" s="39"/>
      <c r="D272" s="39"/>
      <c r="E272" s="39"/>
      <c r="F272" s="39"/>
      <c r="G272" s="39"/>
      <c r="H272" s="42"/>
      <c r="I272" s="42"/>
      <c r="J272" s="20" t="s">
        <v>9</v>
      </c>
      <c r="K272" s="19">
        <v>3730.14</v>
      </c>
      <c r="L272" s="19">
        <v>0</v>
      </c>
      <c r="M272" s="19">
        <v>0</v>
      </c>
    </row>
    <row r="273" spans="1:13" s="1" customFormat="1" ht="22.9" customHeight="1" x14ac:dyDescent="0.25">
      <c r="A273" s="37" t="s">
        <v>180</v>
      </c>
      <c r="B273" s="43" t="s">
        <v>305</v>
      </c>
      <c r="C273" s="36" t="s">
        <v>366</v>
      </c>
      <c r="D273" s="36" t="s">
        <v>24</v>
      </c>
      <c r="E273" s="36" t="s">
        <v>12</v>
      </c>
      <c r="F273" s="36" t="s">
        <v>46</v>
      </c>
      <c r="G273" s="36" t="s">
        <v>63</v>
      </c>
      <c r="H273" s="35">
        <f>I273+K273+L273+M273</f>
        <v>1000</v>
      </c>
      <c r="I273" s="35">
        <v>860</v>
      </c>
      <c r="J273" s="20" t="s">
        <v>7</v>
      </c>
      <c r="K273" s="19">
        <f>K274</f>
        <v>140</v>
      </c>
      <c r="L273" s="19">
        <f t="shared" ref="L273:M273" si="70">L274</f>
        <v>0</v>
      </c>
      <c r="M273" s="19">
        <f t="shared" si="70"/>
        <v>0</v>
      </c>
    </row>
    <row r="274" spans="1:13" s="1" customFormat="1" ht="39.6" customHeight="1" x14ac:dyDescent="0.25">
      <c r="A274" s="38"/>
      <c r="B274" s="43"/>
      <c r="C274" s="36"/>
      <c r="D274" s="36"/>
      <c r="E274" s="36"/>
      <c r="F274" s="36"/>
      <c r="G274" s="36"/>
      <c r="H274" s="35"/>
      <c r="I274" s="35"/>
      <c r="J274" s="20" t="s">
        <v>9</v>
      </c>
      <c r="K274" s="19">
        <v>140</v>
      </c>
      <c r="L274" s="6">
        <v>0</v>
      </c>
      <c r="M274" s="6">
        <v>0</v>
      </c>
    </row>
    <row r="275" spans="1:13" s="1" customFormat="1" ht="15.75" customHeight="1" x14ac:dyDescent="0.25">
      <c r="A275" s="38"/>
      <c r="B275" s="43"/>
      <c r="C275" s="36"/>
      <c r="D275" s="36" t="s">
        <v>306</v>
      </c>
      <c r="E275" s="36"/>
      <c r="F275" s="36" t="s">
        <v>64</v>
      </c>
      <c r="G275" s="36"/>
      <c r="H275" s="35">
        <f>I275+K275+L275+M275</f>
        <v>13557.829999999998</v>
      </c>
      <c r="I275" s="40">
        <f>5132.61</f>
        <v>5132.6099999999997</v>
      </c>
      <c r="J275" s="20" t="s">
        <v>7</v>
      </c>
      <c r="K275" s="6">
        <f>K276</f>
        <v>8425.2199999999993</v>
      </c>
      <c r="L275" s="19">
        <f>L276</f>
        <v>0</v>
      </c>
      <c r="M275" s="19">
        <f>M276</f>
        <v>0</v>
      </c>
    </row>
    <row r="276" spans="1:13" s="1" customFormat="1" ht="28.9" customHeight="1" x14ac:dyDescent="0.25">
      <c r="A276" s="39"/>
      <c r="B276" s="43"/>
      <c r="C276" s="36"/>
      <c r="D276" s="36"/>
      <c r="E276" s="36"/>
      <c r="F276" s="36"/>
      <c r="G276" s="36"/>
      <c r="H276" s="35"/>
      <c r="I276" s="42"/>
      <c r="J276" s="20" t="s">
        <v>9</v>
      </c>
      <c r="K276" s="19">
        <v>8425.2199999999993</v>
      </c>
      <c r="L276" s="19">
        <v>0</v>
      </c>
      <c r="M276" s="19">
        <v>0</v>
      </c>
    </row>
    <row r="277" spans="1:13" s="1" customFormat="1" ht="22.5" customHeight="1" x14ac:dyDescent="0.25">
      <c r="A277" s="37" t="s">
        <v>181</v>
      </c>
      <c r="B277" s="44" t="s">
        <v>293</v>
      </c>
      <c r="C277" s="37" t="s">
        <v>327</v>
      </c>
      <c r="D277" s="17" t="s">
        <v>24</v>
      </c>
      <c r="E277" s="37" t="s">
        <v>12</v>
      </c>
      <c r="F277" s="36" t="s">
        <v>11</v>
      </c>
      <c r="G277" s="36">
        <v>2027</v>
      </c>
      <c r="H277" s="35">
        <f>I277+K277+L277+M277</f>
        <v>67958.039999999994</v>
      </c>
      <c r="I277" s="35">
        <v>0</v>
      </c>
      <c r="J277" s="20" t="s">
        <v>7</v>
      </c>
      <c r="K277" s="19">
        <f>K278</f>
        <v>0</v>
      </c>
      <c r="L277" s="19">
        <f t="shared" ref="L277:M277" si="71">L278</f>
        <v>0</v>
      </c>
      <c r="M277" s="19">
        <f t="shared" si="71"/>
        <v>67958.039999999994</v>
      </c>
    </row>
    <row r="278" spans="1:13" s="1" customFormat="1" ht="44.25" customHeight="1" x14ac:dyDescent="0.25">
      <c r="A278" s="39"/>
      <c r="B278" s="45"/>
      <c r="C278" s="39"/>
      <c r="D278" s="14" t="s">
        <v>50</v>
      </c>
      <c r="E278" s="39"/>
      <c r="F278" s="36"/>
      <c r="G278" s="36"/>
      <c r="H278" s="36"/>
      <c r="I278" s="35"/>
      <c r="J278" s="20" t="s">
        <v>9</v>
      </c>
      <c r="K278" s="19">
        <v>0</v>
      </c>
      <c r="L278" s="19">
        <v>0</v>
      </c>
      <c r="M278" s="19">
        <v>67958.039999999994</v>
      </c>
    </row>
    <row r="279" spans="1:13" s="1" customFormat="1" ht="30.75" hidden="1" customHeight="1" x14ac:dyDescent="0.25">
      <c r="A279" s="37"/>
      <c r="B279" s="44" t="s">
        <v>60</v>
      </c>
      <c r="C279" s="37" t="s">
        <v>62</v>
      </c>
      <c r="D279" s="17" t="s">
        <v>24</v>
      </c>
      <c r="E279" s="37" t="s">
        <v>12</v>
      </c>
      <c r="F279" s="36" t="s">
        <v>13</v>
      </c>
      <c r="G279" s="47" t="s">
        <v>34</v>
      </c>
      <c r="H279" s="35">
        <f>I279+K279+L279+M279</f>
        <v>253.81</v>
      </c>
      <c r="I279" s="48">
        <v>253.81</v>
      </c>
      <c r="J279" s="20" t="s">
        <v>7</v>
      </c>
      <c r="K279" s="19">
        <f t="shared" ref="K279:M279" si="72">K280</f>
        <v>0</v>
      </c>
      <c r="L279" s="19">
        <f t="shared" si="72"/>
        <v>0</v>
      </c>
      <c r="M279" s="19">
        <f t="shared" si="72"/>
        <v>0</v>
      </c>
    </row>
    <row r="280" spans="1:13" s="1" customFormat="1" ht="30.75" hidden="1" customHeight="1" x14ac:dyDescent="0.25">
      <c r="A280" s="39"/>
      <c r="B280" s="45"/>
      <c r="C280" s="39"/>
      <c r="D280" s="17" t="s">
        <v>50</v>
      </c>
      <c r="E280" s="39"/>
      <c r="F280" s="36"/>
      <c r="G280" s="47"/>
      <c r="H280" s="36"/>
      <c r="I280" s="48"/>
      <c r="J280" s="20" t="s">
        <v>9</v>
      </c>
      <c r="K280" s="19"/>
      <c r="L280" s="19">
        <v>0</v>
      </c>
      <c r="M280" s="19">
        <v>0</v>
      </c>
    </row>
    <row r="281" spans="1:13" s="1" customFormat="1" ht="42.75" customHeight="1" x14ac:dyDescent="0.25">
      <c r="A281" s="36" t="s">
        <v>182</v>
      </c>
      <c r="B281" s="43" t="s">
        <v>132</v>
      </c>
      <c r="C281" s="36" t="s">
        <v>272</v>
      </c>
      <c r="D281" s="36" t="s">
        <v>24</v>
      </c>
      <c r="E281" s="36" t="s">
        <v>12</v>
      </c>
      <c r="F281" s="36" t="s">
        <v>46</v>
      </c>
      <c r="G281" s="37" t="s">
        <v>304</v>
      </c>
      <c r="H281" s="35">
        <f>I281+K281+L281+M281</f>
        <v>5103.62</v>
      </c>
      <c r="I281" s="35">
        <v>0</v>
      </c>
      <c r="J281" s="20" t="s">
        <v>7</v>
      </c>
      <c r="K281" s="19">
        <f>K282</f>
        <v>5103.62</v>
      </c>
      <c r="L281" s="19">
        <f t="shared" ref="L281" si="73">L282</f>
        <v>0</v>
      </c>
      <c r="M281" s="19">
        <f t="shared" ref="M281" si="74">M282</f>
        <v>0</v>
      </c>
    </row>
    <row r="282" spans="1:13" s="1" customFormat="1" ht="15.75" x14ac:dyDescent="0.25">
      <c r="A282" s="36"/>
      <c r="B282" s="43"/>
      <c r="C282" s="36"/>
      <c r="D282" s="36"/>
      <c r="E282" s="36"/>
      <c r="F282" s="36"/>
      <c r="G282" s="38"/>
      <c r="H282" s="35"/>
      <c r="I282" s="35"/>
      <c r="J282" s="20" t="s">
        <v>9</v>
      </c>
      <c r="K282" s="19">
        <v>5103.62</v>
      </c>
      <c r="L282" s="19">
        <v>0</v>
      </c>
      <c r="M282" s="19">
        <v>0</v>
      </c>
    </row>
    <row r="283" spans="1:13" s="1" customFormat="1" ht="15.75" customHeight="1" x14ac:dyDescent="0.25">
      <c r="A283" s="36"/>
      <c r="B283" s="43"/>
      <c r="C283" s="36"/>
      <c r="D283" s="36" t="s">
        <v>50</v>
      </c>
      <c r="E283" s="36"/>
      <c r="F283" s="36" t="s">
        <v>11</v>
      </c>
      <c r="G283" s="38"/>
      <c r="H283" s="35">
        <f>I283+K283+L283+M283</f>
        <v>106964.3</v>
      </c>
      <c r="I283" s="35">
        <v>0</v>
      </c>
      <c r="J283" s="16" t="s">
        <v>7</v>
      </c>
      <c r="K283" s="19">
        <f>K284</f>
        <v>0</v>
      </c>
      <c r="L283" s="19">
        <f>L284</f>
        <v>0</v>
      </c>
      <c r="M283" s="19">
        <f>M284</f>
        <v>106964.3</v>
      </c>
    </row>
    <row r="284" spans="1:13" s="1" customFormat="1" ht="28.5" customHeight="1" x14ac:dyDescent="0.25">
      <c r="A284" s="36"/>
      <c r="B284" s="43"/>
      <c r="C284" s="36"/>
      <c r="D284" s="36"/>
      <c r="E284" s="36"/>
      <c r="F284" s="36"/>
      <c r="G284" s="39"/>
      <c r="H284" s="35"/>
      <c r="I284" s="35"/>
      <c r="J284" s="20" t="s">
        <v>9</v>
      </c>
      <c r="K284" s="19">
        <v>0</v>
      </c>
      <c r="L284" s="19">
        <v>0</v>
      </c>
      <c r="M284" s="19">
        <v>106964.3</v>
      </c>
    </row>
    <row r="285" spans="1:13" s="1" customFormat="1" ht="20.25" customHeight="1" x14ac:dyDescent="0.25">
      <c r="A285" s="37" t="s">
        <v>183</v>
      </c>
      <c r="B285" s="44" t="s">
        <v>65</v>
      </c>
      <c r="C285" s="37" t="s">
        <v>351</v>
      </c>
      <c r="D285" s="17" t="s">
        <v>24</v>
      </c>
      <c r="E285" s="37" t="s">
        <v>12</v>
      </c>
      <c r="F285" s="36" t="s">
        <v>13</v>
      </c>
      <c r="G285" s="36" t="s">
        <v>63</v>
      </c>
      <c r="H285" s="35">
        <f>I285+K285+L285+M285</f>
        <v>24299.489999999998</v>
      </c>
      <c r="I285" s="35">
        <f>253.81+277.63</f>
        <v>531.44000000000005</v>
      </c>
      <c r="J285" s="20" t="s">
        <v>7</v>
      </c>
      <c r="K285" s="19">
        <f t="shared" ref="K285:M291" si="75">K286</f>
        <v>23768.05</v>
      </c>
      <c r="L285" s="19">
        <f t="shared" si="75"/>
        <v>0</v>
      </c>
      <c r="M285" s="19">
        <f t="shared" si="75"/>
        <v>0</v>
      </c>
    </row>
    <row r="286" spans="1:13" s="1" customFormat="1" ht="45" customHeight="1" x14ac:dyDescent="0.25">
      <c r="A286" s="39"/>
      <c r="B286" s="45"/>
      <c r="C286" s="39"/>
      <c r="D286" s="14" t="s">
        <v>50</v>
      </c>
      <c r="E286" s="39"/>
      <c r="F286" s="36"/>
      <c r="G286" s="36"/>
      <c r="H286" s="36"/>
      <c r="I286" s="35"/>
      <c r="J286" s="20" t="s">
        <v>9</v>
      </c>
      <c r="K286" s="19">
        <v>23768.05</v>
      </c>
      <c r="L286" s="19">
        <v>0</v>
      </c>
      <c r="M286" s="19">
        <v>0</v>
      </c>
    </row>
    <row r="287" spans="1:13" s="1" customFormat="1" ht="20.25" customHeight="1" x14ac:dyDescent="0.25">
      <c r="A287" s="37" t="s">
        <v>184</v>
      </c>
      <c r="B287" s="44" t="s">
        <v>66</v>
      </c>
      <c r="C287" s="37" t="s">
        <v>349</v>
      </c>
      <c r="D287" s="17" t="s">
        <v>24</v>
      </c>
      <c r="E287" s="37" t="s">
        <v>12</v>
      </c>
      <c r="F287" s="36" t="s">
        <v>13</v>
      </c>
      <c r="G287" s="36" t="s">
        <v>81</v>
      </c>
      <c r="H287" s="35">
        <f>I287+K287+L287+M287</f>
        <v>17487.23</v>
      </c>
      <c r="I287" s="35">
        <f>253.81+277.63</f>
        <v>531.44000000000005</v>
      </c>
      <c r="J287" s="20" t="s">
        <v>7</v>
      </c>
      <c r="K287" s="19">
        <f t="shared" si="75"/>
        <v>0</v>
      </c>
      <c r="L287" s="19">
        <f t="shared" si="75"/>
        <v>16955.79</v>
      </c>
      <c r="M287" s="19">
        <f t="shared" si="75"/>
        <v>0</v>
      </c>
    </row>
    <row r="288" spans="1:13" s="1" customFormat="1" ht="42" customHeight="1" x14ac:dyDescent="0.25">
      <c r="A288" s="39"/>
      <c r="B288" s="45"/>
      <c r="C288" s="39"/>
      <c r="D288" s="14" t="s">
        <v>50</v>
      </c>
      <c r="E288" s="39"/>
      <c r="F288" s="36"/>
      <c r="G288" s="36"/>
      <c r="H288" s="36"/>
      <c r="I288" s="35"/>
      <c r="J288" s="20" t="s">
        <v>9</v>
      </c>
      <c r="K288" s="19">
        <v>0</v>
      </c>
      <c r="L288" s="19">
        <v>16955.79</v>
      </c>
      <c r="M288" s="19">
        <v>0</v>
      </c>
    </row>
    <row r="289" spans="1:13" s="1" customFormat="1" ht="20.25" customHeight="1" x14ac:dyDescent="0.25">
      <c r="A289" s="36" t="s">
        <v>185</v>
      </c>
      <c r="B289" s="43" t="s">
        <v>67</v>
      </c>
      <c r="C289" s="36" t="s">
        <v>350</v>
      </c>
      <c r="D289" s="14" t="s">
        <v>24</v>
      </c>
      <c r="E289" s="36" t="s">
        <v>12</v>
      </c>
      <c r="F289" s="36" t="s">
        <v>13</v>
      </c>
      <c r="G289" s="36" t="s">
        <v>88</v>
      </c>
      <c r="H289" s="35">
        <f>I289+K289+L289+M289</f>
        <v>13552.38</v>
      </c>
      <c r="I289" s="35">
        <v>170.25</v>
      </c>
      <c r="J289" s="20" t="s">
        <v>7</v>
      </c>
      <c r="K289" s="19">
        <f t="shared" si="75"/>
        <v>0</v>
      </c>
      <c r="L289" s="19">
        <f t="shared" si="75"/>
        <v>13382.13</v>
      </c>
      <c r="M289" s="19">
        <f t="shared" si="75"/>
        <v>0</v>
      </c>
    </row>
    <row r="290" spans="1:13" s="1" customFormat="1" ht="44.25" customHeight="1" x14ac:dyDescent="0.25">
      <c r="A290" s="36"/>
      <c r="B290" s="43"/>
      <c r="C290" s="36"/>
      <c r="D290" s="14" t="s">
        <v>50</v>
      </c>
      <c r="E290" s="36"/>
      <c r="F290" s="36"/>
      <c r="G290" s="36"/>
      <c r="H290" s="36"/>
      <c r="I290" s="35"/>
      <c r="J290" s="20" t="s">
        <v>9</v>
      </c>
      <c r="K290" s="19">
        <v>0</v>
      </c>
      <c r="L290" s="19">
        <v>13382.13</v>
      </c>
      <c r="M290" s="19">
        <v>0</v>
      </c>
    </row>
    <row r="291" spans="1:13" s="1" customFormat="1" ht="20.25" hidden="1" customHeight="1" x14ac:dyDescent="0.25">
      <c r="A291" s="37"/>
      <c r="B291" s="44" t="s">
        <v>68</v>
      </c>
      <c r="C291" s="37" t="s">
        <v>69</v>
      </c>
      <c r="D291" s="17" t="s">
        <v>24</v>
      </c>
      <c r="E291" s="37" t="s">
        <v>12</v>
      </c>
      <c r="F291" s="36" t="s">
        <v>13</v>
      </c>
      <c r="G291" s="47" t="s">
        <v>115</v>
      </c>
      <c r="H291" s="35">
        <f>I291+K291+L291+M291</f>
        <v>253.81</v>
      </c>
      <c r="I291" s="48">
        <v>253.81</v>
      </c>
      <c r="J291" s="20" t="s">
        <v>7</v>
      </c>
      <c r="K291" s="19">
        <f t="shared" si="75"/>
        <v>0</v>
      </c>
      <c r="L291" s="19">
        <f t="shared" si="75"/>
        <v>0</v>
      </c>
      <c r="M291" s="19">
        <f t="shared" si="75"/>
        <v>0</v>
      </c>
    </row>
    <row r="292" spans="1:13" s="1" customFormat="1" ht="47.25" hidden="1" customHeight="1" x14ac:dyDescent="0.25">
      <c r="A292" s="39"/>
      <c r="B292" s="45"/>
      <c r="C292" s="39"/>
      <c r="D292" s="17" t="s">
        <v>50</v>
      </c>
      <c r="E292" s="39"/>
      <c r="F292" s="36"/>
      <c r="G292" s="47"/>
      <c r="H292" s="36"/>
      <c r="I292" s="48"/>
      <c r="J292" s="20" t="s">
        <v>9</v>
      </c>
      <c r="K292" s="19">
        <v>0</v>
      </c>
      <c r="L292" s="19">
        <v>0</v>
      </c>
      <c r="M292" s="19">
        <v>0</v>
      </c>
    </row>
    <row r="293" spans="1:13" s="1" customFormat="1" ht="23.25" customHeight="1" x14ac:dyDescent="0.25">
      <c r="A293" s="37" t="s">
        <v>186</v>
      </c>
      <c r="B293" s="44" t="s">
        <v>70</v>
      </c>
      <c r="C293" s="37" t="s">
        <v>319</v>
      </c>
      <c r="D293" s="17" t="s">
        <v>24</v>
      </c>
      <c r="E293" s="37" t="s">
        <v>12</v>
      </c>
      <c r="F293" s="37" t="s">
        <v>13</v>
      </c>
      <c r="G293" s="37" t="s">
        <v>81</v>
      </c>
      <c r="H293" s="40">
        <f>I293+K293+L293+M293</f>
        <v>14039.43</v>
      </c>
      <c r="I293" s="40">
        <f>253.81+277.63</f>
        <v>531.44000000000005</v>
      </c>
      <c r="J293" s="21" t="s">
        <v>7</v>
      </c>
      <c r="K293" s="22">
        <f>K294</f>
        <v>0</v>
      </c>
      <c r="L293" s="22">
        <f>L294</f>
        <v>13507.99</v>
      </c>
      <c r="M293" s="22">
        <f>M294</f>
        <v>0</v>
      </c>
    </row>
    <row r="294" spans="1:13" s="1" customFormat="1" ht="44.25" customHeight="1" x14ac:dyDescent="0.25">
      <c r="A294" s="39"/>
      <c r="B294" s="45"/>
      <c r="C294" s="39"/>
      <c r="D294" s="17" t="s">
        <v>50</v>
      </c>
      <c r="E294" s="39"/>
      <c r="F294" s="39"/>
      <c r="G294" s="39"/>
      <c r="H294" s="42"/>
      <c r="I294" s="42"/>
      <c r="J294" s="20" t="s">
        <v>9</v>
      </c>
      <c r="K294" s="19">
        <v>0</v>
      </c>
      <c r="L294" s="19">
        <v>13507.99</v>
      </c>
      <c r="M294" s="19">
        <v>0</v>
      </c>
    </row>
    <row r="295" spans="1:13" s="1" customFormat="1" ht="33" customHeight="1" x14ac:dyDescent="0.25">
      <c r="A295" s="37" t="s">
        <v>187</v>
      </c>
      <c r="B295" s="44" t="s">
        <v>71</v>
      </c>
      <c r="C295" s="37" t="s">
        <v>318</v>
      </c>
      <c r="D295" s="37" t="s">
        <v>24</v>
      </c>
      <c r="E295" s="37" t="s">
        <v>12</v>
      </c>
      <c r="F295" s="37" t="s">
        <v>13</v>
      </c>
      <c r="G295" s="37" t="s">
        <v>81</v>
      </c>
      <c r="H295" s="40">
        <f>I295+K295+L295+M295</f>
        <v>25662.55</v>
      </c>
      <c r="I295" s="40">
        <f>253.81+277.63</f>
        <v>531.44000000000005</v>
      </c>
      <c r="J295" s="44" t="s">
        <v>7</v>
      </c>
      <c r="K295" s="50">
        <f>K297</f>
        <v>0</v>
      </c>
      <c r="L295" s="50">
        <f>L297</f>
        <v>25131.11</v>
      </c>
      <c r="M295" s="50">
        <f>M297</f>
        <v>0</v>
      </c>
    </row>
    <row r="296" spans="1:13" s="1" customFormat="1" ht="20.25" customHeight="1" x14ac:dyDescent="0.25">
      <c r="A296" s="38"/>
      <c r="B296" s="46"/>
      <c r="C296" s="38"/>
      <c r="D296" s="39"/>
      <c r="E296" s="38"/>
      <c r="F296" s="38"/>
      <c r="G296" s="38"/>
      <c r="H296" s="41"/>
      <c r="I296" s="41"/>
      <c r="J296" s="45"/>
      <c r="K296" s="51"/>
      <c r="L296" s="51"/>
      <c r="M296" s="51"/>
    </row>
    <row r="297" spans="1:13" s="1" customFormat="1" ht="18.75" customHeight="1" x14ac:dyDescent="0.25">
      <c r="A297" s="39"/>
      <c r="B297" s="45"/>
      <c r="C297" s="39"/>
      <c r="D297" s="17" t="s">
        <v>50</v>
      </c>
      <c r="E297" s="39"/>
      <c r="F297" s="39"/>
      <c r="G297" s="39"/>
      <c r="H297" s="42"/>
      <c r="I297" s="42"/>
      <c r="J297" s="20" t="s">
        <v>9</v>
      </c>
      <c r="K297" s="19">
        <v>0</v>
      </c>
      <c r="L297" s="19">
        <v>25131.11</v>
      </c>
      <c r="M297" s="19">
        <v>0</v>
      </c>
    </row>
    <row r="298" spans="1:13" s="1" customFormat="1" ht="20.25" customHeight="1" x14ac:dyDescent="0.25">
      <c r="A298" s="38" t="s">
        <v>188</v>
      </c>
      <c r="B298" s="44" t="s">
        <v>72</v>
      </c>
      <c r="C298" s="37" t="s">
        <v>348</v>
      </c>
      <c r="D298" s="17" t="s">
        <v>24</v>
      </c>
      <c r="E298" s="37" t="s">
        <v>12</v>
      </c>
      <c r="F298" s="36" t="s">
        <v>13</v>
      </c>
      <c r="G298" s="36" t="s">
        <v>63</v>
      </c>
      <c r="H298" s="35">
        <f>I298+K298+L298+M298</f>
        <v>32006.57</v>
      </c>
      <c r="I298" s="35">
        <f>223.72+277.63</f>
        <v>501.35</v>
      </c>
      <c r="J298" s="20" t="s">
        <v>7</v>
      </c>
      <c r="K298" s="19">
        <f t="shared" ref="K298:M298" si="76">K299</f>
        <v>31505.22</v>
      </c>
      <c r="L298" s="19">
        <f t="shared" si="76"/>
        <v>0</v>
      </c>
      <c r="M298" s="19">
        <f t="shared" si="76"/>
        <v>0</v>
      </c>
    </row>
    <row r="299" spans="1:13" s="1" customFormat="1" ht="41.25" customHeight="1" x14ac:dyDescent="0.25">
      <c r="A299" s="39"/>
      <c r="B299" s="45"/>
      <c r="C299" s="39"/>
      <c r="D299" s="17" t="s">
        <v>50</v>
      </c>
      <c r="E299" s="39"/>
      <c r="F299" s="36"/>
      <c r="G299" s="36"/>
      <c r="H299" s="36"/>
      <c r="I299" s="35"/>
      <c r="J299" s="20" t="s">
        <v>9</v>
      </c>
      <c r="K299" s="19">
        <v>31505.22</v>
      </c>
      <c r="L299" s="19">
        <v>0</v>
      </c>
      <c r="M299" s="19">
        <v>0</v>
      </c>
    </row>
    <row r="300" spans="1:13" s="1" customFormat="1" ht="20.25" customHeight="1" x14ac:dyDescent="0.25">
      <c r="A300" s="37" t="s">
        <v>189</v>
      </c>
      <c r="B300" s="44" t="s">
        <v>73</v>
      </c>
      <c r="C300" s="37" t="s">
        <v>320</v>
      </c>
      <c r="D300" s="17" t="s">
        <v>24</v>
      </c>
      <c r="E300" s="37" t="s">
        <v>12</v>
      </c>
      <c r="F300" s="36" t="s">
        <v>13</v>
      </c>
      <c r="G300" s="36" t="s">
        <v>63</v>
      </c>
      <c r="H300" s="35">
        <f>I300+K300+L300+M300</f>
        <v>84367.43</v>
      </c>
      <c r="I300" s="35">
        <v>91.04</v>
      </c>
      <c r="J300" s="20" t="s">
        <v>7</v>
      </c>
      <c r="K300" s="19">
        <f t="shared" ref="K300:M300" si="77">K301</f>
        <v>84276.39</v>
      </c>
      <c r="L300" s="19">
        <f t="shared" si="77"/>
        <v>0</v>
      </c>
      <c r="M300" s="19">
        <f t="shared" si="77"/>
        <v>0</v>
      </c>
    </row>
    <row r="301" spans="1:13" s="1" customFormat="1" ht="41.25" customHeight="1" x14ac:dyDescent="0.25">
      <c r="A301" s="39"/>
      <c r="B301" s="45"/>
      <c r="C301" s="39"/>
      <c r="D301" s="17" t="s">
        <v>50</v>
      </c>
      <c r="E301" s="39"/>
      <c r="F301" s="36"/>
      <c r="G301" s="36"/>
      <c r="H301" s="36"/>
      <c r="I301" s="35"/>
      <c r="J301" s="20" t="s">
        <v>9</v>
      </c>
      <c r="K301" s="19">
        <v>84276.39</v>
      </c>
      <c r="L301" s="19">
        <v>0</v>
      </c>
      <c r="M301" s="19">
        <v>0</v>
      </c>
    </row>
    <row r="302" spans="1:13" s="1" customFormat="1" ht="15.75" hidden="1" x14ac:dyDescent="0.25">
      <c r="A302" s="36"/>
      <c r="B302" s="43" t="s">
        <v>74</v>
      </c>
      <c r="C302" s="36" t="s">
        <v>75</v>
      </c>
      <c r="D302" s="14" t="s">
        <v>24</v>
      </c>
      <c r="E302" s="36" t="s">
        <v>12</v>
      </c>
      <c r="F302" s="36" t="s">
        <v>13</v>
      </c>
      <c r="G302" s="47" t="s">
        <v>34</v>
      </c>
      <c r="H302" s="35">
        <f>I302+K302+L302+M302</f>
        <v>531.44000000000005</v>
      </c>
      <c r="I302" s="48">
        <v>265.72000000000003</v>
      </c>
      <c r="J302" s="20" t="s">
        <v>7</v>
      </c>
      <c r="K302" s="19">
        <f t="shared" ref="K302:M302" si="78">K303</f>
        <v>265.72000000000003</v>
      </c>
      <c r="L302" s="19">
        <f t="shared" si="78"/>
        <v>0</v>
      </c>
      <c r="M302" s="19">
        <f t="shared" si="78"/>
        <v>0</v>
      </c>
    </row>
    <row r="303" spans="1:13" s="1" customFormat="1" ht="47.25" hidden="1" customHeight="1" x14ac:dyDescent="0.25">
      <c r="A303" s="36"/>
      <c r="B303" s="43"/>
      <c r="C303" s="36"/>
      <c r="D303" s="14" t="s">
        <v>50</v>
      </c>
      <c r="E303" s="36"/>
      <c r="F303" s="36"/>
      <c r="G303" s="47"/>
      <c r="H303" s="36"/>
      <c r="I303" s="48"/>
      <c r="J303" s="20" t="s">
        <v>9</v>
      </c>
      <c r="K303" s="19">
        <v>265.72000000000003</v>
      </c>
      <c r="L303" s="19">
        <v>0</v>
      </c>
      <c r="M303" s="19">
        <v>0</v>
      </c>
    </row>
    <row r="304" spans="1:13" s="1" customFormat="1" ht="29.25" customHeight="1" x14ac:dyDescent="0.25">
      <c r="A304" s="36" t="s">
        <v>190</v>
      </c>
      <c r="B304" s="43" t="s">
        <v>133</v>
      </c>
      <c r="C304" s="36" t="s">
        <v>273</v>
      </c>
      <c r="D304" s="36" t="s">
        <v>24</v>
      </c>
      <c r="E304" s="36" t="s">
        <v>12</v>
      </c>
      <c r="F304" s="36" t="s">
        <v>99</v>
      </c>
      <c r="G304" s="37" t="s">
        <v>86</v>
      </c>
      <c r="H304" s="35">
        <f>I304+K304+L304+M304</f>
        <v>4303.49</v>
      </c>
      <c r="I304" s="35">
        <v>0</v>
      </c>
      <c r="J304" s="20" t="s">
        <v>7</v>
      </c>
      <c r="K304" s="19">
        <f>K305</f>
        <v>4303.49</v>
      </c>
      <c r="L304" s="19">
        <f t="shared" ref="L304" si="79">L305</f>
        <v>0</v>
      </c>
      <c r="M304" s="19">
        <f t="shared" ref="M304" si="80">M305</f>
        <v>0</v>
      </c>
    </row>
    <row r="305" spans="1:13" s="1" customFormat="1" ht="15.75" x14ac:dyDescent="0.25">
      <c r="A305" s="36"/>
      <c r="B305" s="43"/>
      <c r="C305" s="36"/>
      <c r="D305" s="36"/>
      <c r="E305" s="36"/>
      <c r="F305" s="36"/>
      <c r="G305" s="38"/>
      <c r="H305" s="35"/>
      <c r="I305" s="35"/>
      <c r="J305" s="20" t="s">
        <v>9</v>
      </c>
      <c r="K305" s="19">
        <v>4303.49</v>
      </c>
      <c r="L305" s="19">
        <v>0</v>
      </c>
      <c r="M305" s="19">
        <v>0</v>
      </c>
    </row>
    <row r="306" spans="1:13" s="1" customFormat="1" ht="15.75" customHeight="1" x14ac:dyDescent="0.25">
      <c r="A306" s="36"/>
      <c r="B306" s="43"/>
      <c r="C306" s="36"/>
      <c r="D306" s="36" t="s">
        <v>50</v>
      </c>
      <c r="E306" s="36"/>
      <c r="F306" s="36" t="s">
        <v>13</v>
      </c>
      <c r="G306" s="38"/>
      <c r="H306" s="35">
        <f>I306+K306+L306+M306</f>
        <v>32734.880000000001</v>
      </c>
      <c r="I306" s="35">
        <v>0</v>
      </c>
      <c r="J306" s="16" t="s">
        <v>7</v>
      </c>
      <c r="K306" s="19">
        <f>K307</f>
        <v>0</v>
      </c>
      <c r="L306" s="19">
        <f>L307</f>
        <v>32734.880000000001</v>
      </c>
      <c r="M306" s="19">
        <f>M307</f>
        <v>0</v>
      </c>
    </row>
    <row r="307" spans="1:13" s="1" customFormat="1" ht="19.5" customHeight="1" x14ac:dyDescent="0.25">
      <c r="A307" s="36"/>
      <c r="B307" s="43"/>
      <c r="C307" s="36"/>
      <c r="D307" s="36"/>
      <c r="E307" s="36"/>
      <c r="F307" s="36"/>
      <c r="G307" s="39"/>
      <c r="H307" s="35"/>
      <c r="I307" s="35"/>
      <c r="J307" s="20" t="s">
        <v>9</v>
      </c>
      <c r="K307" s="19">
        <v>0</v>
      </c>
      <c r="L307" s="19">
        <v>32734.880000000001</v>
      </c>
      <c r="M307" s="19">
        <v>0</v>
      </c>
    </row>
    <row r="308" spans="1:13" s="1" customFormat="1" ht="31.5" customHeight="1" x14ac:dyDescent="0.25">
      <c r="A308" s="36" t="s">
        <v>191</v>
      </c>
      <c r="B308" s="43" t="s">
        <v>134</v>
      </c>
      <c r="C308" s="36" t="s">
        <v>274</v>
      </c>
      <c r="D308" s="36" t="s">
        <v>24</v>
      </c>
      <c r="E308" s="36" t="s">
        <v>12</v>
      </c>
      <c r="F308" s="36" t="s">
        <v>99</v>
      </c>
      <c r="G308" s="37" t="s">
        <v>304</v>
      </c>
      <c r="H308" s="35">
        <f>I308+K308+L308+M308</f>
        <v>3723.85</v>
      </c>
      <c r="I308" s="35">
        <v>0</v>
      </c>
      <c r="J308" s="20" t="s">
        <v>7</v>
      </c>
      <c r="K308" s="19">
        <f>K309</f>
        <v>3723.85</v>
      </c>
      <c r="L308" s="19">
        <f t="shared" ref="L308" si="81">L309</f>
        <v>0</v>
      </c>
      <c r="M308" s="19">
        <f t="shared" ref="M308" si="82">M309</f>
        <v>0</v>
      </c>
    </row>
    <row r="309" spans="1:13" s="1" customFormat="1" ht="15.75" x14ac:dyDescent="0.25">
      <c r="A309" s="36"/>
      <c r="B309" s="43"/>
      <c r="C309" s="36"/>
      <c r="D309" s="36"/>
      <c r="E309" s="36"/>
      <c r="F309" s="36"/>
      <c r="G309" s="38"/>
      <c r="H309" s="35"/>
      <c r="I309" s="35"/>
      <c r="J309" s="20" t="s">
        <v>9</v>
      </c>
      <c r="K309" s="19">
        <v>3723.85</v>
      </c>
      <c r="L309" s="19">
        <v>0</v>
      </c>
      <c r="M309" s="19">
        <v>0</v>
      </c>
    </row>
    <row r="310" spans="1:13" s="1" customFormat="1" ht="15.75" customHeight="1" x14ac:dyDescent="0.25">
      <c r="A310" s="36"/>
      <c r="B310" s="43"/>
      <c r="C310" s="36"/>
      <c r="D310" s="36" t="s">
        <v>50</v>
      </c>
      <c r="E310" s="36"/>
      <c r="F310" s="36" t="s">
        <v>13</v>
      </c>
      <c r="G310" s="38"/>
      <c r="H310" s="35">
        <f>I310+K310+L310+M310</f>
        <v>10379.17</v>
      </c>
      <c r="I310" s="35">
        <v>0</v>
      </c>
      <c r="J310" s="16" t="s">
        <v>7</v>
      </c>
      <c r="K310" s="19">
        <f>K311</f>
        <v>0</v>
      </c>
      <c r="L310" s="19">
        <f>L311</f>
        <v>0</v>
      </c>
      <c r="M310" s="19">
        <f>M311</f>
        <v>10379.17</v>
      </c>
    </row>
    <row r="311" spans="1:13" s="1" customFormat="1" ht="28.5" customHeight="1" x14ac:dyDescent="0.25">
      <c r="A311" s="36"/>
      <c r="B311" s="43"/>
      <c r="C311" s="36"/>
      <c r="D311" s="36"/>
      <c r="E311" s="36"/>
      <c r="F311" s="36"/>
      <c r="G311" s="39"/>
      <c r="H311" s="35"/>
      <c r="I311" s="35"/>
      <c r="J311" s="20" t="s">
        <v>9</v>
      </c>
      <c r="K311" s="19">
        <v>0</v>
      </c>
      <c r="L311" s="19">
        <v>0</v>
      </c>
      <c r="M311" s="19">
        <v>10379.17</v>
      </c>
    </row>
    <row r="312" spans="1:13" s="1" customFormat="1" ht="39" customHeight="1" x14ac:dyDescent="0.25">
      <c r="A312" s="36" t="s">
        <v>192</v>
      </c>
      <c r="B312" s="43" t="s">
        <v>135</v>
      </c>
      <c r="C312" s="36" t="s">
        <v>275</v>
      </c>
      <c r="D312" s="36" t="s">
        <v>24</v>
      </c>
      <c r="E312" s="36" t="s">
        <v>12</v>
      </c>
      <c r="F312" s="36" t="s">
        <v>99</v>
      </c>
      <c r="G312" s="37" t="s">
        <v>304</v>
      </c>
      <c r="H312" s="35">
        <f>I312+K312+L312+M312</f>
        <v>3811.47</v>
      </c>
      <c r="I312" s="35">
        <v>0</v>
      </c>
      <c r="J312" s="20" t="s">
        <v>7</v>
      </c>
      <c r="K312" s="19">
        <f>K313</f>
        <v>3811.47</v>
      </c>
      <c r="L312" s="19">
        <f t="shared" ref="L312" si="83">L313</f>
        <v>0</v>
      </c>
      <c r="M312" s="19">
        <f t="shared" ref="M312" si="84">M313</f>
        <v>0</v>
      </c>
    </row>
    <row r="313" spans="1:13" s="1" customFormat="1" ht="15.75" x14ac:dyDescent="0.25">
      <c r="A313" s="36"/>
      <c r="B313" s="43"/>
      <c r="C313" s="36"/>
      <c r="D313" s="36"/>
      <c r="E313" s="36"/>
      <c r="F313" s="36"/>
      <c r="G313" s="38"/>
      <c r="H313" s="35"/>
      <c r="I313" s="35"/>
      <c r="J313" s="20" t="s">
        <v>9</v>
      </c>
      <c r="K313" s="19">
        <v>3811.47</v>
      </c>
      <c r="L313" s="19">
        <v>0</v>
      </c>
      <c r="M313" s="19">
        <v>0</v>
      </c>
    </row>
    <row r="314" spans="1:13" s="1" customFormat="1" ht="15.75" customHeight="1" x14ac:dyDescent="0.25">
      <c r="A314" s="36"/>
      <c r="B314" s="43"/>
      <c r="C314" s="36"/>
      <c r="D314" s="36" t="s">
        <v>50</v>
      </c>
      <c r="E314" s="36"/>
      <c r="F314" s="36" t="s">
        <v>13</v>
      </c>
      <c r="G314" s="38"/>
      <c r="H314" s="35">
        <f>I314+K314+L314+M314</f>
        <v>16224.8</v>
      </c>
      <c r="I314" s="35">
        <v>0</v>
      </c>
      <c r="J314" s="16" t="s">
        <v>7</v>
      </c>
      <c r="K314" s="19">
        <f>K315</f>
        <v>0</v>
      </c>
      <c r="L314" s="19">
        <f>L315</f>
        <v>0</v>
      </c>
      <c r="M314" s="19">
        <f>M315</f>
        <v>16224.8</v>
      </c>
    </row>
    <row r="315" spans="1:13" s="1" customFormat="1" ht="28.5" customHeight="1" x14ac:dyDescent="0.25">
      <c r="A315" s="36"/>
      <c r="B315" s="43"/>
      <c r="C315" s="36"/>
      <c r="D315" s="36"/>
      <c r="E315" s="36"/>
      <c r="F315" s="36"/>
      <c r="G315" s="39"/>
      <c r="H315" s="35"/>
      <c r="I315" s="35"/>
      <c r="J315" s="20" t="s">
        <v>9</v>
      </c>
      <c r="K315" s="19">
        <v>0</v>
      </c>
      <c r="L315" s="19">
        <v>0</v>
      </c>
      <c r="M315" s="19">
        <v>16224.8</v>
      </c>
    </row>
    <row r="316" spans="1:13" s="1" customFormat="1" ht="39.75" customHeight="1" x14ac:dyDescent="0.25">
      <c r="A316" s="36" t="s">
        <v>193</v>
      </c>
      <c r="B316" s="43" t="s">
        <v>136</v>
      </c>
      <c r="C316" s="36" t="s">
        <v>276</v>
      </c>
      <c r="D316" s="36" t="s">
        <v>24</v>
      </c>
      <c r="E316" s="36" t="s">
        <v>12</v>
      </c>
      <c r="F316" s="36" t="s">
        <v>99</v>
      </c>
      <c r="G316" s="37" t="s">
        <v>86</v>
      </c>
      <c r="H316" s="35">
        <f>I316+K316+L316+M316</f>
        <v>3459.04</v>
      </c>
      <c r="I316" s="35">
        <v>0</v>
      </c>
      <c r="J316" s="20" t="s">
        <v>7</v>
      </c>
      <c r="K316" s="19">
        <f>K317</f>
        <v>3459.04</v>
      </c>
      <c r="L316" s="19">
        <f t="shared" ref="L316" si="85">L317</f>
        <v>0</v>
      </c>
      <c r="M316" s="19">
        <f t="shared" ref="M316" si="86">M317</f>
        <v>0</v>
      </c>
    </row>
    <row r="317" spans="1:13" s="1" customFormat="1" ht="15.75" x14ac:dyDescent="0.25">
      <c r="A317" s="36"/>
      <c r="B317" s="43"/>
      <c r="C317" s="36"/>
      <c r="D317" s="36"/>
      <c r="E317" s="36"/>
      <c r="F317" s="36"/>
      <c r="G317" s="38"/>
      <c r="H317" s="35"/>
      <c r="I317" s="35"/>
      <c r="J317" s="20" t="s">
        <v>9</v>
      </c>
      <c r="K317" s="19">
        <v>3459.04</v>
      </c>
      <c r="L317" s="19">
        <v>0</v>
      </c>
      <c r="M317" s="19">
        <v>0</v>
      </c>
    </row>
    <row r="318" spans="1:13" s="1" customFormat="1" ht="15.75" customHeight="1" x14ac:dyDescent="0.25">
      <c r="A318" s="36"/>
      <c r="B318" s="43"/>
      <c r="C318" s="36"/>
      <c r="D318" s="36" t="s">
        <v>50</v>
      </c>
      <c r="E318" s="36"/>
      <c r="F318" s="36" t="s">
        <v>13</v>
      </c>
      <c r="G318" s="38"/>
      <c r="H318" s="35">
        <f>I318+K318+L318+M318</f>
        <v>31529.51</v>
      </c>
      <c r="I318" s="35">
        <v>0</v>
      </c>
      <c r="J318" s="16" t="s">
        <v>7</v>
      </c>
      <c r="K318" s="19">
        <f>K319</f>
        <v>0</v>
      </c>
      <c r="L318" s="19">
        <f>L319</f>
        <v>31529.51</v>
      </c>
      <c r="M318" s="19">
        <f>M319</f>
        <v>0</v>
      </c>
    </row>
    <row r="319" spans="1:13" s="1" customFormat="1" ht="20.45" customHeight="1" x14ac:dyDescent="0.25">
      <c r="A319" s="36"/>
      <c r="B319" s="43"/>
      <c r="C319" s="36"/>
      <c r="D319" s="36"/>
      <c r="E319" s="36"/>
      <c r="F319" s="36"/>
      <c r="G319" s="39"/>
      <c r="H319" s="35"/>
      <c r="I319" s="35"/>
      <c r="J319" s="20" t="s">
        <v>9</v>
      </c>
      <c r="K319" s="19">
        <v>0</v>
      </c>
      <c r="L319" s="19">
        <v>31529.51</v>
      </c>
      <c r="M319" s="19">
        <v>0</v>
      </c>
    </row>
    <row r="320" spans="1:13" s="1" customFormat="1" ht="41.25" customHeight="1" x14ac:dyDescent="0.25">
      <c r="A320" s="36" t="s">
        <v>194</v>
      </c>
      <c r="B320" s="43" t="s">
        <v>137</v>
      </c>
      <c r="C320" s="36" t="s">
        <v>277</v>
      </c>
      <c r="D320" s="36" t="s">
        <v>24</v>
      </c>
      <c r="E320" s="36" t="s">
        <v>12</v>
      </c>
      <c r="F320" s="36" t="s">
        <v>99</v>
      </c>
      <c r="G320" s="37" t="s">
        <v>86</v>
      </c>
      <c r="H320" s="35">
        <f>I320+K320+L320+M320</f>
        <v>3811.47</v>
      </c>
      <c r="I320" s="35">
        <v>0</v>
      </c>
      <c r="J320" s="20" t="s">
        <v>7</v>
      </c>
      <c r="K320" s="19">
        <f>K321</f>
        <v>3811.47</v>
      </c>
      <c r="L320" s="19">
        <f t="shared" ref="L320" si="87">L321</f>
        <v>0</v>
      </c>
      <c r="M320" s="19">
        <f t="shared" ref="M320" si="88">M321</f>
        <v>0</v>
      </c>
    </row>
    <row r="321" spans="1:13" s="1" customFormat="1" ht="15.75" x14ac:dyDescent="0.25">
      <c r="A321" s="36"/>
      <c r="B321" s="43"/>
      <c r="C321" s="36"/>
      <c r="D321" s="36"/>
      <c r="E321" s="36"/>
      <c r="F321" s="36"/>
      <c r="G321" s="38"/>
      <c r="H321" s="35"/>
      <c r="I321" s="35"/>
      <c r="J321" s="20" t="s">
        <v>9</v>
      </c>
      <c r="K321" s="19">
        <v>3811.47</v>
      </c>
      <c r="L321" s="19">
        <v>0</v>
      </c>
      <c r="M321" s="19">
        <v>0</v>
      </c>
    </row>
    <row r="322" spans="1:13" s="1" customFormat="1" ht="15.75" customHeight="1" x14ac:dyDescent="0.25">
      <c r="A322" s="36"/>
      <c r="B322" s="43"/>
      <c r="C322" s="36"/>
      <c r="D322" s="36" t="s">
        <v>50</v>
      </c>
      <c r="E322" s="36"/>
      <c r="F322" s="36" t="s">
        <v>13</v>
      </c>
      <c r="G322" s="38"/>
      <c r="H322" s="35">
        <f>I322+K322+L322+M322</f>
        <v>9148.7999999999993</v>
      </c>
      <c r="I322" s="35">
        <v>0</v>
      </c>
      <c r="J322" s="16" t="s">
        <v>7</v>
      </c>
      <c r="K322" s="19">
        <f>K323</f>
        <v>0</v>
      </c>
      <c r="L322" s="19">
        <f>L323</f>
        <v>9148.7999999999993</v>
      </c>
      <c r="M322" s="19">
        <f>M323</f>
        <v>0</v>
      </c>
    </row>
    <row r="323" spans="1:13" s="1" customFormat="1" ht="18.600000000000001" customHeight="1" x14ac:dyDescent="0.25">
      <c r="A323" s="36"/>
      <c r="B323" s="43"/>
      <c r="C323" s="36"/>
      <c r="D323" s="36"/>
      <c r="E323" s="36"/>
      <c r="F323" s="36"/>
      <c r="G323" s="39"/>
      <c r="H323" s="35"/>
      <c r="I323" s="35"/>
      <c r="J323" s="20" t="s">
        <v>9</v>
      </c>
      <c r="K323" s="19">
        <v>0</v>
      </c>
      <c r="L323" s="19">
        <v>9148.7999999999993</v>
      </c>
      <c r="M323" s="19">
        <v>0</v>
      </c>
    </row>
    <row r="324" spans="1:13" s="1" customFormat="1" ht="50.25" customHeight="1" x14ac:dyDescent="0.25">
      <c r="A324" s="36" t="s">
        <v>195</v>
      </c>
      <c r="B324" s="43" t="s">
        <v>138</v>
      </c>
      <c r="C324" s="36" t="s">
        <v>278</v>
      </c>
      <c r="D324" s="36" t="s">
        <v>24</v>
      </c>
      <c r="E324" s="36" t="s">
        <v>12</v>
      </c>
      <c r="F324" s="36" t="s">
        <v>46</v>
      </c>
      <c r="G324" s="37" t="s">
        <v>86</v>
      </c>
      <c r="H324" s="35">
        <f>I324+K324+L324+M324</f>
        <v>7689.54</v>
      </c>
      <c r="I324" s="35">
        <v>0</v>
      </c>
      <c r="J324" s="20" t="s">
        <v>7</v>
      </c>
      <c r="K324" s="19">
        <f>K325</f>
        <v>7689.54</v>
      </c>
      <c r="L324" s="19">
        <f t="shared" ref="L324" si="89">L325</f>
        <v>0</v>
      </c>
      <c r="M324" s="19">
        <f t="shared" ref="M324" si="90">M325</f>
        <v>0</v>
      </c>
    </row>
    <row r="325" spans="1:13" s="1" customFormat="1" ht="15.75" x14ac:dyDescent="0.25">
      <c r="A325" s="36"/>
      <c r="B325" s="43"/>
      <c r="C325" s="36"/>
      <c r="D325" s="36"/>
      <c r="E325" s="36"/>
      <c r="F325" s="36"/>
      <c r="G325" s="38"/>
      <c r="H325" s="35"/>
      <c r="I325" s="35"/>
      <c r="J325" s="20" t="s">
        <v>9</v>
      </c>
      <c r="K325" s="19">
        <v>7689.54</v>
      </c>
      <c r="L325" s="19">
        <v>0</v>
      </c>
      <c r="M325" s="19">
        <v>0</v>
      </c>
    </row>
    <row r="326" spans="1:13" s="1" customFormat="1" ht="15.75" customHeight="1" x14ac:dyDescent="0.25">
      <c r="A326" s="36"/>
      <c r="B326" s="43"/>
      <c r="C326" s="36"/>
      <c r="D326" s="36" t="s">
        <v>50</v>
      </c>
      <c r="E326" s="36"/>
      <c r="F326" s="36" t="s">
        <v>13</v>
      </c>
      <c r="G326" s="38"/>
      <c r="H326" s="35">
        <f>I326+K326+L326+M326</f>
        <v>141.19999999999999</v>
      </c>
      <c r="I326" s="35">
        <v>0</v>
      </c>
      <c r="J326" s="16" t="s">
        <v>7</v>
      </c>
      <c r="K326" s="19">
        <f>K327</f>
        <v>141.19999999999999</v>
      </c>
      <c r="L326" s="19">
        <f>L327</f>
        <v>0</v>
      </c>
      <c r="M326" s="19">
        <f>M327</f>
        <v>0</v>
      </c>
    </row>
    <row r="327" spans="1:13" s="1" customFormat="1" ht="17.25" customHeight="1" x14ac:dyDescent="0.25">
      <c r="A327" s="36"/>
      <c r="B327" s="43"/>
      <c r="C327" s="36"/>
      <c r="D327" s="36"/>
      <c r="E327" s="36"/>
      <c r="F327" s="36"/>
      <c r="G327" s="39"/>
      <c r="H327" s="35"/>
      <c r="I327" s="35"/>
      <c r="J327" s="20" t="s">
        <v>9</v>
      </c>
      <c r="K327" s="19">
        <v>141.19999999999999</v>
      </c>
      <c r="L327" s="19">
        <v>0</v>
      </c>
      <c r="M327" s="19">
        <v>0</v>
      </c>
    </row>
    <row r="328" spans="1:13" s="1" customFormat="1" ht="50.25" customHeight="1" x14ac:dyDescent="0.25">
      <c r="A328" s="36" t="s">
        <v>196</v>
      </c>
      <c r="B328" s="43" t="s">
        <v>139</v>
      </c>
      <c r="C328" s="36" t="s">
        <v>279</v>
      </c>
      <c r="D328" s="36" t="s">
        <v>24</v>
      </c>
      <c r="E328" s="36" t="s">
        <v>12</v>
      </c>
      <c r="F328" s="36" t="s">
        <v>46</v>
      </c>
      <c r="G328" s="37" t="s">
        <v>86</v>
      </c>
      <c r="H328" s="35">
        <f>I328+K328+L328+M328</f>
        <v>9488.81</v>
      </c>
      <c r="I328" s="35">
        <v>0</v>
      </c>
      <c r="J328" s="20" t="s">
        <v>7</v>
      </c>
      <c r="K328" s="19">
        <f>K329</f>
        <v>9488.81</v>
      </c>
      <c r="L328" s="19">
        <f t="shared" ref="L328" si="91">L329</f>
        <v>0</v>
      </c>
      <c r="M328" s="19">
        <f t="shared" ref="M328" si="92">M329</f>
        <v>0</v>
      </c>
    </row>
    <row r="329" spans="1:13" s="1" customFormat="1" ht="15.75" x14ac:dyDescent="0.25">
      <c r="A329" s="36"/>
      <c r="B329" s="43"/>
      <c r="C329" s="36"/>
      <c r="D329" s="36"/>
      <c r="E329" s="36"/>
      <c r="F329" s="36"/>
      <c r="G329" s="38"/>
      <c r="H329" s="35"/>
      <c r="I329" s="35"/>
      <c r="J329" s="20" t="s">
        <v>9</v>
      </c>
      <c r="K329" s="19">
        <v>9488.81</v>
      </c>
      <c r="L329" s="19">
        <v>0</v>
      </c>
      <c r="M329" s="19">
        <v>0</v>
      </c>
    </row>
    <row r="330" spans="1:13" s="1" customFormat="1" ht="15.75" customHeight="1" x14ac:dyDescent="0.25">
      <c r="A330" s="36"/>
      <c r="B330" s="43"/>
      <c r="C330" s="36"/>
      <c r="D330" s="36" t="s">
        <v>50</v>
      </c>
      <c r="E330" s="36"/>
      <c r="F330" s="36" t="s">
        <v>13</v>
      </c>
      <c r="G330" s="38"/>
      <c r="H330" s="35">
        <f>I330+K330+L330+M330</f>
        <v>141.19999999999999</v>
      </c>
      <c r="I330" s="35">
        <v>0</v>
      </c>
      <c r="J330" s="16" t="s">
        <v>7</v>
      </c>
      <c r="K330" s="19">
        <f>K331</f>
        <v>141.19999999999999</v>
      </c>
      <c r="L330" s="19">
        <f>L331</f>
        <v>0</v>
      </c>
      <c r="M330" s="19">
        <f>M331</f>
        <v>0</v>
      </c>
    </row>
    <row r="331" spans="1:13" s="1" customFormat="1" ht="18.75" customHeight="1" x14ac:dyDescent="0.25">
      <c r="A331" s="36"/>
      <c r="B331" s="43"/>
      <c r="C331" s="36"/>
      <c r="D331" s="36"/>
      <c r="E331" s="36"/>
      <c r="F331" s="36"/>
      <c r="G331" s="39"/>
      <c r="H331" s="35"/>
      <c r="I331" s="35"/>
      <c r="J331" s="20" t="s">
        <v>9</v>
      </c>
      <c r="K331" s="19">
        <v>141.19999999999999</v>
      </c>
      <c r="L331" s="19">
        <v>0</v>
      </c>
      <c r="M331" s="19">
        <v>0</v>
      </c>
    </row>
    <row r="332" spans="1:13" s="1" customFormat="1" ht="50.25" customHeight="1" x14ac:dyDescent="0.25">
      <c r="A332" s="36" t="s">
        <v>197</v>
      </c>
      <c r="B332" s="43" t="s">
        <v>140</v>
      </c>
      <c r="C332" s="36" t="s">
        <v>280</v>
      </c>
      <c r="D332" s="36" t="s">
        <v>24</v>
      </c>
      <c r="E332" s="36" t="s">
        <v>12</v>
      </c>
      <c r="F332" s="36" t="s">
        <v>46</v>
      </c>
      <c r="G332" s="37" t="s">
        <v>86</v>
      </c>
      <c r="H332" s="35">
        <f>I332+K332+L332+M332</f>
        <v>6004.08</v>
      </c>
      <c r="I332" s="35">
        <v>0</v>
      </c>
      <c r="J332" s="20" t="s">
        <v>7</v>
      </c>
      <c r="K332" s="19">
        <f>K333</f>
        <v>6004.08</v>
      </c>
      <c r="L332" s="19">
        <f t="shared" ref="L332" si="93">L333</f>
        <v>0</v>
      </c>
      <c r="M332" s="19">
        <f t="shared" ref="M332" si="94">M333</f>
        <v>0</v>
      </c>
    </row>
    <row r="333" spans="1:13" s="1" customFormat="1" ht="15.75" x14ac:dyDescent="0.25">
      <c r="A333" s="36"/>
      <c r="B333" s="43"/>
      <c r="C333" s="36"/>
      <c r="D333" s="36"/>
      <c r="E333" s="36"/>
      <c r="F333" s="36"/>
      <c r="G333" s="38"/>
      <c r="H333" s="35"/>
      <c r="I333" s="35"/>
      <c r="J333" s="20" t="s">
        <v>9</v>
      </c>
      <c r="K333" s="19">
        <v>6004.08</v>
      </c>
      <c r="L333" s="19">
        <v>0</v>
      </c>
      <c r="M333" s="19">
        <v>0</v>
      </c>
    </row>
    <row r="334" spans="1:13" s="1" customFormat="1" ht="15.75" customHeight="1" x14ac:dyDescent="0.25">
      <c r="A334" s="36"/>
      <c r="B334" s="43"/>
      <c r="C334" s="36"/>
      <c r="D334" s="36" t="s">
        <v>50</v>
      </c>
      <c r="E334" s="36"/>
      <c r="F334" s="36" t="s">
        <v>13</v>
      </c>
      <c r="G334" s="38"/>
      <c r="H334" s="35">
        <f>I334+K334+L334+M334</f>
        <v>141.19999999999999</v>
      </c>
      <c r="I334" s="35">
        <v>0</v>
      </c>
      <c r="J334" s="16" t="s">
        <v>7</v>
      </c>
      <c r="K334" s="19">
        <f>K335</f>
        <v>141.19999999999999</v>
      </c>
      <c r="L334" s="19">
        <f>L335</f>
        <v>0</v>
      </c>
      <c r="M334" s="19">
        <f>M335</f>
        <v>0</v>
      </c>
    </row>
    <row r="335" spans="1:13" s="1" customFormat="1" ht="18" customHeight="1" x14ac:dyDescent="0.25">
      <c r="A335" s="36"/>
      <c r="B335" s="43"/>
      <c r="C335" s="36"/>
      <c r="D335" s="36"/>
      <c r="E335" s="36"/>
      <c r="F335" s="36"/>
      <c r="G335" s="39"/>
      <c r="H335" s="35"/>
      <c r="I335" s="35"/>
      <c r="J335" s="20" t="s">
        <v>9</v>
      </c>
      <c r="K335" s="19">
        <v>141.19999999999999</v>
      </c>
      <c r="L335" s="19">
        <v>0</v>
      </c>
      <c r="M335" s="19">
        <v>0</v>
      </c>
    </row>
    <row r="336" spans="1:13" s="1" customFormat="1" ht="50.25" customHeight="1" x14ac:dyDescent="0.25">
      <c r="A336" s="36" t="s">
        <v>208</v>
      </c>
      <c r="B336" s="43" t="s">
        <v>141</v>
      </c>
      <c r="C336" s="36" t="s">
        <v>281</v>
      </c>
      <c r="D336" s="36" t="s">
        <v>24</v>
      </c>
      <c r="E336" s="36" t="s">
        <v>12</v>
      </c>
      <c r="F336" s="36" t="s">
        <v>46</v>
      </c>
      <c r="G336" s="37" t="s">
        <v>86</v>
      </c>
      <c r="H336" s="35">
        <f>I336+K336+L336+M336</f>
        <v>6004.08</v>
      </c>
      <c r="I336" s="35">
        <v>0</v>
      </c>
      <c r="J336" s="20" t="s">
        <v>7</v>
      </c>
      <c r="K336" s="19">
        <f>K337</f>
        <v>6004.08</v>
      </c>
      <c r="L336" s="19">
        <f t="shared" ref="L336" si="95">L337</f>
        <v>0</v>
      </c>
      <c r="M336" s="19">
        <f t="shared" ref="M336" si="96">M337</f>
        <v>0</v>
      </c>
    </row>
    <row r="337" spans="1:13" s="1" customFormat="1" ht="15.75" x14ac:dyDescent="0.25">
      <c r="A337" s="36"/>
      <c r="B337" s="43"/>
      <c r="C337" s="36"/>
      <c r="D337" s="36"/>
      <c r="E337" s="36"/>
      <c r="F337" s="36"/>
      <c r="G337" s="38"/>
      <c r="H337" s="35"/>
      <c r="I337" s="35"/>
      <c r="J337" s="20" t="s">
        <v>9</v>
      </c>
      <c r="K337" s="19">
        <v>6004.08</v>
      </c>
      <c r="L337" s="19">
        <v>0</v>
      </c>
      <c r="M337" s="19">
        <v>0</v>
      </c>
    </row>
    <row r="338" spans="1:13" s="1" customFormat="1" ht="15.75" customHeight="1" x14ac:dyDescent="0.25">
      <c r="A338" s="36"/>
      <c r="B338" s="43"/>
      <c r="C338" s="36"/>
      <c r="D338" s="36" t="s">
        <v>50</v>
      </c>
      <c r="E338" s="36"/>
      <c r="F338" s="36" t="s">
        <v>13</v>
      </c>
      <c r="G338" s="38"/>
      <c r="H338" s="35">
        <f>I338+K338+L338+M338</f>
        <v>141.19999999999999</v>
      </c>
      <c r="I338" s="35">
        <v>0</v>
      </c>
      <c r="J338" s="16" t="s">
        <v>7</v>
      </c>
      <c r="K338" s="19">
        <f>K339</f>
        <v>141.19999999999999</v>
      </c>
      <c r="L338" s="19">
        <f>L339</f>
        <v>0</v>
      </c>
      <c r="M338" s="19">
        <f>M339</f>
        <v>0</v>
      </c>
    </row>
    <row r="339" spans="1:13" s="1" customFormat="1" ht="18.75" customHeight="1" x14ac:dyDescent="0.25">
      <c r="A339" s="36"/>
      <c r="B339" s="43"/>
      <c r="C339" s="36"/>
      <c r="D339" s="36"/>
      <c r="E339" s="36"/>
      <c r="F339" s="36"/>
      <c r="G339" s="39"/>
      <c r="H339" s="35"/>
      <c r="I339" s="35"/>
      <c r="J339" s="20" t="s">
        <v>9</v>
      </c>
      <c r="K339" s="19">
        <v>141.19999999999999</v>
      </c>
      <c r="L339" s="19">
        <v>0</v>
      </c>
      <c r="M339" s="19">
        <v>0</v>
      </c>
    </row>
    <row r="340" spans="1:13" s="1" customFormat="1" ht="50.25" customHeight="1" x14ac:dyDescent="0.25">
      <c r="A340" s="36" t="s">
        <v>209</v>
      </c>
      <c r="B340" s="43" t="s">
        <v>199</v>
      </c>
      <c r="C340" s="36" t="s">
        <v>282</v>
      </c>
      <c r="D340" s="36" t="s">
        <v>24</v>
      </c>
      <c r="E340" s="36" t="s">
        <v>12</v>
      </c>
      <c r="F340" s="36" t="s">
        <v>46</v>
      </c>
      <c r="G340" s="37" t="s">
        <v>114</v>
      </c>
      <c r="H340" s="35">
        <f>I340+K340+L340+M340</f>
        <v>5816.42</v>
      </c>
      <c r="I340" s="35">
        <v>0</v>
      </c>
      <c r="J340" s="20" t="s">
        <v>7</v>
      </c>
      <c r="K340" s="19">
        <f>K341</f>
        <v>0</v>
      </c>
      <c r="L340" s="19">
        <f t="shared" ref="L340" si="97">L341</f>
        <v>5816.42</v>
      </c>
      <c r="M340" s="19">
        <f t="shared" ref="M340" si="98">M341</f>
        <v>0</v>
      </c>
    </row>
    <row r="341" spans="1:13" s="1" customFormat="1" ht="15.75" x14ac:dyDescent="0.25">
      <c r="A341" s="36"/>
      <c r="B341" s="43"/>
      <c r="C341" s="36"/>
      <c r="D341" s="36"/>
      <c r="E341" s="36"/>
      <c r="F341" s="36"/>
      <c r="G341" s="38"/>
      <c r="H341" s="35"/>
      <c r="I341" s="35"/>
      <c r="J341" s="20" t="s">
        <v>9</v>
      </c>
      <c r="K341" s="19">
        <v>0</v>
      </c>
      <c r="L341" s="19">
        <v>5816.42</v>
      </c>
      <c r="M341" s="19">
        <v>0</v>
      </c>
    </row>
    <row r="342" spans="1:13" s="1" customFormat="1" ht="15.75" customHeight="1" x14ac:dyDescent="0.25">
      <c r="A342" s="36"/>
      <c r="B342" s="43"/>
      <c r="C342" s="36"/>
      <c r="D342" s="36" t="s">
        <v>50</v>
      </c>
      <c r="E342" s="36"/>
      <c r="F342" s="36" t="s">
        <v>13</v>
      </c>
      <c r="G342" s="38"/>
      <c r="H342" s="35">
        <f>I342+K342+L342+M342</f>
        <v>148.68</v>
      </c>
      <c r="I342" s="35">
        <v>0</v>
      </c>
      <c r="J342" s="16" t="s">
        <v>7</v>
      </c>
      <c r="K342" s="19">
        <f>K343</f>
        <v>0</v>
      </c>
      <c r="L342" s="19">
        <f>L343</f>
        <v>148.68</v>
      </c>
      <c r="M342" s="19">
        <f>M343</f>
        <v>0</v>
      </c>
    </row>
    <row r="343" spans="1:13" s="1" customFormat="1" ht="19.5" customHeight="1" x14ac:dyDescent="0.25">
      <c r="A343" s="36"/>
      <c r="B343" s="43"/>
      <c r="C343" s="36"/>
      <c r="D343" s="36"/>
      <c r="E343" s="36"/>
      <c r="F343" s="36"/>
      <c r="G343" s="39"/>
      <c r="H343" s="35"/>
      <c r="I343" s="35"/>
      <c r="J343" s="20" t="s">
        <v>9</v>
      </c>
      <c r="K343" s="19">
        <v>0</v>
      </c>
      <c r="L343" s="19">
        <v>148.68</v>
      </c>
      <c r="M343" s="19">
        <v>0</v>
      </c>
    </row>
    <row r="344" spans="1:13" s="1" customFormat="1" ht="50.25" customHeight="1" x14ac:dyDescent="0.25">
      <c r="A344" s="36" t="s">
        <v>210</v>
      </c>
      <c r="B344" s="43" t="s">
        <v>142</v>
      </c>
      <c r="C344" s="36" t="s">
        <v>283</v>
      </c>
      <c r="D344" s="36" t="s">
        <v>24</v>
      </c>
      <c r="E344" s="36" t="s">
        <v>12</v>
      </c>
      <c r="F344" s="36" t="s">
        <v>46</v>
      </c>
      <c r="G344" s="37" t="s">
        <v>114</v>
      </c>
      <c r="H344" s="35">
        <f>I344+K344+L344+M344</f>
        <v>8114.04</v>
      </c>
      <c r="I344" s="35">
        <v>0</v>
      </c>
      <c r="J344" s="20" t="s">
        <v>7</v>
      </c>
      <c r="K344" s="19">
        <f>K345</f>
        <v>0</v>
      </c>
      <c r="L344" s="19">
        <f t="shared" ref="L344" si="99">L345</f>
        <v>8114.04</v>
      </c>
      <c r="M344" s="19">
        <f t="shared" ref="M344" si="100">M345</f>
        <v>0</v>
      </c>
    </row>
    <row r="345" spans="1:13" s="1" customFormat="1" ht="15.75" x14ac:dyDescent="0.25">
      <c r="A345" s="36"/>
      <c r="B345" s="43"/>
      <c r="C345" s="36"/>
      <c r="D345" s="36"/>
      <c r="E345" s="36"/>
      <c r="F345" s="36"/>
      <c r="G345" s="38"/>
      <c r="H345" s="35"/>
      <c r="I345" s="35"/>
      <c r="J345" s="20" t="s">
        <v>9</v>
      </c>
      <c r="K345" s="19">
        <v>0</v>
      </c>
      <c r="L345" s="19">
        <v>8114.04</v>
      </c>
      <c r="M345" s="19">
        <v>0</v>
      </c>
    </row>
    <row r="346" spans="1:13" s="1" customFormat="1" ht="15.75" customHeight="1" x14ac:dyDescent="0.25">
      <c r="A346" s="36"/>
      <c r="B346" s="43"/>
      <c r="C346" s="36"/>
      <c r="D346" s="36" t="s">
        <v>50</v>
      </c>
      <c r="E346" s="36"/>
      <c r="F346" s="36" t="s">
        <v>13</v>
      </c>
      <c r="G346" s="38"/>
      <c r="H346" s="35">
        <f>I346+K346+L346+M346</f>
        <v>148.68</v>
      </c>
      <c r="I346" s="35">
        <v>0</v>
      </c>
      <c r="J346" s="16" t="s">
        <v>7</v>
      </c>
      <c r="K346" s="19">
        <f>K347</f>
        <v>0</v>
      </c>
      <c r="L346" s="19">
        <f>L347</f>
        <v>148.68</v>
      </c>
      <c r="M346" s="19">
        <f>M347</f>
        <v>0</v>
      </c>
    </row>
    <row r="347" spans="1:13" s="1" customFormat="1" ht="17.25" customHeight="1" x14ac:dyDescent="0.25">
      <c r="A347" s="36"/>
      <c r="B347" s="43"/>
      <c r="C347" s="36"/>
      <c r="D347" s="36"/>
      <c r="E347" s="36"/>
      <c r="F347" s="36"/>
      <c r="G347" s="39"/>
      <c r="H347" s="35"/>
      <c r="I347" s="35"/>
      <c r="J347" s="20" t="s">
        <v>9</v>
      </c>
      <c r="K347" s="19">
        <v>0</v>
      </c>
      <c r="L347" s="19">
        <v>148.68</v>
      </c>
      <c r="M347" s="19">
        <v>0</v>
      </c>
    </row>
    <row r="348" spans="1:13" s="1" customFormat="1" ht="50.25" customHeight="1" x14ac:dyDescent="0.25">
      <c r="A348" s="36" t="s">
        <v>211</v>
      </c>
      <c r="B348" s="43" t="s">
        <v>143</v>
      </c>
      <c r="C348" s="36" t="s">
        <v>284</v>
      </c>
      <c r="D348" s="36" t="s">
        <v>24</v>
      </c>
      <c r="E348" s="36" t="s">
        <v>12</v>
      </c>
      <c r="F348" s="36" t="s">
        <v>46</v>
      </c>
      <c r="G348" s="37" t="s">
        <v>114</v>
      </c>
      <c r="H348" s="35">
        <f>I348+K348+L348+M348</f>
        <v>10222.280000000001</v>
      </c>
      <c r="I348" s="35">
        <v>0</v>
      </c>
      <c r="J348" s="20" t="s">
        <v>7</v>
      </c>
      <c r="K348" s="19">
        <f>K349</f>
        <v>0</v>
      </c>
      <c r="L348" s="19">
        <f t="shared" ref="L348" si="101">L349</f>
        <v>10222.280000000001</v>
      </c>
      <c r="M348" s="19">
        <f t="shared" ref="M348" si="102">M349</f>
        <v>0</v>
      </c>
    </row>
    <row r="349" spans="1:13" s="1" customFormat="1" ht="15.75" x14ac:dyDescent="0.25">
      <c r="A349" s="36"/>
      <c r="B349" s="43"/>
      <c r="C349" s="36"/>
      <c r="D349" s="36"/>
      <c r="E349" s="36"/>
      <c r="F349" s="36"/>
      <c r="G349" s="38"/>
      <c r="H349" s="35"/>
      <c r="I349" s="35"/>
      <c r="J349" s="20" t="s">
        <v>9</v>
      </c>
      <c r="K349" s="19">
        <v>0</v>
      </c>
      <c r="L349" s="19">
        <v>10222.280000000001</v>
      </c>
      <c r="M349" s="19">
        <v>0</v>
      </c>
    </row>
    <row r="350" spans="1:13" s="1" customFormat="1" ht="15.75" customHeight="1" x14ac:dyDescent="0.25">
      <c r="A350" s="36"/>
      <c r="B350" s="43"/>
      <c r="C350" s="36"/>
      <c r="D350" s="36" t="s">
        <v>50</v>
      </c>
      <c r="E350" s="36"/>
      <c r="F350" s="36" t="s">
        <v>13</v>
      </c>
      <c r="G350" s="38"/>
      <c r="H350" s="35">
        <f>I350+K350+L350+M350</f>
        <v>148.68</v>
      </c>
      <c r="I350" s="35">
        <v>0</v>
      </c>
      <c r="J350" s="16" t="s">
        <v>7</v>
      </c>
      <c r="K350" s="19">
        <f>K351</f>
        <v>0</v>
      </c>
      <c r="L350" s="19">
        <f>L351</f>
        <v>148.68</v>
      </c>
      <c r="M350" s="19">
        <f>M351</f>
        <v>0</v>
      </c>
    </row>
    <row r="351" spans="1:13" s="1" customFormat="1" ht="18.75" customHeight="1" x14ac:dyDescent="0.25">
      <c r="A351" s="36"/>
      <c r="B351" s="43"/>
      <c r="C351" s="36"/>
      <c r="D351" s="36"/>
      <c r="E351" s="36"/>
      <c r="F351" s="36"/>
      <c r="G351" s="39"/>
      <c r="H351" s="35"/>
      <c r="I351" s="35"/>
      <c r="J351" s="20" t="s">
        <v>9</v>
      </c>
      <c r="K351" s="19">
        <v>0</v>
      </c>
      <c r="L351" s="19">
        <v>148.68</v>
      </c>
      <c r="M351" s="19">
        <v>0</v>
      </c>
    </row>
    <row r="352" spans="1:13" s="1" customFormat="1" ht="50.25" customHeight="1" x14ac:dyDescent="0.25">
      <c r="A352" s="36" t="s">
        <v>212</v>
      </c>
      <c r="B352" s="43" t="s">
        <v>144</v>
      </c>
      <c r="C352" s="36" t="s">
        <v>285</v>
      </c>
      <c r="D352" s="36" t="s">
        <v>24</v>
      </c>
      <c r="E352" s="36" t="s">
        <v>12</v>
      </c>
      <c r="F352" s="36" t="s">
        <v>46</v>
      </c>
      <c r="G352" s="37" t="s">
        <v>114</v>
      </c>
      <c r="H352" s="35">
        <f>I352+K352+L352+M352</f>
        <v>7707.86</v>
      </c>
      <c r="I352" s="35">
        <v>0</v>
      </c>
      <c r="J352" s="20" t="s">
        <v>7</v>
      </c>
      <c r="K352" s="19">
        <f>K353</f>
        <v>0</v>
      </c>
      <c r="L352" s="19">
        <f t="shared" ref="L352" si="103">L353</f>
        <v>7707.86</v>
      </c>
      <c r="M352" s="19">
        <f t="shared" ref="M352" si="104">M353</f>
        <v>0</v>
      </c>
    </row>
    <row r="353" spans="1:13" s="1" customFormat="1" ht="15.75" x14ac:dyDescent="0.25">
      <c r="A353" s="36"/>
      <c r="B353" s="43"/>
      <c r="C353" s="36"/>
      <c r="D353" s="36"/>
      <c r="E353" s="36"/>
      <c r="F353" s="36"/>
      <c r="G353" s="38"/>
      <c r="H353" s="35"/>
      <c r="I353" s="35"/>
      <c r="J353" s="20" t="s">
        <v>9</v>
      </c>
      <c r="K353" s="19">
        <v>0</v>
      </c>
      <c r="L353" s="19">
        <v>7707.86</v>
      </c>
      <c r="M353" s="19">
        <v>0</v>
      </c>
    </row>
    <row r="354" spans="1:13" s="1" customFormat="1" ht="15.75" customHeight="1" x14ac:dyDescent="0.25">
      <c r="A354" s="36"/>
      <c r="B354" s="43"/>
      <c r="C354" s="36"/>
      <c r="D354" s="36" t="s">
        <v>50</v>
      </c>
      <c r="E354" s="36"/>
      <c r="F354" s="36" t="s">
        <v>13</v>
      </c>
      <c r="G354" s="38"/>
      <c r="H354" s="35">
        <f>I354+K354+L354+M354</f>
        <v>148.68</v>
      </c>
      <c r="I354" s="35">
        <v>0</v>
      </c>
      <c r="J354" s="16" t="s">
        <v>7</v>
      </c>
      <c r="K354" s="19">
        <f>K355</f>
        <v>0</v>
      </c>
      <c r="L354" s="19">
        <f>L355</f>
        <v>148.68</v>
      </c>
      <c r="M354" s="19">
        <f>M355</f>
        <v>0</v>
      </c>
    </row>
    <row r="355" spans="1:13" s="1" customFormat="1" ht="19.5" customHeight="1" x14ac:dyDescent="0.25">
      <c r="A355" s="36"/>
      <c r="B355" s="43"/>
      <c r="C355" s="36"/>
      <c r="D355" s="36"/>
      <c r="E355" s="36"/>
      <c r="F355" s="36"/>
      <c r="G355" s="39"/>
      <c r="H355" s="35"/>
      <c r="I355" s="35"/>
      <c r="J355" s="20" t="s">
        <v>9</v>
      </c>
      <c r="K355" s="19">
        <v>0</v>
      </c>
      <c r="L355" s="19">
        <v>148.68</v>
      </c>
      <c r="M355" s="19">
        <v>0</v>
      </c>
    </row>
    <row r="356" spans="1:13" s="1" customFormat="1" ht="50.25" customHeight="1" x14ac:dyDescent="0.25">
      <c r="A356" s="36" t="s">
        <v>307</v>
      </c>
      <c r="B356" s="43" t="s">
        <v>200</v>
      </c>
      <c r="C356" s="36" t="s">
        <v>286</v>
      </c>
      <c r="D356" s="36" t="s">
        <v>24</v>
      </c>
      <c r="E356" s="36" t="s">
        <v>12</v>
      </c>
      <c r="F356" s="36" t="s">
        <v>99</v>
      </c>
      <c r="G356" s="36">
        <v>2025</v>
      </c>
      <c r="H356" s="35">
        <f>I356+K356+L356+M356</f>
        <v>2809.79</v>
      </c>
      <c r="I356" s="35">
        <v>0</v>
      </c>
      <c r="J356" s="20" t="s">
        <v>7</v>
      </c>
      <c r="K356" s="19">
        <f>K357</f>
        <v>2809.79</v>
      </c>
      <c r="L356" s="19">
        <f t="shared" ref="L356" si="105">L357</f>
        <v>0</v>
      </c>
      <c r="M356" s="19">
        <f t="shared" ref="M356" si="106">M357</f>
        <v>0</v>
      </c>
    </row>
    <row r="357" spans="1:13" s="1" customFormat="1" ht="15.75" x14ac:dyDescent="0.25">
      <c r="A357" s="36"/>
      <c r="B357" s="43"/>
      <c r="C357" s="36"/>
      <c r="D357" s="36"/>
      <c r="E357" s="36"/>
      <c r="F357" s="36"/>
      <c r="G357" s="36"/>
      <c r="H357" s="35"/>
      <c r="I357" s="35"/>
      <c r="J357" s="20" t="s">
        <v>9</v>
      </c>
      <c r="K357" s="19">
        <v>2809.79</v>
      </c>
      <c r="L357" s="19">
        <v>0</v>
      </c>
      <c r="M357" s="19">
        <v>0</v>
      </c>
    </row>
    <row r="358" spans="1:13" s="1" customFormat="1" ht="15.75" hidden="1" customHeight="1" x14ac:dyDescent="0.25">
      <c r="A358" s="36"/>
      <c r="B358" s="43"/>
      <c r="C358" s="36"/>
      <c r="D358" s="36" t="s">
        <v>50</v>
      </c>
      <c r="E358" s="36"/>
      <c r="F358" s="36" t="s">
        <v>11</v>
      </c>
      <c r="G358" s="36"/>
      <c r="H358" s="35">
        <f>I358+K358+L358+M358</f>
        <v>0</v>
      </c>
      <c r="I358" s="48">
        <v>0</v>
      </c>
      <c r="J358" s="16" t="s">
        <v>7</v>
      </c>
      <c r="K358" s="19">
        <f>K359</f>
        <v>0</v>
      </c>
      <c r="L358" s="19">
        <f>L359</f>
        <v>0</v>
      </c>
      <c r="M358" s="19">
        <f>M359</f>
        <v>0</v>
      </c>
    </row>
    <row r="359" spans="1:13" s="1" customFormat="1" ht="28.5" hidden="1" customHeight="1" x14ac:dyDescent="0.25">
      <c r="A359" s="36"/>
      <c r="B359" s="43"/>
      <c r="C359" s="36"/>
      <c r="D359" s="36"/>
      <c r="E359" s="36"/>
      <c r="F359" s="36"/>
      <c r="G359" s="36"/>
      <c r="H359" s="35"/>
      <c r="I359" s="48"/>
      <c r="J359" s="20" t="s">
        <v>9</v>
      </c>
      <c r="K359" s="19">
        <v>0</v>
      </c>
      <c r="L359" s="19">
        <v>0</v>
      </c>
      <c r="M359" s="19">
        <v>0</v>
      </c>
    </row>
    <row r="360" spans="1:13" s="1" customFormat="1" ht="28.5" customHeight="1" x14ac:dyDescent="0.25">
      <c r="A360" s="37" t="s">
        <v>308</v>
      </c>
      <c r="B360" s="44" t="s">
        <v>292</v>
      </c>
      <c r="C360" s="37" t="s">
        <v>287</v>
      </c>
      <c r="D360" s="37" t="s">
        <v>24</v>
      </c>
      <c r="E360" s="37" t="s">
        <v>12</v>
      </c>
      <c r="F360" s="37" t="s">
        <v>321</v>
      </c>
      <c r="G360" s="37" t="s">
        <v>49</v>
      </c>
      <c r="H360" s="40">
        <f>I360+K360+L360+M360</f>
        <v>300</v>
      </c>
      <c r="I360" s="40">
        <v>0</v>
      </c>
      <c r="J360" s="20" t="s">
        <v>7</v>
      </c>
      <c r="K360" s="19">
        <f>K361</f>
        <v>300</v>
      </c>
      <c r="L360" s="19">
        <f t="shared" ref="L360:M360" si="107">L361</f>
        <v>0</v>
      </c>
      <c r="M360" s="19">
        <f t="shared" si="107"/>
        <v>0</v>
      </c>
    </row>
    <row r="361" spans="1:13" s="1" customFormat="1" ht="28.5" customHeight="1" x14ac:dyDescent="0.25">
      <c r="A361" s="38"/>
      <c r="B361" s="46"/>
      <c r="C361" s="38"/>
      <c r="D361" s="39"/>
      <c r="E361" s="38"/>
      <c r="F361" s="39"/>
      <c r="G361" s="38"/>
      <c r="H361" s="42"/>
      <c r="I361" s="42"/>
      <c r="J361" s="20" t="s">
        <v>9</v>
      </c>
      <c r="K361" s="19">
        <v>300</v>
      </c>
      <c r="L361" s="19">
        <v>0</v>
      </c>
      <c r="M361" s="19">
        <v>0</v>
      </c>
    </row>
    <row r="362" spans="1:13" s="1" customFormat="1" ht="22.5" customHeight="1" x14ac:dyDescent="0.25">
      <c r="A362" s="38"/>
      <c r="B362" s="46"/>
      <c r="C362" s="38"/>
      <c r="D362" s="37" t="s">
        <v>50</v>
      </c>
      <c r="E362" s="38"/>
      <c r="F362" s="36" t="s">
        <v>11</v>
      </c>
      <c r="G362" s="38"/>
      <c r="H362" s="35">
        <f>I362+K362+L362+M362</f>
        <v>40437.22</v>
      </c>
      <c r="I362" s="35">
        <v>0</v>
      </c>
      <c r="J362" s="20" t="s">
        <v>7</v>
      </c>
      <c r="K362" s="19">
        <f>K363</f>
        <v>40437.22</v>
      </c>
      <c r="L362" s="19">
        <f t="shared" ref="L362:M362" si="108">L363</f>
        <v>0</v>
      </c>
      <c r="M362" s="19">
        <f t="shared" si="108"/>
        <v>0</v>
      </c>
    </row>
    <row r="363" spans="1:13" s="1" customFormat="1" ht="18" customHeight="1" x14ac:dyDescent="0.25">
      <c r="A363" s="39"/>
      <c r="B363" s="45"/>
      <c r="C363" s="39"/>
      <c r="D363" s="39"/>
      <c r="E363" s="39"/>
      <c r="F363" s="36"/>
      <c r="G363" s="39"/>
      <c r="H363" s="36"/>
      <c r="I363" s="35"/>
      <c r="J363" s="20" t="s">
        <v>9</v>
      </c>
      <c r="K363" s="19">
        <v>40437.22</v>
      </c>
      <c r="L363" s="19">
        <v>0</v>
      </c>
      <c r="M363" s="19">
        <v>0</v>
      </c>
    </row>
    <row r="364" spans="1:13" s="1" customFormat="1" ht="21.75" customHeight="1" x14ac:dyDescent="0.25">
      <c r="A364" s="36" t="s">
        <v>347</v>
      </c>
      <c r="B364" s="43" t="s">
        <v>367</v>
      </c>
      <c r="C364" s="36" t="s">
        <v>288</v>
      </c>
      <c r="D364" s="14" t="s">
        <v>24</v>
      </c>
      <c r="E364" s="36" t="s">
        <v>12</v>
      </c>
      <c r="F364" s="37" t="s">
        <v>11</v>
      </c>
      <c r="G364" s="37" t="s">
        <v>86</v>
      </c>
      <c r="H364" s="40">
        <f>I364+K364+L364+M364</f>
        <v>459405.35</v>
      </c>
      <c r="I364" s="40">
        <v>0</v>
      </c>
      <c r="J364" s="20" t="s">
        <v>7</v>
      </c>
      <c r="K364" s="6">
        <f>K366</f>
        <v>141895.79999999999</v>
      </c>
      <c r="L364" s="6">
        <f>L366</f>
        <v>317509.55</v>
      </c>
      <c r="M364" s="6">
        <f>M366</f>
        <v>0</v>
      </c>
    </row>
    <row r="365" spans="1:13" s="1" customFormat="1" ht="15.75" hidden="1" customHeight="1" x14ac:dyDescent="0.25">
      <c r="A365" s="36"/>
      <c r="B365" s="43"/>
      <c r="C365" s="36"/>
      <c r="D365" s="36" t="s">
        <v>301</v>
      </c>
      <c r="E365" s="36"/>
      <c r="F365" s="38"/>
      <c r="G365" s="38"/>
      <c r="H365" s="41"/>
      <c r="I365" s="41"/>
      <c r="J365" s="20" t="s">
        <v>8</v>
      </c>
      <c r="K365" s="6">
        <v>0</v>
      </c>
      <c r="L365" s="6">
        <v>0</v>
      </c>
      <c r="M365" s="6">
        <v>0</v>
      </c>
    </row>
    <row r="366" spans="1:13" s="1" customFormat="1" ht="156" customHeight="1" x14ac:dyDescent="0.25">
      <c r="A366" s="36"/>
      <c r="B366" s="43"/>
      <c r="C366" s="36"/>
      <c r="D366" s="36"/>
      <c r="E366" s="36"/>
      <c r="F366" s="39"/>
      <c r="G366" s="39"/>
      <c r="H366" s="42"/>
      <c r="I366" s="42"/>
      <c r="J366" s="20" t="s">
        <v>9</v>
      </c>
      <c r="K366" s="19">
        <v>141895.79999999999</v>
      </c>
      <c r="L366" s="19">
        <v>317509.55</v>
      </c>
      <c r="M366" s="19">
        <v>0</v>
      </c>
    </row>
    <row r="367" spans="1:13" s="5" customFormat="1" ht="15.75" x14ac:dyDescent="0.25">
      <c r="A367" s="49" t="s">
        <v>227</v>
      </c>
      <c r="B367" s="49"/>
      <c r="C367" s="49"/>
      <c r="D367" s="49"/>
      <c r="E367" s="49"/>
      <c r="F367" s="49"/>
      <c r="G367" s="49"/>
      <c r="H367" s="49"/>
      <c r="I367" s="49"/>
      <c r="J367" s="4" t="s">
        <v>7</v>
      </c>
      <c r="K367" s="3">
        <f t="shared" ref="K367:M367" si="109">K368+K369</f>
        <v>94734.88</v>
      </c>
      <c r="L367" s="3">
        <f t="shared" si="109"/>
        <v>171375.11000000002</v>
      </c>
      <c r="M367" s="3">
        <f t="shared" si="109"/>
        <v>0</v>
      </c>
    </row>
    <row r="368" spans="1:13" s="5" customFormat="1" ht="15.75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" t="s">
        <v>8</v>
      </c>
      <c r="K368" s="3">
        <v>0</v>
      </c>
      <c r="L368" s="3">
        <v>0</v>
      </c>
      <c r="M368" s="3">
        <v>0</v>
      </c>
    </row>
    <row r="369" spans="1:13" s="5" customFormat="1" ht="15.75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" t="s">
        <v>9</v>
      </c>
      <c r="K369" s="3">
        <f>K371+K375+K377+K379+K373+K381+K383</f>
        <v>94734.88</v>
      </c>
      <c r="L369" s="3">
        <f t="shared" ref="L369:M369" si="110">L371+L375+L377+L379+L373+L381+L383</f>
        <v>171375.11000000002</v>
      </c>
      <c r="M369" s="3">
        <f t="shared" si="110"/>
        <v>0</v>
      </c>
    </row>
    <row r="370" spans="1:13" s="1" customFormat="1" ht="22.5" customHeight="1" x14ac:dyDescent="0.25">
      <c r="A370" s="37" t="s">
        <v>352</v>
      </c>
      <c r="B370" s="44" t="s">
        <v>90</v>
      </c>
      <c r="C370" s="37" t="s">
        <v>289</v>
      </c>
      <c r="D370" s="17" t="s">
        <v>108</v>
      </c>
      <c r="E370" s="37" t="s">
        <v>12</v>
      </c>
      <c r="F370" s="36" t="s">
        <v>46</v>
      </c>
      <c r="G370" s="37" t="s">
        <v>88</v>
      </c>
      <c r="H370" s="35">
        <f>I370+K370+L370+M370</f>
        <v>6805.95</v>
      </c>
      <c r="I370" s="35">
        <v>0</v>
      </c>
      <c r="J370" s="20" t="s">
        <v>7</v>
      </c>
      <c r="K370" s="19">
        <f>K371</f>
        <v>6805.95</v>
      </c>
      <c r="L370" s="19">
        <f t="shared" ref="L370:M374" si="111">L371</f>
        <v>0</v>
      </c>
      <c r="M370" s="19">
        <f t="shared" si="111"/>
        <v>0</v>
      </c>
    </row>
    <row r="371" spans="1:13" s="1" customFormat="1" ht="44.25" customHeight="1" x14ac:dyDescent="0.25">
      <c r="A371" s="38"/>
      <c r="B371" s="46"/>
      <c r="C371" s="38"/>
      <c r="D371" s="37" t="s">
        <v>109</v>
      </c>
      <c r="E371" s="38"/>
      <c r="F371" s="36"/>
      <c r="G371" s="38"/>
      <c r="H371" s="36"/>
      <c r="I371" s="35"/>
      <c r="J371" s="20" t="s">
        <v>9</v>
      </c>
      <c r="K371" s="19">
        <v>6805.95</v>
      </c>
      <c r="L371" s="19">
        <v>0</v>
      </c>
      <c r="M371" s="19">
        <v>0</v>
      </c>
    </row>
    <row r="372" spans="1:13" s="1" customFormat="1" ht="17.45" customHeight="1" x14ac:dyDescent="0.25">
      <c r="A372" s="38"/>
      <c r="B372" s="46"/>
      <c r="C372" s="38"/>
      <c r="D372" s="38"/>
      <c r="E372" s="38"/>
      <c r="F372" s="37" t="s">
        <v>11</v>
      </c>
      <c r="G372" s="38"/>
      <c r="H372" s="35">
        <f>I372+K372+L372+M372</f>
        <v>49375.65</v>
      </c>
      <c r="I372" s="35">
        <v>0</v>
      </c>
      <c r="J372" s="20" t="s">
        <v>7</v>
      </c>
      <c r="K372" s="19">
        <f>K373</f>
        <v>49375.65</v>
      </c>
      <c r="L372" s="19">
        <f t="shared" si="111"/>
        <v>0</v>
      </c>
      <c r="M372" s="19">
        <f t="shared" si="111"/>
        <v>0</v>
      </c>
    </row>
    <row r="373" spans="1:13" s="1" customFormat="1" ht="15.6" customHeight="1" x14ac:dyDescent="0.25">
      <c r="A373" s="39"/>
      <c r="B373" s="45"/>
      <c r="C373" s="39"/>
      <c r="D373" s="39"/>
      <c r="E373" s="39"/>
      <c r="F373" s="39"/>
      <c r="G373" s="39"/>
      <c r="H373" s="36"/>
      <c r="I373" s="35"/>
      <c r="J373" s="20" t="s">
        <v>9</v>
      </c>
      <c r="K373" s="19">
        <f>39325.61+10050.04</f>
        <v>49375.65</v>
      </c>
      <c r="L373" s="19">
        <v>0</v>
      </c>
      <c r="M373" s="19">
        <v>0</v>
      </c>
    </row>
    <row r="374" spans="1:13" s="1" customFormat="1" ht="22.5" customHeight="1" x14ac:dyDescent="0.25">
      <c r="A374" s="36" t="s">
        <v>353</v>
      </c>
      <c r="B374" s="43" t="s">
        <v>97</v>
      </c>
      <c r="C374" s="36" t="s">
        <v>290</v>
      </c>
      <c r="D374" s="14" t="s">
        <v>24</v>
      </c>
      <c r="E374" s="36" t="s">
        <v>12</v>
      </c>
      <c r="F374" s="36" t="s">
        <v>46</v>
      </c>
      <c r="G374" s="36" t="s">
        <v>54</v>
      </c>
      <c r="H374" s="35">
        <f>I374+K374+L374+M374</f>
        <v>3751.8599999999997</v>
      </c>
      <c r="I374" s="35">
        <v>321.66000000000003</v>
      </c>
      <c r="J374" s="20" t="s">
        <v>7</v>
      </c>
      <c r="K374" s="19">
        <f>K375</f>
        <v>3430.2</v>
      </c>
      <c r="L374" s="19">
        <f t="shared" si="111"/>
        <v>0</v>
      </c>
      <c r="M374" s="19">
        <f t="shared" si="111"/>
        <v>0</v>
      </c>
    </row>
    <row r="375" spans="1:13" s="1" customFormat="1" ht="44.25" customHeight="1" x14ac:dyDescent="0.25">
      <c r="A375" s="36"/>
      <c r="B375" s="43"/>
      <c r="C375" s="36"/>
      <c r="D375" s="14" t="s">
        <v>50</v>
      </c>
      <c r="E375" s="36"/>
      <c r="F375" s="36"/>
      <c r="G375" s="36"/>
      <c r="H375" s="36"/>
      <c r="I375" s="35"/>
      <c r="J375" s="20" t="s">
        <v>9</v>
      </c>
      <c r="K375" s="19">
        <f>2832.2+598</f>
        <v>3430.2</v>
      </c>
      <c r="L375" s="19">
        <v>0</v>
      </c>
      <c r="M375" s="19">
        <v>0</v>
      </c>
    </row>
    <row r="376" spans="1:13" s="1" customFormat="1" ht="50.25" customHeight="1" x14ac:dyDescent="0.25">
      <c r="A376" s="36" t="s">
        <v>354</v>
      </c>
      <c r="B376" s="43" t="s">
        <v>127</v>
      </c>
      <c r="C376" s="36" t="s">
        <v>291</v>
      </c>
      <c r="D376" s="36" t="s">
        <v>24</v>
      </c>
      <c r="E376" s="36" t="s">
        <v>12</v>
      </c>
      <c r="F376" s="36" t="s">
        <v>46</v>
      </c>
      <c r="G376" s="37" t="s">
        <v>86</v>
      </c>
      <c r="H376" s="35">
        <f>I376+K376+L376+M376</f>
        <v>5195.6000000000004</v>
      </c>
      <c r="I376" s="35">
        <v>0</v>
      </c>
      <c r="J376" s="20" t="s">
        <v>7</v>
      </c>
      <c r="K376" s="19">
        <f>K377</f>
        <v>5195.6000000000004</v>
      </c>
      <c r="L376" s="19">
        <f t="shared" ref="L376" si="112">L377</f>
        <v>0</v>
      </c>
      <c r="M376" s="19">
        <f t="shared" ref="M376" si="113">M377</f>
        <v>0</v>
      </c>
    </row>
    <row r="377" spans="1:13" s="1" customFormat="1" ht="15.75" x14ac:dyDescent="0.25">
      <c r="A377" s="36"/>
      <c r="B377" s="43"/>
      <c r="C377" s="36"/>
      <c r="D377" s="36"/>
      <c r="E377" s="36"/>
      <c r="F377" s="36"/>
      <c r="G377" s="38"/>
      <c r="H377" s="35"/>
      <c r="I377" s="35"/>
      <c r="J377" s="20" t="s">
        <v>9</v>
      </c>
      <c r="K377" s="19">
        <v>5195.6000000000004</v>
      </c>
      <c r="L377" s="19">
        <v>0</v>
      </c>
      <c r="M377" s="19">
        <v>0</v>
      </c>
    </row>
    <row r="378" spans="1:13" s="1" customFormat="1" ht="15.75" customHeight="1" x14ac:dyDescent="0.25">
      <c r="A378" s="36"/>
      <c r="B378" s="43"/>
      <c r="C378" s="36"/>
      <c r="D378" s="36" t="s">
        <v>19</v>
      </c>
      <c r="E378" s="36"/>
      <c r="F378" s="36" t="s">
        <v>13</v>
      </c>
      <c r="G378" s="38"/>
      <c r="H378" s="35">
        <f>I378+K378+L378+M378</f>
        <v>14217.92</v>
      </c>
      <c r="I378" s="35">
        <v>0</v>
      </c>
      <c r="J378" s="16" t="s">
        <v>7</v>
      </c>
      <c r="K378" s="19">
        <f>K379</f>
        <v>0</v>
      </c>
      <c r="L378" s="19">
        <f>L379</f>
        <v>14217.92</v>
      </c>
      <c r="M378" s="19">
        <f>M379</f>
        <v>0</v>
      </c>
    </row>
    <row r="379" spans="1:13" s="1" customFormat="1" ht="28.5" customHeight="1" x14ac:dyDescent="0.25">
      <c r="A379" s="36"/>
      <c r="B379" s="43"/>
      <c r="C379" s="36"/>
      <c r="D379" s="36"/>
      <c r="E379" s="36"/>
      <c r="F379" s="36"/>
      <c r="G379" s="39"/>
      <c r="H379" s="35"/>
      <c r="I379" s="35"/>
      <c r="J379" s="20" t="s">
        <v>9</v>
      </c>
      <c r="K379" s="19">
        <v>0</v>
      </c>
      <c r="L379" s="19">
        <v>14217.92</v>
      </c>
      <c r="M379" s="19">
        <v>0</v>
      </c>
    </row>
    <row r="380" spans="1:13" s="1" customFormat="1" ht="50.25" customHeight="1" x14ac:dyDescent="0.25">
      <c r="A380" s="36" t="s">
        <v>355</v>
      </c>
      <c r="B380" s="67" t="s">
        <v>356</v>
      </c>
      <c r="C380" s="36" t="s">
        <v>336</v>
      </c>
      <c r="D380" s="36" t="s">
        <v>24</v>
      </c>
      <c r="E380" s="36" t="s">
        <v>12</v>
      </c>
      <c r="F380" s="36" t="s">
        <v>46</v>
      </c>
      <c r="G380" s="37" t="s">
        <v>86</v>
      </c>
      <c r="H380" s="35">
        <f>I380+K380+L380+M380</f>
        <v>29927.48</v>
      </c>
      <c r="I380" s="35">
        <v>0</v>
      </c>
      <c r="J380" s="20" t="s">
        <v>7</v>
      </c>
      <c r="K380" s="19">
        <f>K381</f>
        <v>29927.48</v>
      </c>
      <c r="L380" s="19">
        <f t="shared" ref="L380:M380" si="114">L381</f>
        <v>0</v>
      </c>
      <c r="M380" s="19">
        <f t="shared" si="114"/>
        <v>0</v>
      </c>
    </row>
    <row r="381" spans="1:13" s="1" customFormat="1" ht="15.75" x14ac:dyDescent="0.25">
      <c r="A381" s="36"/>
      <c r="B381" s="67"/>
      <c r="C381" s="36"/>
      <c r="D381" s="36"/>
      <c r="E381" s="36"/>
      <c r="F381" s="36"/>
      <c r="G381" s="38"/>
      <c r="H381" s="35"/>
      <c r="I381" s="35"/>
      <c r="J381" s="20" t="s">
        <v>9</v>
      </c>
      <c r="K381" s="19">
        <v>29927.48</v>
      </c>
      <c r="L381" s="19">
        <v>0</v>
      </c>
      <c r="M381" s="19">
        <v>0</v>
      </c>
    </row>
    <row r="382" spans="1:13" s="1" customFormat="1" ht="15.75" customHeight="1" x14ac:dyDescent="0.25">
      <c r="A382" s="36"/>
      <c r="B382" s="67"/>
      <c r="C382" s="36"/>
      <c r="D382" s="36" t="s">
        <v>301</v>
      </c>
      <c r="E382" s="36"/>
      <c r="F382" s="36" t="s">
        <v>13</v>
      </c>
      <c r="G382" s="38"/>
      <c r="H382" s="35">
        <f>I382+K382+L382+M382</f>
        <v>157157.19</v>
      </c>
      <c r="I382" s="35">
        <v>0</v>
      </c>
      <c r="J382" s="16" t="s">
        <v>7</v>
      </c>
      <c r="K382" s="19">
        <f>K383</f>
        <v>0</v>
      </c>
      <c r="L382" s="19">
        <f>L383</f>
        <v>157157.19</v>
      </c>
      <c r="M382" s="19">
        <f>M383</f>
        <v>0</v>
      </c>
    </row>
    <row r="383" spans="1:13" s="1" customFormat="1" ht="18.600000000000001" customHeight="1" x14ac:dyDescent="0.25">
      <c r="A383" s="36"/>
      <c r="B383" s="67"/>
      <c r="C383" s="36"/>
      <c r="D383" s="36"/>
      <c r="E383" s="36"/>
      <c r="F383" s="36"/>
      <c r="G383" s="39"/>
      <c r="H383" s="35"/>
      <c r="I383" s="35"/>
      <c r="J383" s="20" t="s">
        <v>9</v>
      </c>
      <c r="K383" s="19">
        <v>0</v>
      </c>
      <c r="L383" s="19">
        <v>157157.19</v>
      </c>
      <c r="M383" s="19">
        <v>0</v>
      </c>
    </row>
    <row r="384" spans="1:13" s="1" customFormat="1" ht="20.25" customHeight="1" x14ac:dyDescent="0.25">
      <c r="B384" s="13" t="s">
        <v>363</v>
      </c>
      <c r="C384" s="13"/>
      <c r="D384" s="13"/>
      <c r="E384" s="13"/>
      <c r="F384" s="13"/>
      <c r="G384" s="13"/>
      <c r="H384" s="13"/>
      <c r="I384" s="31"/>
      <c r="J384" s="13"/>
      <c r="K384" s="13"/>
      <c r="L384" s="13"/>
    </row>
    <row r="385" spans="2:12" s="1" customFormat="1" ht="15.75" x14ac:dyDescent="0.25"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</row>
    <row r="386" spans="2:12" s="9" customFormat="1" ht="15.75" x14ac:dyDescent="0.25">
      <c r="B386" s="10"/>
      <c r="C386" s="10"/>
      <c r="D386" s="10"/>
      <c r="E386" s="10"/>
      <c r="F386" s="11"/>
      <c r="G386" s="11"/>
      <c r="H386" s="10"/>
      <c r="I386" s="11"/>
      <c r="J386" s="10"/>
      <c r="K386" s="10"/>
      <c r="L386" s="10"/>
    </row>
    <row r="387" spans="2:12" s="9" customFormat="1" ht="15.75" x14ac:dyDescent="0.25">
      <c r="B387" s="10"/>
      <c r="C387" s="10"/>
      <c r="D387" s="10"/>
      <c r="E387" s="10"/>
      <c r="F387" s="11"/>
      <c r="G387" s="11"/>
      <c r="H387" s="10"/>
      <c r="I387" s="11"/>
      <c r="J387" s="10"/>
      <c r="K387" s="10"/>
      <c r="L387" s="10"/>
    </row>
    <row r="388" spans="2:12" s="9" customFormat="1" ht="15.75" x14ac:dyDescent="0.25">
      <c r="B388" s="10"/>
      <c r="C388" s="10"/>
      <c r="D388" s="10"/>
      <c r="E388" s="10"/>
      <c r="F388" s="11"/>
      <c r="G388" s="11"/>
      <c r="H388" s="10"/>
      <c r="I388" s="11"/>
      <c r="J388" s="10"/>
      <c r="K388" s="10"/>
      <c r="L388" s="10"/>
    </row>
    <row r="389" spans="2:12" s="9" customFormat="1" x14ac:dyDescent="0.25">
      <c r="F389" s="12"/>
      <c r="G389" s="12"/>
      <c r="I389" s="12"/>
    </row>
    <row r="390" spans="2:12" s="9" customFormat="1" x14ac:dyDescent="0.25">
      <c r="F390" s="12"/>
      <c r="G390" s="12"/>
      <c r="I390" s="12"/>
    </row>
    <row r="391" spans="2:12" s="9" customFormat="1" x14ac:dyDescent="0.25">
      <c r="F391" s="12"/>
      <c r="G391" s="12"/>
      <c r="I391" s="12"/>
    </row>
  </sheetData>
  <autoFilter ref="A14:M384" xr:uid="{00000000-0009-0000-0000-000000000000}"/>
  <mergeCells count="1110">
    <mergeCell ref="K4:M4"/>
    <mergeCell ref="H263:H264"/>
    <mergeCell ref="I263:I264"/>
    <mergeCell ref="F265:F266"/>
    <mergeCell ref="H265:H266"/>
    <mergeCell ref="I265:I266"/>
    <mergeCell ref="C267:C272"/>
    <mergeCell ref="C241:C244"/>
    <mergeCell ref="C224:C228"/>
    <mergeCell ref="A149:A150"/>
    <mergeCell ref="B149:B150"/>
    <mergeCell ref="C149:C150"/>
    <mergeCell ref="E149:E150"/>
    <mergeCell ref="F149:F150"/>
    <mergeCell ref="G149:G150"/>
    <mergeCell ref="H149:H150"/>
    <mergeCell ref="I149:I150"/>
    <mergeCell ref="I267:I268"/>
    <mergeCell ref="A224:A228"/>
    <mergeCell ref="B224:B228"/>
    <mergeCell ref="F224:F225"/>
    <mergeCell ref="I224:I225"/>
    <mergeCell ref="H224:H225"/>
    <mergeCell ref="A229:A230"/>
    <mergeCell ref="B229:B230"/>
    <mergeCell ref="D249:D250"/>
    <mergeCell ref="A267:A272"/>
    <mergeCell ref="B267:B272"/>
    <mergeCell ref="D267:D268"/>
    <mergeCell ref="D269:D272"/>
    <mergeCell ref="E267:E272"/>
    <mergeCell ref="F267:F268"/>
    <mergeCell ref="A380:A383"/>
    <mergeCell ref="B380:B383"/>
    <mergeCell ref="C380:C383"/>
    <mergeCell ref="D380:D381"/>
    <mergeCell ref="E380:E383"/>
    <mergeCell ref="F380:F381"/>
    <mergeCell ref="G380:G383"/>
    <mergeCell ref="A253:A256"/>
    <mergeCell ref="D265:D266"/>
    <mergeCell ref="C249:C252"/>
    <mergeCell ref="H372:H373"/>
    <mergeCell ref="B287:B288"/>
    <mergeCell ref="F283:F284"/>
    <mergeCell ref="H283:H284"/>
    <mergeCell ref="C261:C262"/>
    <mergeCell ref="A249:A252"/>
    <mergeCell ref="F273:F274"/>
    <mergeCell ref="H380:H381"/>
    <mergeCell ref="H376:H377"/>
    <mergeCell ref="H322:H323"/>
    <mergeCell ref="A277:A278"/>
    <mergeCell ref="C277:C278"/>
    <mergeCell ref="E277:E278"/>
    <mergeCell ref="A279:A280"/>
    <mergeCell ref="B279:B280"/>
    <mergeCell ref="C279:C280"/>
    <mergeCell ref="E374:E375"/>
    <mergeCell ref="A374:A375"/>
    <mergeCell ref="G340:G343"/>
    <mergeCell ref="C352:C355"/>
    <mergeCell ref="D352:D353"/>
    <mergeCell ref="E352:E355"/>
    <mergeCell ref="I380:I381"/>
    <mergeCell ref="D382:D383"/>
    <mergeCell ref="F382:F383"/>
    <mergeCell ref="H382:H383"/>
    <mergeCell ref="I382:I383"/>
    <mergeCell ref="B374:B375"/>
    <mergeCell ref="A376:A379"/>
    <mergeCell ref="B376:B379"/>
    <mergeCell ref="C376:C379"/>
    <mergeCell ref="D378:D379"/>
    <mergeCell ref="F378:F379"/>
    <mergeCell ref="D376:D377"/>
    <mergeCell ref="E376:E379"/>
    <mergeCell ref="G376:G379"/>
    <mergeCell ref="F372:F373"/>
    <mergeCell ref="G241:G244"/>
    <mergeCell ref="H241:H242"/>
    <mergeCell ref="I241:I242"/>
    <mergeCell ref="H374:H375"/>
    <mergeCell ref="A261:A262"/>
    <mergeCell ref="E312:E315"/>
    <mergeCell ref="I255:I256"/>
    <mergeCell ref="F374:F375"/>
    <mergeCell ref="C374:C375"/>
    <mergeCell ref="H259:H260"/>
    <mergeCell ref="I259:I260"/>
    <mergeCell ref="B249:B252"/>
    <mergeCell ref="B257:B260"/>
    <mergeCell ref="A245:A248"/>
    <mergeCell ref="B245:B248"/>
    <mergeCell ref="C245:C248"/>
    <mergeCell ref="I372:I373"/>
    <mergeCell ref="A211:A213"/>
    <mergeCell ref="B211:B213"/>
    <mergeCell ref="C211:C213"/>
    <mergeCell ref="E211:E213"/>
    <mergeCell ref="F211:F213"/>
    <mergeCell ref="E198:E202"/>
    <mergeCell ref="I195:I197"/>
    <mergeCell ref="A173:A177"/>
    <mergeCell ref="C173:C177"/>
    <mergeCell ref="D173:D175"/>
    <mergeCell ref="E173:E177"/>
    <mergeCell ref="F173:F174"/>
    <mergeCell ref="B173:B177"/>
    <mergeCell ref="H173:H174"/>
    <mergeCell ref="I173:I174"/>
    <mergeCell ref="I162:I163"/>
    <mergeCell ref="H162:H163"/>
    <mergeCell ref="D169:D172"/>
    <mergeCell ref="E168:E172"/>
    <mergeCell ref="H206:H207"/>
    <mergeCell ref="H198:H199"/>
    <mergeCell ref="F184:F186"/>
    <mergeCell ref="F200:F202"/>
    <mergeCell ref="B206:B207"/>
    <mergeCell ref="H203:H205"/>
    <mergeCell ref="F206:F207"/>
    <mergeCell ref="I203:I205"/>
    <mergeCell ref="E193:E197"/>
    <mergeCell ref="D196:D197"/>
    <mergeCell ref="I198:I199"/>
    <mergeCell ref="E162:E165"/>
    <mergeCell ref="E166:E167"/>
    <mergeCell ref="C120:C122"/>
    <mergeCell ref="H125:H127"/>
    <mergeCell ref="B134:B136"/>
    <mergeCell ref="C134:C136"/>
    <mergeCell ref="D134:D135"/>
    <mergeCell ref="E134:E136"/>
    <mergeCell ref="F134:F136"/>
    <mergeCell ref="G134:G136"/>
    <mergeCell ref="H134:H136"/>
    <mergeCell ref="H168:H169"/>
    <mergeCell ref="B217:B218"/>
    <mergeCell ref="B168:B172"/>
    <mergeCell ref="D212:D213"/>
    <mergeCell ref="H120:H122"/>
    <mergeCell ref="F125:F127"/>
    <mergeCell ref="F137:F139"/>
    <mergeCell ref="D158:D159"/>
    <mergeCell ref="C203:C205"/>
    <mergeCell ref="H187:H189"/>
    <mergeCell ref="C217:C218"/>
    <mergeCell ref="G166:G167"/>
    <mergeCell ref="H140:H142"/>
    <mergeCell ref="D126:D127"/>
    <mergeCell ref="H151:H152"/>
    <mergeCell ref="H153:H155"/>
    <mergeCell ref="F195:F197"/>
    <mergeCell ref="F198:F199"/>
    <mergeCell ref="F193:F194"/>
    <mergeCell ref="G181:G186"/>
    <mergeCell ref="D193:D195"/>
    <mergeCell ref="G193:G197"/>
    <mergeCell ref="C206:C207"/>
    <mergeCell ref="M54:M55"/>
    <mergeCell ref="J54:J55"/>
    <mergeCell ref="K54:K55"/>
    <mergeCell ref="L54:L55"/>
    <mergeCell ref="I67:I68"/>
    <mergeCell ref="H137:H139"/>
    <mergeCell ref="H156:H161"/>
    <mergeCell ref="H164:H165"/>
    <mergeCell ref="A156:A161"/>
    <mergeCell ref="B140:B142"/>
    <mergeCell ref="M47:M48"/>
    <mergeCell ref="A206:A207"/>
    <mergeCell ref="A198:A202"/>
    <mergeCell ref="A181:A186"/>
    <mergeCell ref="A217:A218"/>
    <mergeCell ref="B214:B216"/>
    <mergeCell ref="C221:C223"/>
    <mergeCell ref="C168:C172"/>
    <mergeCell ref="F187:F189"/>
    <mergeCell ref="I170:I172"/>
    <mergeCell ref="B219:B220"/>
    <mergeCell ref="B181:B186"/>
    <mergeCell ref="C181:C186"/>
    <mergeCell ref="C219:C220"/>
    <mergeCell ref="G219:G220"/>
    <mergeCell ref="H219:H220"/>
    <mergeCell ref="I219:I220"/>
    <mergeCell ref="D215:D216"/>
    <mergeCell ref="F219:F220"/>
    <mergeCell ref="E214:E216"/>
    <mergeCell ref="E219:E220"/>
    <mergeCell ref="D199:D202"/>
    <mergeCell ref="J47:J48"/>
    <mergeCell ref="K47:K48"/>
    <mergeCell ref="L47:L48"/>
    <mergeCell ref="H81:H83"/>
    <mergeCell ref="I81:I83"/>
    <mergeCell ref="I79:I80"/>
    <mergeCell ref="F64:F66"/>
    <mergeCell ref="H71:H72"/>
    <mergeCell ref="F73:F75"/>
    <mergeCell ref="F67:F68"/>
    <mergeCell ref="I64:I66"/>
    <mergeCell ref="H64:H66"/>
    <mergeCell ref="H69:H70"/>
    <mergeCell ref="G51:G53"/>
    <mergeCell ref="H79:H80"/>
    <mergeCell ref="G81:G83"/>
    <mergeCell ref="F81:F83"/>
    <mergeCell ref="G79:G80"/>
    <mergeCell ref="A76:I78"/>
    <mergeCell ref="E67:E70"/>
    <mergeCell ref="I71:I72"/>
    <mergeCell ref="I73:I75"/>
    <mergeCell ref="H54:H57"/>
    <mergeCell ref="C79:C83"/>
    <mergeCell ref="A71:A75"/>
    <mergeCell ref="B71:B75"/>
    <mergeCell ref="A54:A57"/>
    <mergeCell ref="A64:A66"/>
    <mergeCell ref="I69:I70"/>
    <mergeCell ref="I54:I57"/>
    <mergeCell ref="C71:C75"/>
    <mergeCell ref="I143:I145"/>
    <mergeCell ref="H123:H124"/>
    <mergeCell ref="I123:I124"/>
    <mergeCell ref="F178:F180"/>
    <mergeCell ref="G178:G180"/>
    <mergeCell ref="H178:H180"/>
    <mergeCell ref="H170:H172"/>
    <mergeCell ref="F111:F112"/>
    <mergeCell ref="I164:I165"/>
    <mergeCell ref="I168:I169"/>
    <mergeCell ref="H117:H119"/>
    <mergeCell ref="H195:H197"/>
    <mergeCell ref="I128:I130"/>
    <mergeCell ref="G120:G122"/>
    <mergeCell ref="F115:F116"/>
    <mergeCell ref="H115:H116"/>
    <mergeCell ref="I134:I136"/>
    <mergeCell ref="I193:I194"/>
    <mergeCell ref="I140:I142"/>
    <mergeCell ref="F190:F192"/>
    <mergeCell ref="F170:F172"/>
    <mergeCell ref="I184:I186"/>
    <mergeCell ref="H181:H183"/>
    <mergeCell ref="H184:H186"/>
    <mergeCell ref="F181:F183"/>
    <mergeCell ref="F175:F177"/>
    <mergeCell ref="G173:G177"/>
    <mergeCell ref="G168:G172"/>
    <mergeCell ref="I175:I177"/>
    <mergeCell ref="G140:G142"/>
    <mergeCell ref="D176:D177"/>
    <mergeCell ref="I206:I207"/>
    <mergeCell ref="C229:C230"/>
    <mergeCell ref="I181:I183"/>
    <mergeCell ref="I187:I189"/>
    <mergeCell ref="I211:I213"/>
    <mergeCell ref="D182:D186"/>
    <mergeCell ref="E203:E205"/>
    <mergeCell ref="F203:F205"/>
    <mergeCell ref="E217:E218"/>
    <mergeCell ref="E364:E366"/>
    <mergeCell ref="I257:I258"/>
    <mergeCell ref="G211:G213"/>
    <mergeCell ref="H211:H213"/>
    <mergeCell ref="I221:I223"/>
    <mergeCell ref="I237:I238"/>
    <mergeCell ref="F310:F311"/>
    <mergeCell ref="G312:G315"/>
    <mergeCell ref="C257:C260"/>
    <mergeCell ref="D258:D260"/>
    <mergeCell ref="E257:E260"/>
    <mergeCell ref="C214:C216"/>
    <mergeCell ref="E206:E207"/>
    <mergeCell ref="D203:D204"/>
    <mergeCell ref="C193:C197"/>
    <mergeCell ref="C287:C288"/>
    <mergeCell ref="F217:F218"/>
    <mergeCell ref="C364:C366"/>
    <mergeCell ref="I178:I180"/>
    <mergeCell ref="C300:C301"/>
    <mergeCell ref="F298:F299"/>
    <mergeCell ref="I200:I202"/>
    <mergeCell ref="B111:B114"/>
    <mergeCell ref="D106:D107"/>
    <mergeCell ref="D141:D142"/>
    <mergeCell ref="M221:M222"/>
    <mergeCell ref="M226:M227"/>
    <mergeCell ref="F146:F148"/>
    <mergeCell ref="E156:E161"/>
    <mergeCell ref="F158:F161"/>
    <mergeCell ref="G156:G161"/>
    <mergeCell ref="G137:G139"/>
    <mergeCell ref="D137:D138"/>
    <mergeCell ref="B137:B139"/>
    <mergeCell ref="B156:B161"/>
    <mergeCell ref="C156:C161"/>
    <mergeCell ref="D160:D161"/>
    <mergeCell ref="F164:F165"/>
    <mergeCell ref="B166:B167"/>
    <mergeCell ref="C166:C167"/>
    <mergeCell ref="C162:C165"/>
    <mergeCell ref="G162:G165"/>
    <mergeCell ref="G151:G155"/>
    <mergeCell ref="F140:F142"/>
    <mergeCell ref="D151:D153"/>
    <mergeCell ref="E151:E155"/>
    <mergeCell ref="M203:M204"/>
    <mergeCell ref="J203:J204"/>
    <mergeCell ref="K203:K204"/>
    <mergeCell ref="L203:L204"/>
    <mergeCell ref="G198:G202"/>
    <mergeCell ref="I137:I139"/>
    <mergeCell ref="I146:I148"/>
    <mergeCell ref="H200:H202"/>
    <mergeCell ref="C108:C110"/>
    <mergeCell ref="A128:A133"/>
    <mergeCell ref="C105:C107"/>
    <mergeCell ref="B193:B197"/>
    <mergeCell ref="D154:D155"/>
    <mergeCell ref="E178:E180"/>
    <mergeCell ref="F166:F167"/>
    <mergeCell ref="F151:F152"/>
    <mergeCell ref="F162:F163"/>
    <mergeCell ref="B151:B155"/>
    <mergeCell ref="C151:C155"/>
    <mergeCell ref="C140:C142"/>
    <mergeCell ref="I151:I152"/>
    <mergeCell ref="F153:F155"/>
    <mergeCell ref="H190:H192"/>
    <mergeCell ref="A105:A107"/>
    <mergeCell ref="B105:B107"/>
    <mergeCell ref="B120:B122"/>
    <mergeCell ref="D113:D114"/>
    <mergeCell ref="G187:G192"/>
    <mergeCell ref="C115:C119"/>
    <mergeCell ref="D115:D117"/>
    <mergeCell ref="D111:D112"/>
    <mergeCell ref="B123:B127"/>
    <mergeCell ref="C123:C127"/>
    <mergeCell ref="D123:D125"/>
    <mergeCell ref="E123:E127"/>
    <mergeCell ref="F123:F124"/>
    <mergeCell ref="G105:G107"/>
    <mergeCell ref="E108:E110"/>
    <mergeCell ref="F105:F107"/>
    <mergeCell ref="A111:A114"/>
    <mergeCell ref="M158:M159"/>
    <mergeCell ref="J158:J159"/>
    <mergeCell ref="L158:L159"/>
    <mergeCell ref="K158:K159"/>
    <mergeCell ref="I120:I122"/>
    <mergeCell ref="I117:I119"/>
    <mergeCell ref="I102:I104"/>
    <mergeCell ref="E105:E107"/>
    <mergeCell ref="E120:E122"/>
    <mergeCell ref="F128:F130"/>
    <mergeCell ref="D102:D103"/>
    <mergeCell ref="D129:D133"/>
    <mergeCell ref="F120:F122"/>
    <mergeCell ref="F131:F133"/>
    <mergeCell ref="D109:D110"/>
    <mergeCell ref="G108:G110"/>
    <mergeCell ref="E111:E114"/>
    <mergeCell ref="F113:F114"/>
    <mergeCell ref="E102:E104"/>
    <mergeCell ref="I105:I107"/>
    <mergeCell ref="F102:F104"/>
    <mergeCell ref="E140:E142"/>
    <mergeCell ref="F156:F157"/>
    <mergeCell ref="G102:G104"/>
    <mergeCell ref="H102:H104"/>
    <mergeCell ref="I113:I114"/>
    <mergeCell ref="I108:I110"/>
    <mergeCell ref="H108:H110"/>
    <mergeCell ref="I111:I112"/>
    <mergeCell ref="D121:D122"/>
    <mergeCell ref="H105:H107"/>
    <mergeCell ref="H143:H145"/>
    <mergeCell ref="C143:C148"/>
    <mergeCell ref="F143:F145"/>
    <mergeCell ref="G143:G148"/>
    <mergeCell ref="D179:D180"/>
    <mergeCell ref="E128:E133"/>
    <mergeCell ref="A140:A142"/>
    <mergeCell ref="H193:H194"/>
    <mergeCell ref="B117:B119"/>
    <mergeCell ref="A214:A216"/>
    <mergeCell ref="G221:G223"/>
    <mergeCell ref="H221:H223"/>
    <mergeCell ref="F94:F95"/>
    <mergeCell ref="F99:F101"/>
    <mergeCell ref="G99:G101"/>
    <mergeCell ref="D92:D93"/>
    <mergeCell ref="H99:H101"/>
    <mergeCell ref="D162:D164"/>
    <mergeCell ref="A187:A192"/>
    <mergeCell ref="A178:A180"/>
    <mergeCell ref="B178:B180"/>
    <mergeCell ref="C178:C180"/>
    <mergeCell ref="A134:A136"/>
    <mergeCell ref="A137:A139"/>
    <mergeCell ref="C137:C139"/>
    <mergeCell ref="A151:A155"/>
    <mergeCell ref="A162:A165"/>
    <mergeCell ref="B162:B165"/>
    <mergeCell ref="C111:C114"/>
    <mergeCell ref="B128:B133"/>
    <mergeCell ref="C128:C133"/>
    <mergeCell ref="A108:A110"/>
    <mergeCell ref="B108:B110"/>
    <mergeCell ref="I374:I375"/>
    <mergeCell ref="B277:B278"/>
    <mergeCell ref="H113:H114"/>
    <mergeCell ref="F117:F119"/>
    <mergeCell ref="A203:A205"/>
    <mergeCell ref="I115:I116"/>
    <mergeCell ref="B198:B202"/>
    <mergeCell ref="C198:C202"/>
    <mergeCell ref="C187:C192"/>
    <mergeCell ref="B203:B205"/>
    <mergeCell ref="A193:A197"/>
    <mergeCell ref="H131:H133"/>
    <mergeCell ref="I131:I133"/>
    <mergeCell ref="I153:I155"/>
    <mergeCell ref="I166:I167"/>
    <mergeCell ref="H175:H177"/>
    <mergeCell ref="H166:H167"/>
    <mergeCell ref="H146:H148"/>
    <mergeCell ref="D147:D148"/>
    <mergeCell ref="D188:D192"/>
    <mergeCell ref="E187:E192"/>
    <mergeCell ref="H128:H130"/>
    <mergeCell ref="A208:I210"/>
    <mergeCell ref="A166:A167"/>
    <mergeCell ref="I156:I161"/>
    <mergeCell ref="A168:A172"/>
    <mergeCell ref="G206:G207"/>
    <mergeCell ref="G224:G228"/>
    <mergeCell ref="D224:D225"/>
    <mergeCell ref="F168:F169"/>
    <mergeCell ref="G203:G205"/>
    <mergeCell ref="E237:E240"/>
    <mergeCell ref="B385:L385"/>
    <mergeCell ref="G287:G288"/>
    <mergeCell ref="H287:H288"/>
    <mergeCell ref="I287:I288"/>
    <mergeCell ref="E279:E280"/>
    <mergeCell ref="G261:G262"/>
    <mergeCell ref="B235:B236"/>
    <mergeCell ref="H261:H262"/>
    <mergeCell ref="G233:G234"/>
    <mergeCell ref="H233:H234"/>
    <mergeCell ref="C235:C236"/>
    <mergeCell ref="I269:I272"/>
    <mergeCell ref="H310:H311"/>
    <mergeCell ref="I310:I311"/>
    <mergeCell ref="F312:F313"/>
    <mergeCell ref="D237:D238"/>
    <mergeCell ref="J221:J222"/>
    <mergeCell ref="D275:D276"/>
    <mergeCell ref="L226:L227"/>
    <mergeCell ref="F285:F286"/>
    <mergeCell ref="H277:H278"/>
    <mergeCell ref="B261:B262"/>
    <mergeCell ref="G237:G240"/>
    <mergeCell ref="I320:I321"/>
    <mergeCell ref="D322:D323"/>
    <mergeCell ref="H245:H246"/>
    <mergeCell ref="F249:F250"/>
    <mergeCell ref="F233:F234"/>
    <mergeCell ref="E231:E232"/>
    <mergeCell ref="C231:C232"/>
    <mergeCell ref="I235:I236"/>
    <mergeCell ref="F376:F377"/>
    <mergeCell ref="A281:A284"/>
    <mergeCell ref="C237:C240"/>
    <mergeCell ref="I226:I228"/>
    <mergeCell ref="I253:I254"/>
    <mergeCell ref="H235:H236"/>
    <mergeCell ref="B253:B256"/>
    <mergeCell ref="C253:C256"/>
    <mergeCell ref="H231:H232"/>
    <mergeCell ref="E143:E148"/>
    <mergeCell ref="B231:B232"/>
    <mergeCell ref="I190:I192"/>
    <mergeCell ref="D156:D157"/>
    <mergeCell ref="I217:I218"/>
    <mergeCell ref="B187:B192"/>
    <mergeCell ref="E181:E186"/>
    <mergeCell ref="E221:E223"/>
    <mergeCell ref="I84:I86"/>
    <mergeCell ref="A120:A122"/>
    <mergeCell ref="E137:E139"/>
    <mergeCell ref="I125:I127"/>
    <mergeCell ref="I233:I234"/>
    <mergeCell ref="B221:B223"/>
    <mergeCell ref="F214:F216"/>
    <mergeCell ref="G214:G216"/>
    <mergeCell ref="H214:H216"/>
    <mergeCell ref="I214:I216"/>
    <mergeCell ref="H111:H112"/>
    <mergeCell ref="F108:F110"/>
    <mergeCell ref="A123:A127"/>
    <mergeCell ref="A143:A148"/>
    <mergeCell ref="B143:B148"/>
    <mergeCell ref="D143:D146"/>
    <mergeCell ref="A102:A104"/>
    <mergeCell ref="B102:B104"/>
    <mergeCell ref="H94:H95"/>
    <mergeCell ref="I99:I101"/>
    <mergeCell ref="C102:C104"/>
    <mergeCell ref="F47:F50"/>
    <mergeCell ref="I51:I53"/>
    <mergeCell ref="H73:H75"/>
    <mergeCell ref="D71:D72"/>
    <mergeCell ref="D62:D63"/>
    <mergeCell ref="C67:C70"/>
    <mergeCell ref="H92:H93"/>
    <mergeCell ref="I92:I93"/>
    <mergeCell ref="H84:H86"/>
    <mergeCell ref="B99:B101"/>
    <mergeCell ref="A61:A63"/>
    <mergeCell ref="D47:D48"/>
    <mergeCell ref="A79:A83"/>
    <mergeCell ref="B79:B83"/>
    <mergeCell ref="C99:C101"/>
    <mergeCell ref="D82:D83"/>
    <mergeCell ref="B84:B86"/>
    <mergeCell ref="C84:C86"/>
    <mergeCell ref="E84:E86"/>
    <mergeCell ref="D85:D86"/>
    <mergeCell ref="E71:E75"/>
    <mergeCell ref="G87:G91"/>
    <mergeCell ref="G92:G95"/>
    <mergeCell ref="C87:C91"/>
    <mergeCell ref="F92:F93"/>
    <mergeCell ref="F71:F72"/>
    <mergeCell ref="G84:G86"/>
    <mergeCell ref="A42:A46"/>
    <mergeCell ref="B42:B46"/>
    <mergeCell ref="C42:C46"/>
    <mergeCell ref="E42:E46"/>
    <mergeCell ref="I42:I43"/>
    <mergeCell ref="D42:D43"/>
    <mergeCell ref="D44:D46"/>
    <mergeCell ref="H67:H68"/>
    <mergeCell ref="B54:B57"/>
    <mergeCell ref="G64:G66"/>
    <mergeCell ref="B64:B66"/>
    <mergeCell ref="C47:C50"/>
    <mergeCell ref="H40:H41"/>
    <mergeCell ref="E64:E66"/>
    <mergeCell ref="E51:E53"/>
    <mergeCell ref="B67:B70"/>
    <mergeCell ref="D65:D66"/>
    <mergeCell ref="F44:F46"/>
    <mergeCell ref="G54:G57"/>
    <mergeCell ref="I47:I50"/>
    <mergeCell ref="G47:G50"/>
    <mergeCell ref="H44:H46"/>
    <mergeCell ref="F61:F63"/>
    <mergeCell ref="E61:E63"/>
    <mergeCell ref="C61:C63"/>
    <mergeCell ref="G33:G37"/>
    <mergeCell ref="G38:G41"/>
    <mergeCell ref="I30:I32"/>
    <mergeCell ref="I33:I34"/>
    <mergeCell ref="F24:F26"/>
    <mergeCell ref="G24:G26"/>
    <mergeCell ref="G30:G32"/>
    <mergeCell ref="I40:I41"/>
    <mergeCell ref="H24:H26"/>
    <mergeCell ref="E27:E29"/>
    <mergeCell ref="B33:B37"/>
    <mergeCell ref="D67:D68"/>
    <mergeCell ref="D69:D70"/>
    <mergeCell ref="G61:G63"/>
    <mergeCell ref="H61:H63"/>
    <mergeCell ref="H47:H50"/>
    <mergeCell ref="H51:H53"/>
    <mergeCell ref="E38:E41"/>
    <mergeCell ref="F38:F39"/>
    <mergeCell ref="D28:D29"/>
    <mergeCell ref="D22:D23"/>
    <mergeCell ref="C24:C26"/>
    <mergeCell ref="E24:E26"/>
    <mergeCell ref="D25:D26"/>
    <mergeCell ref="C30:C32"/>
    <mergeCell ref="D31:D32"/>
    <mergeCell ref="E30:E32"/>
    <mergeCell ref="A96:I98"/>
    <mergeCell ref="D99:D100"/>
    <mergeCell ref="F84:F86"/>
    <mergeCell ref="E47:E50"/>
    <mergeCell ref="C54:C57"/>
    <mergeCell ref="D52:D53"/>
    <mergeCell ref="D49:D50"/>
    <mergeCell ref="A67:A70"/>
    <mergeCell ref="E79:E83"/>
    <mergeCell ref="F79:F80"/>
    <mergeCell ref="A58:I60"/>
    <mergeCell ref="C51:C53"/>
    <mergeCell ref="E87:E91"/>
    <mergeCell ref="E99:E101"/>
    <mergeCell ref="I21:I23"/>
    <mergeCell ref="H38:H39"/>
    <mergeCell ref="I35:I37"/>
    <mergeCell ref="F21:F23"/>
    <mergeCell ref="I38:I39"/>
    <mergeCell ref="C21:C23"/>
    <mergeCell ref="I24:I26"/>
    <mergeCell ref="F33:F34"/>
    <mergeCell ref="A27:A29"/>
    <mergeCell ref="B27:B29"/>
    <mergeCell ref="C27:C29"/>
    <mergeCell ref="H89:H91"/>
    <mergeCell ref="F87:F88"/>
    <mergeCell ref="G21:G23"/>
    <mergeCell ref="D79:D81"/>
    <mergeCell ref="E21:E23"/>
    <mergeCell ref="G42:G46"/>
    <mergeCell ref="F42:F43"/>
    <mergeCell ref="H42:H43"/>
    <mergeCell ref="D55:D57"/>
    <mergeCell ref="E54:E57"/>
    <mergeCell ref="C38:C41"/>
    <mergeCell ref="F54:F57"/>
    <mergeCell ref="D40:D41"/>
    <mergeCell ref="A24:A26"/>
    <mergeCell ref="B24:B26"/>
    <mergeCell ref="F40:F41"/>
    <mergeCell ref="F51:F53"/>
    <mergeCell ref="F69:F70"/>
    <mergeCell ref="A87:A91"/>
    <mergeCell ref="A84:A86"/>
    <mergeCell ref="H21:H23"/>
    <mergeCell ref="H33:H34"/>
    <mergeCell ref="H30:H32"/>
    <mergeCell ref="F30:F32"/>
    <mergeCell ref="F27:F29"/>
    <mergeCell ref="C33:C37"/>
    <mergeCell ref="D33:D34"/>
    <mergeCell ref="D35:D37"/>
    <mergeCell ref="D38:D39"/>
    <mergeCell ref="A115:A119"/>
    <mergeCell ref="E115:E119"/>
    <mergeCell ref="I94:I95"/>
    <mergeCell ref="D94:D95"/>
    <mergeCell ref="E92:E95"/>
    <mergeCell ref="B61:B63"/>
    <mergeCell ref="B47:B50"/>
    <mergeCell ref="I61:I63"/>
    <mergeCell ref="G71:G75"/>
    <mergeCell ref="I27:I29"/>
    <mergeCell ref="A47:A50"/>
    <mergeCell ref="A38:A41"/>
    <mergeCell ref="B38:B41"/>
    <mergeCell ref="I89:I91"/>
    <mergeCell ref="I44:I46"/>
    <mergeCell ref="D118:D119"/>
    <mergeCell ref="D87:D88"/>
    <mergeCell ref="B87:B91"/>
    <mergeCell ref="C92:C95"/>
    <mergeCell ref="B115:B116"/>
    <mergeCell ref="E33:E37"/>
    <mergeCell ref="H35:H37"/>
    <mergeCell ref="B92:B95"/>
    <mergeCell ref="C64:C66"/>
    <mergeCell ref="D89:D91"/>
    <mergeCell ref="G67:G70"/>
    <mergeCell ref="A30:A32"/>
    <mergeCell ref="B30:B32"/>
    <mergeCell ref="A33:A37"/>
    <mergeCell ref="G27:G29"/>
    <mergeCell ref="H27:H29"/>
    <mergeCell ref="F35:F37"/>
    <mergeCell ref="B285:B286"/>
    <mergeCell ref="L221:L222"/>
    <mergeCell ref="A219:A220"/>
    <mergeCell ref="K5:M5"/>
    <mergeCell ref="K7:M7"/>
    <mergeCell ref="A9:L9"/>
    <mergeCell ref="A11:A13"/>
    <mergeCell ref="D11:D12"/>
    <mergeCell ref="E11:E13"/>
    <mergeCell ref="A15:I17"/>
    <mergeCell ref="A21:A23"/>
    <mergeCell ref="B21:B23"/>
    <mergeCell ref="J12:J13"/>
    <mergeCell ref="G11:G13"/>
    <mergeCell ref="H11:H13"/>
    <mergeCell ref="I11:I13"/>
    <mergeCell ref="J11:M11"/>
    <mergeCell ref="L12:M12"/>
    <mergeCell ref="K12:K13"/>
    <mergeCell ref="F221:F223"/>
    <mergeCell ref="A18:I20"/>
    <mergeCell ref="F89:F91"/>
    <mergeCell ref="I87:I88"/>
    <mergeCell ref="D73:D75"/>
    <mergeCell ref="B11:B13"/>
    <mergeCell ref="C11:C13"/>
    <mergeCell ref="F11:F13"/>
    <mergeCell ref="A51:A53"/>
    <mergeCell ref="B51:B53"/>
    <mergeCell ref="H87:H88"/>
    <mergeCell ref="A99:A101"/>
    <mergeCell ref="A92:A95"/>
    <mergeCell ref="A233:A234"/>
    <mergeCell ref="B233:B234"/>
    <mergeCell ref="A221:A223"/>
    <mergeCell ref="G217:G218"/>
    <mergeCell ref="A237:A240"/>
    <mergeCell ref="B237:B240"/>
    <mergeCell ref="A235:A236"/>
    <mergeCell ref="D226:D228"/>
    <mergeCell ref="E224:E228"/>
    <mergeCell ref="F226:F228"/>
    <mergeCell ref="H239:H240"/>
    <mergeCell ref="H237:H238"/>
    <mergeCell ref="F237:F238"/>
    <mergeCell ref="H273:H274"/>
    <mergeCell ref="A231:A232"/>
    <mergeCell ref="F239:F240"/>
    <mergeCell ref="A273:A276"/>
    <mergeCell ref="B273:B276"/>
    <mergeCell ref="C273:C276"/>
    <mergeCell ref="D222:D223"/>
    <mergeCell ref="H217:H218"/>
    <mergeCell ref="E261:E262"/>
    <mergeCell ref="C233:C234"/>
    <mergeCell ref="J269:J270"/>
    <mergeCell ref="F277:F278"/>
    <mergeCell ref="G277:G278"/>
    <mergeCell ref="K221:K222"/>
    <mergeCell ref="F255:F256"/>
    <mergeCell ref="G255:G256"/>
    <mergeCell ref="J226:J227"/>
    <mergeCell ref="G253:G254"/>
    <mergeCell ref="H226:H228"/>
    <mergeCell ref="K226:K227"/>
    <mergeCell ref="F231:F232"/>
    <mergeCell ref="I231:I232"/>
    <mergeCell ref="G267:G272"/>
    <mergeCell ref="I245:I246"/>
    <mergeCell ref="H249:H250"/>
    <mergeCell ref="H251:H252"/>
    <mergeCell ref="I275:I276"/>
    <mergeCell ref="H267:H268"/>
    <mergeCell ref="F263:F264"/>
    <mergeCell ref="G263:G266"/>
    <mergeCell ref="I247:I248"/>
    <mergeCell ref="I251:I252"/>
    <mergeCell ref="F245:F246"/>
    <mergeCell ref="G231:G232"/>
    <mergeCell ref="F235:F236"/>
    <mergeCell ref="F229:F230"/>
    <mergeCell ref="G229:G230"/>
    <mergeCell ref="H229:H230"/>
    <mergeCell ref="I229:I230"/>
    <mergeCell ref="H243:H244"/>
    <mergeCell ref="G235:G236"/>
    <mergeCell ref="F251:F252"/>
    <mergeCell ref="M295:M296"/>
    <mergeCell ref="I293:I294"/>
    <mergeCell ref="F295:F297"/>
    <mergeCell ref="G295:G297"/>
    <mergeCell ref="H295:H297"/>
    <mergeCell ref="I295:I297"/>
    <mergeCell ref="E300:E301"/>
    <mergeCell ref="D254:D256"/>
    <mergeCell ref="E253:E256"/>
    <mergeCell ref="E233:E234"/>
    <mergeCell ref="K269:K270"/>
    <mergeCell ref="L269:L270"/>
    <mergeCell ref="J295:J296"/>
    <mergeCell ref="K295:K296"/>
    <mergeCell ref="F279:F280"/>
    <mergeCell ref="M269:M270"/>
    <mergeCell ref="H255:H256"/>
    <mergeCell ref="H253:H254"/>
    <mergeCell ref="F259:F260"/>
    <mergeCell ref="G259:G260"/>
    <mergeCell ref="H257:H258"/>
    <mergeCell ref="L295:L296"/>
    <mergeCell ref="I243:I244"/>
    <mergeCell ref="E273:E276"/>
    <mergeCell ref="F275:F276"/>
    <mergeCell ref="G273:G276"/>
    <mergeCell ref="H275:H276"/>
    <mergeCell ref="H279:H280"/>
    <mergeCell ref="G279:G280"/>
    <mergeCell ref="E287:E288"/>
    <mergeCell ref="D283:D284"/>
    <mergeCell ref="I279:I280"/>
    <mergeCell ref="I370:I371"/>
    <mergeCell ref="A367:I369"/>
    <mergeCell ref="F370:F371"/>
    <mergeCell ref="A312:A315"/>
    <mergeCell ref="B312:B315"/>
    <mergeCell ref="A308:A311"/>
    <mergeCell ref="B308:B311"/>
    <mergeCell ref="C308:C311"/>
    <mergeCell ref="I308:I309"/>
    <mergeCell ref="F318:F319"/>
    <mergeCell ref="H364:H366"/>
    <mergeCell ref="A340:A343"/>
    <mergeCell ref="B340:B343"/>
    <mergeCell ref="C340:C343"/>
    <mergeCell ref="H362:H363"/>
    <mergeCell ref="B364:B366"/>
    <mergeCell ref="H316:H317"/>
    <mergeCell ref="H312:H313"/>
    <mergeCell ref="H314:H315"/>
    <mergeCell ref="H318:H319"/>
    <mergeCell ref="F360:F361"/>
    <mergeCell ref="A344:A347"/>
    <mergeCell ref="F346:F347"/>
    <mergeCell ref="H346:H347"/>
    <mergeCell ref="G344:G347"/>
    <mergeCell ref="D340:D341"/>
    <mergeCell ref="H344:H345"/>
    <mergeCell ref="G316:G319"/>
    <mergeCell ref="G308:G311"/>
    <mergeCell ref="A320:A323"/>
    <mergeCell ref="G370:G373"/>
    <mergeCell ref="I344:I345"/>
    <mergeCell ref="H370:H371"/>
    <mergeCell ref="A370:A373"/>
    <mergeCell ref="H285:H286"/>
    <mergeCell ref="A263:A266"/>
    <mergeCell ref="B263:B266"/>
    <mergeCell ref="C263:C266"/>
    <mergeCell ref="D263:D264"/>
    <mergeCell ref="E263:E266"/>
    <mergeCell ref="B370:B373"/>
    <mergeCell ref="C370:C373"/>
    <mergeCell ref="D371:D373"/>
    <mergeCell ref="A364:A366"/>
    <mergeCell ref="E370:E373"/>
    <mergeCell ref="B328:B331"/>
    <mergeCell ref="C328:C331"/>
    <mergeCell ref="D328:D329"/>
    <mergeCell ref="E328:E331"/>
    <mergeCell ref="F328:F329"/>
    <mergeCell ref="H328:H329"/>
    <mergeCell ref="F324:F325"/>
    <mergeCell ref="H324:H325"/>
    <mergeCell ref="G320:G323"/>
    <mergeCell ref="A324:A327"/>
    <mergeCell ref="A360:A363"/>
    <mergeCell ref="D365:D366"/>
    <mergeCell ref="H320:H321"/>
    <mergeCell ref="F364:F366"/>
    <mergeCell ref="A298:A299"/>
    <mergeCell ref="B300:B301"/>
    <mergeCell ref="A316:A319"/>
    <mergeCell ref="B316:B319"/>
    <mergeCell ref="A285:A286"/>
    <mergeCell ref="E293:E294"/>
    <mergeCell ref="C316:C319"/>
    <mergeCell ref="D316:D317"/>
    <mergeCell ref="E295:E297"/>
    <mergeCell ref="F300:F301"/>
    <mergeCell ref="F316:F317"/>
    <mergeCell ref="C298:C299"/>
    <mergeCell ref="D306:D307"/>
    <mergeCell ref="D304:D305"/>
    <mergeCell ref="D314:D315"/>
    <mergeCell ref="F314:F315"/>
    <mergeCell ref="D318:D319"/>
    <mergeCell ref="F322:F323"/>
    <mergeCell ref="F344:F345"/>
    <mergeCell ref="H308:H309"/>
    <mergeCell ref="F320:F321"/>
    <mergeCell ref="C320:C323"/>
    <mergeCell ref="D320:D321"/>
    <mergeCell ref="E320:E323"/>
    <mergeCell ref="C295:C297"/>
    <mergeCell ref="F304:F305"/>
    <mergeCell ref="F306:F307"/>
    <mergeCell ref="F330:F331"/>
    <mergeCell ref="E316:E319"/>
    <mergeCell ref="B302:B303"/>
    <mergeCell ref="E360:E363"/>
    <mergeCell ref="D360:D361"/>
    <mergeCell ref="D362:D363"/>
    <mergeCell ref="B344:B347"/>
    <mergeCell ref="C344:C347"/>
    <mergeCell ref="D344:D345"/>
    <mergeCell ref="E344:E347"/>
    <mergeCell ref="C293:C294"/>
    <mergeCell ref="E340:E343"/>
    <mergeCell ref="D342:D343"/>
    <mergeCell ref="D346:D347"/>
    <mergeCell ref="A352:A355"/>
    <mergeCell ref="B352:B355"/>
    <mergeCell ref="C302:C303"/>
    <mergeCell ref="C285:C286"/>
    <mergeCell ref="D295:D296"/>
    <mergeCell ref="E304:E307"/>
    <mergeCell ref="B324:B327"/>
    <mergeCell ref="C324:C327"/>
    <mergeCell ref="A289:A290"/>
    <mergeCell ref="A302:A303"/>
    <mergeCell ref="A304:A307"/>
    <mergeCell ref="B304:B307"/>
    <mergeCell ref="C304:C307"/>
    <mergeCell ref="C312:C315"/>
    <mergeCell ref="D312:D313"/>
    <mergeCell ref="A328:A331"/>
    <mergeCell ref="D330:D331"/>
    <mergeCell ref="D310:D311"/>
    <mergeCell ref="E285:E286"/>
    <mergeCell ref="A295:A297"/>
    <mergeCell ref="A293:A294"/>
    <mergeCell ref="B293:B294"/>
    <mergeCell ref="B295:B297"/>
    <mergeCell ref="A291:A292"/>
    <mergeCell ref="A300:A301"/>
    <mergeCell ref="B291:B292"/>
    <mergeCell ref="B320:B323"/>
    <mergeCell ref="A336:A339"/>
    <mergeCell ref="B336:B339"/>
    <mergeCell ref="C336:C339"/>
    <mergeCell ref="D336:D337"/>
    <mergeCell ref="E336:E339"/>
    <mergeCell ref="F336:F337"/>
    <mergeCell ref="H336:H337"/>
    <mergeCell ref="I336:I337"/>
    <mergeCell ref="D338:D339"/>
    <mergeCell ref="F338:F339"/>
    <mergeCell ref="H338:H339"/>
    <mergeCell ref="I338:I339"/>
    <mergeCell ref="G336:G339"/>
    <mergeCell ref="A332:A335"/>
    <mergeCell ref="B332:B335"/>
    <mergeCell ref="C332:C335"/>
    <mergeCell ref="D332:D333"/>
    <mergeCell ref="E332:E335"/>
    <mergeCell ref="F332:F333"/>
    <mergeCell ref="H332:H333"/>
    <mergeCell ref="I332:I333"/>
    <mergeCell ref="D334:D335"/>
    <mergeCell ref="F334:F335"/>
    <mergeCell ref="G332:G335"/>
    <mergeCell ref="I334:I335"/>
    <mergeCell ref="F352:F353"/>
    <mergeCell ref="H352:H353"/>
    <mergeCell ref="I352:I353"/>
    <mergeCell ref="D354:D355"/>
    <mergeCell ref="F354:F355"/>
    <mergeCell ref="H354:H355"/>
    <mergeCell ref="I354:I355"/>
    <mergeCell ref="G352:G355"/>
    <mergeCell ref="A348:A351"/>
    <mergeCell ref="B348:B351"/>
    <mergeCell ref="C348:C351"/>
    <mergeCell ref="D348:D349"/>
    <mergeCell ref="I362:I363"/>
    <mergeCell ref="A356:A359"/>
    <mergeCell ref="B356:B359"/>
    <mergeCell ref="C356:C359"/>
    <mergeCell ref="D356:D357"/>
    <mergeCell ref="E356:E359"/>
    <mergeCell ref="F356:F357"/>
    <mergeCell ref="G356:G357"/>
    <mergeCell ref="H356:H357"/>
    <mergeCell ref="I356:I357"/>
    <mergeCell ref="D358:D359"/>
    <mergeCell ref="F358:F359"/>
    <mergeCell ref="G358:G359"/>
    <mergeCell ref="H358:H359"/>
    <mergeCell ref="I358:I359"/>
    <mergeCell ref="G360:G363"/>
    <mergeCell ref="B360:B363"/>
    <mergeCell ref="H360:H361"/>
    <mergeCell ref="F362:F363"/>
    <mergeCell ref="C360:C363"/>
    <mergeCell ref="H348:H349"/>
    <mergeCell ref="I348:I349"/>
    <mergeCell ref="D350:D351"/>
    <mergeCell ref="F350:F351"/>
    <mergeCell ref="H350:H351"/>
    <mergeCell ref="I350:I351"/>
    <mergeCell ref="G348:G351"/>
    <mergeCell ref="E302:E303"/>
    <mergeCell ref="D324:D325"/>
    <mergeCell ref="F326:F327"/>
    <mergeCell ref="H326:H327"/>
    <mergeCell ref="I326:I327"/>
    <mergeCell ref="G324:G327"/>
    <mergeCell ref="G328:G331"/>
    <mergeCell ref="I318:I319"/>
    <mergeCell ref="I324:I325"/>
    <mergeCell ref="F287:F288"/>
    <mergeCell ref="G298:G299"/>
    <mergeCell ref="H298:H299"/>
    <mergeCell ref="E291:E292"/>
    <mergeCell ref="E348:E351"/>
    <mergeCell ref="F348:F349"/>
    <mergeCell ref="H334:H335"/>
    <mergeCell ref="D308:D309"/>
    <mergeCell ref="E308:E311"/>
    <mergeCell ref="H304:H305"/>
    <mergeCell ref="H342:H343"/>
    <mergeCell ref="I346:I347"/>
    <mergeCell ref="I302:I303"/>
    <mergeCell ref="F293:F294"/>
    <mergeCell ref="G293:G294"/>
    <mergeCell ref="H293:H294"/>
    <mergeCell ref="K1:M1"/>
    <mergeCell ref="I328:I329"/>
    <mergeCell ref="H306:H307"/>
    <mergeCell ref="I306:I307"/>
    <mergeCell ref="I300:I301"/>
    <mergeCell ref="I322:I323"/>
    <mergeCell ref="I312:I313"/>
    <mergeCell ref="I314:I315"/>
    <mergeCell ref="I316:I317"/>
    <mergeCell ref="G364:G366"/>
    <mergeCell ref="G374:G375"/>
    <mergeCell ref="I376:I377"/>
    <mergeCell ref="H378:H379"/>
    <mergeCell ref="I378:I379"/>
    <mergeCell ref="I285:I286"/>
    <mergeCell ref="G285:G286"/>
    <mergeCell ref="I330:I331"/>
    <mergeCell ref="G128:G133"/>
    <mergeCell ref="G123:G127"/>
    <mergeCell ref="G115:G119"/>
    <mergeCell ref="G111:G114"/>
    <mergeCell ref="I291:I292"/>
    <mergeCell ref="G289:G290"/>
    <mergeCell ref="G300:G301"/>
    <mergeCell ref="H289:H290"/>
    <mergeCell ref="I289:I290"/>
    <mergeCell ref="G291:G292"/>
    <mergeCell ref="I298:I299"/>
    <mergeCell ref="I273:I274"/>
    <mergeCell ref="I364:I366"/>
    <mergeCell ref="I360:I361"/>
    <mergeCell ref="I304:I305"/>
    <mergeCell ref="B281:B284"/>
    <mergeCell ref="A257:A260"/>
    <mergeCell ref="F243:F244"/>
    <mergeCell ref="F253:F254"/>
    <mergeCell ref="D273:D274"/>
    <mergeCell ref="C281:C284"/>
    <mergeCell ref="D281:D282"/>
    <mergeCell ref="E281:E284"/>
    <mergeCell ref="C289:C290"/>
    <mergeCell ref="B289:B290"/>
    <mergeCell ref="A287:A288"/>
    <mergeCell ref="F289:F290"/>
    <mergeCell ref="I249:I250"/>
    <mergeCell ref="F308:F309"/>
    <mergeCell ref="E298:E299"/>
    <mergeCell ref="C291:C292"/>
    <mergeCell ref="B298:B299"/>
    <mergeCell ref="H302:H303"/>
    <mergeCell ref="F302:F303"/>
    <mergeCell ref="D246:D248"/>
    <mergeCell ref="E245:E248"/>
    <mergeCell ref="F247:F248"/>
    <mergeCell ref="G245:G248"/>
    <mergeCell ref="H247:H248"/>
    <mergeCell ref="A241:A244"/>
    <mergeCell ref="B241:B244"/>
    <mergeCell ref="D241:D242"/>
    <mergeCell ref="D243:D244"/>
    <mergeCell ref="E241:E244"/>
    <mergeCell ref="H281:H282"/>
    <mergeCell ref="E249:E252"/>
    <mergeCell ref="G302:G303"/>
    <mergeCell ref="K3:M3"/>
    <mergeCell ref="I342:I343"/>
    <mergeCell ref="E235:E236"/>
    <mergeCell ref="E229:E230"/>
    <mergeCell ref="E289:E290"/>
    <mergeCell ref="I283:I284"/>
    <mergeCell ref="G249:G252"/>
    <mergeCell ref="D239:D240"/>
    <mergeCell ref="F257:F258"/>
    <mergeCell ref="G257:G258"/>
    <mergeCell ref="F269:F272"/>
    <mergeCell ref="H269:H272"/>
    <mergeCell ref="I277:I278"/>
    <mergeCell ref="F291:F292"/>
    <mergeCell ref="I261:I262"/>
    <mergeCell ref="F261:F262"/>
    <mergeCell ref="E324:E327"/>
    <mergeCell ref="D326:D327"/>
    <mergeCell ref="H330:H331"/>
    <mergeCell ref="F340:F341"/>
    <mergeCell ref="H340:H341"/>
    <mergeCell ref="I340:I341"/>
    <mergeCell ref="F342:F343"/>
    <mergeCell ref="F241:F242"/>
    <mergeCell ref="G281:G284"/>
    <mergeCell ref="G304:G307"/>
    <mergeCell ref="I281:I282"/>
    <mergeCell ref="F281:F282"/>
    <mergeCell ref="H300:H301"/>
    <mergeCell ref="H291:H292"/>
    <mergeCell ref="D251:D252"/>
    <mergeCell ref="I239:I240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3" fitToHeight="15" orientation="landscape" blackAndWhite="1" r:id="rId1"/>
  <headerFooter differentFirst="1" alignWithMargins="0">
    <oddHeader>&amp;C&amp;"Times New Roman,обычный"&amp;P</oddHeader>
  </headerFooter>
  <rowBreaks count="7" manualBreakCount="7">
    <brk id="32" max="12" man="1"/>
    <brk id="110" max="12" man="1"/>
    <brk id="150" max="12" man="1"/>
    <brk id="186" max="12" man="1"/>
    <brk id="278" max="12" man="1"/>
    <brk id="311" max="12" man="1"/>
    <brk id="3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</vt:lpstr>
      <vt:lpstr>'2025-2027'!Заголовки_для_печати</vt:lpstr>
      <vt:lpstr>'2025-2027'!Область_печати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Руснак Владислав Евгеньевич</cp:lastModifiedBy>
  <cp:lastPrinted>2025-04-10T07:43:44Z</cp:lastPrinted>
  <dcterms:created xsi:type="dcterms:W3CDTF">2021-11-12T08:21:59Z</dcterms:created>
  <dcterms:modified xsi:type="dcterms:W3CDTF">2025-05-05T08:37:43Z</dcterms:modified>
</cp:coreProperties>
</file>