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40" windowWidth="12120" windowHeight="8700" activeTab="0"/>
  </bookViews>
  <sheets>
    <sheet name="01.03.05г." sheetId="1" r:id="rId1"/>
    <sheet name="Лист3" sheetId="2" r:id="rId2"/>
  </sheets>
  <definedNames>
    <definedName name="_xlnm.Print_Titles" localSheetId="0">'01.03.05г.'!$12:$12</definedName>
    <definedName name="_xlnm.Print_Area" localSheetId="0">'01.03.05г.'!$A$1:$Y$321</definedName>
  </definedNames>
  <calcPr fullCalcOnLoad="1"/>
</workbook>
</file>

<file path=xl/sharedStrings.xml><?xml version="1.0" encoding="utf-8"?>
<sst xmlns="http://schemas.openxmlformats.org/spreadsheetml/2006/main" count="606" uniqueCount="399">
  <si>
    <t xml:space="preserve">Код бюджетной классификации </t>
  </si>
  <si>
    <t>182 1 01 02000 01 0000 110</t>
  </si>
  <si>
    <t>182 1 03 02000 01 0000 110</t>
  </si>
  <si>
    <t>Налоги на совокупный доход</t>
  </si>
  <si>
    <t>182 1 05 01000 01 0000 110</t>
  </si>
  <si>
    <t>Единый налог, взимаемый в связи с применением упрощенной системы налогообложения</t>
  </si>
  <si>
    <t>182 1 05 03000 01 0000 110</t>
  </si>
  <si>
    <t>Единый сельскохозяйственный налог</t>
  </si>
  <si>
    <t>182 1 06 02000 02 0000 110</t>
  </si>
  <si>
    <t>182 1 09 04000 00 0000 110</t>
  </si>
  <si>
    <t>182 1 09 04010 02 0000 110</t>
  </si>
  <si>
    <t>Налог на имущество предприятий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</si>
  <si>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</si>
  <si>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</si>
  <si>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</si>
  <si>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000 1 15 00000 00 0000 000</t>
  </si>
  <si>
    <t>Административные платежи и сборы</t>
  </si>
  <si>
    <t>Штрафы, санкции, возмещение ущерба</t>
  </si>
  <si>
    <t>000 1 17 00000 00 0000 000</t>
  </si>
  <si>
    <t>Прочие неналоговые доходы</t>
  </si>
  <si>
    <t>Код бюджетной классификации</t>
  </si>
  <si>
    <t>Раздел, подраздел</t>
  </si>
  <si>
    <t xml:space="preserve"> Сумма                     (тыс. рублей)</t>
  </si>
  <si>
    <t>0100</t>
  </si>
  <si>
    <t>Общегосударственные вопросы</t>
  </si>
  <si>
    <t>0102</t>
  </si>
  <si>
    <t>0103</t>
  </si>
  <si>
    <t>0104</t>
  </si>
  <si>
    <t>0105</t>
  </si>
  <si>
    <t>Судебная система</t>
  </si>
  <si>
    <t>Обеспечение деятельности мировых судей</t>
  </si>
  <si>
    <t>Обеспечение деятельности Уставного Суда Калининградской области</t>
  </si>
  <si>
    <t>0107</t>
  </si>
  <si>
    <t>Обеспечение проведения выборов и референдумов</t>
  </si>
  <si>
    <t xml:space="preserve">Обеспечение  деятельности избирательной комиссии Калининградской области </t>
  </si>
  <si>
    <t>0112</t>
  </si>
  <si>
    <t>Обслуживание государственного и муниципального долга</t>
  </si>
  <si>
    <t>0113</t>
  </si>
  <si>
    <t xml:space="preserve">Резервные фонды </t>
  </si>
  <si>
    <t xml:space="preserve">Резервный фонд по предупреждению и ликвидации  последствий чрезвычайных ситуаций и стихийных бедствий </t>
  </si>
  <si>
    <t>Фонд непредвиденных расходов</t>
  </si>
  <si>
    <t>0114</t>
  </si>
  <si>
    <t xml:space="preserve">Прикладные научные исследования  в области  общегосударственных вопросов  </t>
  </si>
  <si>
    <t>0115</t>
  </si>
  <si>
    <t>Другие общегосударственные вопросы</t>
  </si>
  <si>
    <t>Руководство и управление в сфере установленных функций</t>
  </si>
  <si>
    <t xml:space="preserve">Обеспечение деятельности архивных учреждений </t>
  </si>
  <si>
    <t>Региональная целевая программа "Развитие архивного дела в Калининградской области на 2002-2005 годы"</t>
  </si>
  <si>
    <t>Региональная целевая программа "Патриотическое воспитание населения Калининградской области                                    на 2002-2005 годы"</t>
  </si>
  <si>
    <t xml:space="preserve">Региональная целевая Программы "Комплексные меры противодействия злоупотреблению наркотиками и их незаконному обороту" на 2003-2007 годы </t>
  </si>
  <si>
    <t>Областная целевая программа "Программа создания государственного градостроительного кадастра Калининградской области на 2003-2006 годы"</t>
  </si>
  <si>
    <t>Региональная программа "Государственная программа развития туризма и рекреации в Калининградской области на 2002-2006 годы"</t>
  </si>
  <si>
    <t xml:space="preserve">Областная инвестиционная программа на 2005 год </t>
  </si>
  <si>
    <t>Финансовая поддержка на возвратной основе</t>
  </si>
  <si>
    <t>Финансовая поддержка на возвратной основе за счет средств регионального продовольственного фонда</t>
  </si>
  <si>
    <t xml:space="preserve">Предоставление бюджетных кредитов </t>
  </si>
  <si>
    <t xml:space="preserve">Возврат бюджетных кредитов </t>
  </si>
  <si>
    <t>Финансовая поддержка на возвратной основе за счет средств целевого бюджетного фонда по поддержки агропромышленного комплекса</t>
  </si>
  <si>
    <t>Централизаванные кредиты, выданные в 1992-1994 годах организациям агропромышленного комплекса и потребительской кооперации</t>
  </si>
  <si>
    <t>Финансовая поддержка на возвратной основе за счет средств лизингового фонда</t>
  </si>
  <si>
    <t>Кредиты, выданные за счет средств налогового кредита (ссуды) из федерального бюджета</t>
  </si>
  <si>
    <t xml:space="preserve">Кредиты и ссуды, выданные за счет ссуды из федерального бюджета на осуществление комплекса мер по подготовке жилищно-коммунального хозяйства к осенне-зимнему периоду 2003/2004 года </t>
  </si>
  <si>
    <t>Финансовая поддержка на возвратной основе на финансирование сезонных полевых сельскохозяйственных работ</t>
  </si>
  <si>
    <t>Бюджетные кредиты бюджетам муниципальных образований</t>
  </si>
  <si>
    <t>Мероприятия, связанные  с  кассовым обслуживанием   исполнения областного бюджета органами  федерального казначейства</t>
  </si>
  <si>
    <t xml:space="preserve">Капитальный ремонт объектов, находящихся в государственной собственности </t>
  </si>
  <si>
    <t>Закон Калининградской области "О садоводческих, огороднических и дачных некоммерческих объединениях граждан в Калининградской области" от 3 ноября 2000 года № 276</t>
  </si>
  <si>
    <t>Проведение областного конкурса на звание "Самый благоустроенный город и поселок Калининградской области"</t>
  </si>
  <si>
    <t>Учредительный взнос ассоциации "Северо-Запад"</t>
  </si>
  <si>
    <t>Закон Калининградской области "О взаимодействии органов государственной власти Калининградской области и общественных  объединений" от 14 марта 2002 года № 128</t>
  </si>
  <si>
    <t>Софинансирование федеральной целевой программы развития налоговых органов</t>
  </si>
  <si>
    <t>Мероприятия по поддержке ветеранов войны, труда, вооруженных сил и правоохранительных органов</t>
  </si>
  <si>
    <t>Мероприятия по празднованию 60-летия Победы в Великой Отечественной Войне</t>
  </si>
  <si>
    <t>Мероприятия не отнесенные к другим общегосударственным вопросам</t>
  </si>
  <si>
    <t>0200</t>
  </si>
  <si>
    <t xml:space="preserve">Национальная оборона </t>
  </si>
  <si>
    <t>0203</t>
  </si>
  <si>
    <t>Мобилизационная подготовка экономики</t>
  </si>
  <si>
    <t>Областной  медицинский  центр "Резерв"</t>
  </si>
  <si>
    <t xml:space="preserve">Централизованная система оповещения населения области </t>
  </si>
  <si>
    <t xml:space="preserve">Обеспечение деятельности  объекта №10  </t>
  </si>
  <si>
    <t>0208</t>
  </si>
  <si>
    <t>Другие вопросы в области национальной обороны</t>
  </si>
  <si>
    <t>Мероприятия  по  обеспечению мобилизационной   готовности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</si>
  <si>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</si>
  <si>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</si>
  <si>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</si>
  <si>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</si>
  <si>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</si>
  <si>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и стихийных бедствий, гражданская оборона</t>
  </si>
  <si>
    <t>0310</t>
  </si>
  <si>
    <t>Обеспечение протвопожарной безопасности</t>
  </si>
  <si>
    <t>0313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</si>
  <si>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</si>
  <si>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</si>
  <si>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</si>
  <si>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</si>
  <si>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Сельское хозяйство и рыболовство </t>
  </si>
  <si>
    <t>Сельскохозяйственное производство</t>
  </si>
  <si>
    <t>Животноводство</t>
  </si>
  <si>
    <t>Субсидии на реализованное молоко</t>
  </si>
  <si>
    <t>Субсидии на реализацию молодняка крупного рогатого скота</t>
  </si>
  <si>
    <t>Субсидии на развитие отрасли свиноводства</t>
  </si>
  <si>
    <t>Субсидии на развитие отрасли птицеводства</t>
  </si>
  <si>
    <t>Субсидии на поддержку племенного животноводства</t>
  </si>
  <si>
    <t>Растениеводство</t>
  </si>
  <si>
    <t>Субсидирование процентной ставки по привлеченным кредитам в российских кредитных организациях</t>
  </si>
  <si>
    <t>Компенсация части затрат  по страхованию   сельскохозяйственных культур</t>
  </si>
  <si>
    <t>Отдельные мероприятия в области сельскохозяйственного производства</t>
  </si>
  <si>
    <t xml:space="preserve">Региональная подпрограмма "Неотложные меры борьбы с туберкулезом в Калининградской области" по разделу "Профилактика туберкулеза среди сельскохозяйственных животных"  </t>
  </si>
  <si>
    <t>Областная программа "Повышение плодородия почв Калининградской области" на 2002-2005 годы</t>
  </si>
  <si>
    <t xml:space="preserve">Коренное улучшение земель </t>
  </si>
  <si>
    <t>Мелиоративные мероприятия</t>
  </si>
  <si>
    <t>Обеспечение деятельности  подведомственных  учреждений</t>
  </si>
  <si>
    <t>0407</t>
  </si>
  <si>
    <t>Лесное хозяйство</t>
  </si>
  <si>
    <t>Лесоохранные и лесовосстановительные мероприятия</t>
  </si>
  <si>
    <t>0408</t>
  </si>
  <si>
    <t>Транспорт</t>
  </si>
  <si>
    <t>Отдельные  мероприятия  в  области  морского и  речного транспорта</t>
  </si>
  <si>
    <t>Областная программа "Сельский (школьный) автобус                               на 2004-2006 годы"</t>
  </si>
  <si>
    <t>Дорожное хозяйство</t>
  </si>
  <si>
    <t>Региональная программа ремонта и реконструкции городских улиц Калининградской области, используемых для проезда транзитного транспорта на 2004-2008 годы</t>
  </si>
  <si>
    <t>Территориального дорожный фонд</t>
  </si>
  <si>
    <t>Субсидирование за счет средств сувенций и субсидий из федерального бюджета на финансирование дорожного хозяйства</t>
  </si>
  <si>
    <t>0409</t>
  </si>
  <si>
    <t>Связь и информатика</t>
  </si>
  <si>
    <t>Областная государственная программа "Информатизация органов государственной власти Калининградской области" (2003-2006 годы)</t>
  </si>
  <si>
    <t>Региональная подпрограмма "Информационное обеспечение управления недвижимостью, реформирования и регулирования земельных и имущественных отношений в Калининградской области на 2003-2007 годы"</t>
  </si>
  <si>
    <t>0411</t>
  </si>
  <si>
    <t>Другие вопросы в области национальной экономики</t>
  </si>
  <si>
    <t>Областная государственная программа "Обеспечение жильем молодых семей (2003-2007 гг.)</t>
  </si>
  <si>
    <t>Областная целевая программа ипотечного жилищного кредитования населения Калининградской области</t>
  </si>
  <si>
    <t>Федеральная целевая программа развития Калининградской области на период до 2010 год</t>
  </si>
  <si>
    <t>Софинансирование Федеральной целевой программы развития Калиниградской области на период до 2010 года в части технического переворужения в сельском хозяйстве</t>
  </si>
  <si>
    <t>Региональная целевая программа "Создание автоматизированной системы ведения государственного  земельного кадастра и государственного учета недвижимости  на 2003-2007 годы в Калининградской                               области"</t>
  </si>
  <si>
    <t>Областная целевая программа государственной поддержки малого предпринимательства в Калининградской области на 2005-2007 годы</t>
  </si>
  <si>
    <t>в том числе расходы на содержание государственного областного учреждения "Фонд поддержки малого предпринимательства"</t>
  </si>
  <si>
    <t>Мероприятия в области гражданской промышленности</t>
  </si>
  <si>
    <t>Работы по гидрометеорологии и мониторингу окружающей среды</t>
  </si>
  <si>
    <t>Мероприятия по обновлению топографических карт, топографическому мониторингу и картографическое описание границ</t>
  </si>
  <si>
    <t>0500</t>
  </si>
  <si>
    <t>Жилищно-коммунальное хозяйство</t>
  </si>
  <si>
    <t>0502</t>
  </si>
  <si>
    <t>Коммунальное хозяйство</t>
  </si>
  <si>
    <t>Мероприятия в области коммунального хозяйства по развитию, реконструкции и замене инженерных сетей</t>
  </si>
  <si>
    <t>0504</t>
  </si>
  <si>
    <t>Другие вопросы в области жилищно-коммунального хозяйства</t>
  </si>
  <si>
    <t>Областная инвестиционная программа на 2005 год</t>
  </si>
  <si>
    <t>0600</t>
  </si>
  <si>
    <t>Охрана окружающей среды</t>
  </si>
  <si>
    <t>0601</t>
  </si>
  <si>
    <t>Мероприятия по сбору и удалению твердых отходов</t>
  </si>
  <si>
    <t>0602</t>
  </si>
  <si>
    <t>0604</t>
  </si>
  <si>
    <t>Природоохранные мероприятия</t>
  </si>
  <si>
    <t>0700</t>
  </si>
  <si>
    <t>Образование</t>
  </si>
  <si>
    <t>0702</t>
  </si>
  <si>
    <t>Общее образование</t>
  </si>
  <si>
    <t>0703</t>
  </si>
  <si>
    <t>Начальное профессиональное образование</t>
  </si>
  <si>
    <t xml:space="preserve">Возврат средств от сдачи  в аренду имущества </t>
  </si>
  <si>
    <t>0704</t>
  </si>
  <si>
    <t>Среднее профессиональное образование</t>
  </si>
  <si>
    <t>0705</t>
  </si>
  <si>
    <t>Переподготовка и повышение квалификации</t>
  </si>
  <si>
    <t>0707</t>
  </si>
  <si>
    <t>Молодежная политика и оздоровление детей</t>
  </si>
  <si>
    <t>Областная государственная целевая программа "Молодежь  Калининградской области - 2002 - 2005 г.г."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</si>
  <si>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</si>
  <si>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</si>
  <si>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</si>
  <si>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</si>
  <si>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</si>
  <si>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>Культура</t>
  </si>
  <si>
    <t xml:space="preserve">Возврат средств от сдачи в аренду имущества </t>
  </si>
  <si>
    <t>0802</t>
  </si>
  <si>
    <t xml:space="preserve">Кинематография </t>
  </si>
  <si>
    <t>0803</t>
  </si>
  <si>
    <t xml:space="preserve">Телевидение и радиовещание </t>
  </si>
  <si>
    <t>0804</t>
  </si>
  <si>
    <t>Периодическая печать и издательства</t>
  </si>
  <si>
    <t>Периодическая печать</t>
  </si>
  <si>
    <t>0806</t>
  </si>
  <si>
    <t>Другие вопросы в области культуры, кинематографии, средств массовой информации</t>
  </si>
  <si>
    <t>Региональная программа энергосбережения Калининградской области на 2001-2005 гг.</t>
  </si>
  <si>
    <t>0900</t>
  </si>
  <si>
    <t>Здравоохранение и спорт</t>
  </si>
  <si>
    <t>0901</t>
  </si>
  <si>
    <t xml:space="preserve">Здравоохранение </t>
  </si>
  <si>
    <t>Возврат средств от сдачи в аренду имущества</t>
  </si>
  <si>
    <t>0902</t>
  </si>
  <si>
    <t>Спорт и физическая культура</t>
  </si>
  <si>
    <t>0904</t>
  </si>
  <si>
    <t>Другие вопросы в области здравоохранения и спорта</t>
  </si>
  <si>
    <t>Областная целевая программа "Предупреждение и борьба с заболеваниями социального характера в Калинниградской области (2003-2007 годы )"</t>
  </si>
  <si>
    <t>Областная целевая программа "Профилактика и лечение артериальной гипертонии среди населения Калининградской области  на 2002-2005 годы"</t>
  </si>
  <si>
    <t>Областная целевая программа "Здоровый ребенок"</t>
  </si>
  <si>
    <t>Областная целевая программа "Льготные лекарства"</t>
  </si>
  <si>
    <t>Региональная комплексная Программа развития физической культуры и спорта в Калининградской области на 2003-2005 годы "Физкультура-здоровье-спорт"</t>
  </si>
  <si>
    <t>Мероприятия в области здравоохранения</t>
  </si>
  <si>
    <t>Расходы на обязательное медицинское страхование неработающего населения области</t>
  </si>
  <si>
    <t>1000</t>
  </si>
  <si>
    <t>Социальная политика</t>
  </si>
  <si>
    <t>1001</t>
  </si>
  <si>
    <t>1002</t>
  </si>
  <si>
    <t>Социальное обслуживание населения</t>
  </si>
  <si>
    <t>1003</t>
  </si>
  <si>
    <t>Социальное обеспечение населения</t>
  </si>
  <si>
    <t>Предоставление льгот ветеранам труда за счет средств бюджетов субъектов Российской Федерации и местных бюджетов</t>
  </si>
  <si>
    <t>Предоставление льгот труженикам тыла за счет средств бюджетов субъектов Российской Федерации и местных бюджетов</t>
  </si>
  <si>
    <t xml:space="preserve">Предоставление льгот реабилитированным лицам и лицам, признанных пострадавшими от политических репрессий </t>
  </si>
  <si>
    <t>Предоставление льгот ветеранам становления Калининградской области</t>
  </si>
  <si>
    <t xml:space="preserve">Ежемесячные пособия на  ребенка гражданам, имеющим детей из бюджетов субъектов Российской Федерации и местных бюджетов </t>
  </si>
  <si>
    <t>1006</t>
  </si>
  <si>
    <t>Другие вопросы в области социальной политики</t>
  </si>
  <si>
    <t>Оказание социальной помощи</t>
  </si>
  <si>
    <t>Мероприятия в области социальной политики</t>
  </si>
  <si>
    <t>Компенсации пострадавшим вкладчикам инвестиционной компании "Зеро"</t>
  </si>
  <si>
    <t>Возмещение убытков на  жилищно-коммунальных услуг  отдельным категориям граждан (федеральных)</t>
  </si>
  <si>
    <t>1101</t>
  </si>
  <si>
    <t>Дотации на возмещение расходов в части расходных обязательств бюджетов субъектов Российской Федерации</t>
  </si>
  <si>
    <t>Субвенции на обеспечение мер социальной поддержки для лиц, награжденных знаком "Почетный донор России"</t>
  </si>
  <si>
    <t>Региональная целевая программа "Патриотическое воспитание населения Калининградской области                           на 2002-2005 годы"</t>
  </si>
  <si>
    <t>ВСЕГО РАСХОДОВ</t>
  </si>
  <si>
    <t>Код</t>
  </si>
  <si>
    <t>Наименование</t>
  </si>
  <si>
    <t>Сумма</t>
  </si>
  <si>
    <t>Всего источников финансирования дефицита</t>
  </si>
  <si>
    <t>Наименование показателей</t>
  </si>
  <si>
    <t xml:space="preserve">Раздел I </t>
  </si>
  <si>
    <t>ДОХОДЫ</t>
  </si>
  <si>
    <t>Субвенции на выплату региональной надбавки работникам организаций бюджетной сферы</t>
  </si>
  <si>
    <t>Субвенции на обеспечение государственных гарантий прав граждан на получение общедоступного и бесплатного образования в образовательных учреждениях</t>
  </si>
  <si>
    <t xml:space="preserve">Субсидии на возмещение расходов, связанных с реализацией федеральных законов в части мер социальной поддержки отдельных категорий граждан в предыдущие годы </t>
  </si>
  <si>
    <t>Субвенции на обеспечение детей первого-второго годов жизни специальными молочными продуктами детского питания</t>
  </si>
  <si>
    <t>Субсидии на возмещение расходов бюджетов по предоставлению гражданам субсидий на оплату жилья и коммунальных услуг</t>
  </si>
  <si>
    <t>Субвенции на предоставление мер социальной поддержки ветеранам труда и труженикам тыла в части:</t>
  </si>
  <si>
    <t>льгот на оплату жилья и коммунальных услуг</t>
  </si>
  <si>
    <t>льгот на оплату проезда в городском транспорте</t>
  </si>
  <si>
    <t xml:space="preserve">Субсидии на предоставление мер социальной поддержки малоимущим гражданам </t>
  </si>
  <si>
    <t>Субвенции на обеспечение деятельности учреждений в части расходных обязательств бюджетов субъектов Российской Федерации, в том числе учреждений:</t>
  </si>
  <si>
    <t>образования</t>
  </si>
  <si>
    <t>здравоохранения</t>
  </si>
  <si>
    <t>ГО и ЧС</t>
  </si>
  <si>
    <t xml:space="preserve">Субсидии на обеспечение питания учащихся в муниципальных общеообразова-тельных учреждениях </t>
  </si>
  <si>
    <t>Субвенции на предоставление мер социальной поддержки многодетных семей, в части:</t>
  </si>
  <si>
    <t>социальной поддержки и социального обслуживания населения</t>
  </si>
  <si>
    <t>Итого доходов</t>
  </si>
  <si>
    <t>Раздел II</t>
  </si>
  <si>
    <t>Дотации на поддержку мер по обеспечению сбалансирован-ности бюджетов</t>
  </si>
  <si>
    <t>Субвенции на оплату жилищно-коммунальных услуг отдельным категориям граждан</t>
  </si>
  <si>
    <t>Субвенция на оплату жилищно-коммунальнных услуг отдельным категориям граждан</t>
  </si>
  <si>
    <t>Субсидия на возмещение расходов,  связанных с реализацией федеральных законов в части мер социальной поддержки отдельных категорий граждан в предыдущие годы</t>
  </si>
  <si>
    <t>Субвенция на обепечение мер социальной поддержки для лиц, награжденных знаком "Почетный донор России"</t>
  </si>
  <si>
    <t>Субвенция на обепечение мер социальной поддержки многодетных семей</t>
  </si>
  <si>
    <t>Субсидия на предоставления мер социальной поддержки малоимущим гражданам</t>
  </si>
  <si>
    <t>1004</t>
  </si>
  <si>
    <t>Опека, попечительство</t>
  </si>
  <si>
    <t>Субсидия на возмещение расходов по предоставлению гражданам субсидии на оплату жилья и коммунальных услуг</t>
  </si>
  <si>
    <t>0701</t>
  </si>
  <si>
    <t>Дошкольное образование</t>
  </si>
  <si>
    <t>0501</t>
  </si>
  <si>
    <t>Жилищное хозяйство</t>
  </si>
  <si>
    <t>Функционирование высшего должностного лица органа местного самоуправления</t>
  </si>
  <si>
    <t>Функционирование законодательных (представительных) органов местного самоуправления</t>
  </si>
  <si>
    <t>Природоохранные учреждения</t>
  </si>
  <si>
    <t>Доплаты к пенсиям   муниципальных служащих</t>
  </si>
  <si>
    <t>НАЛОГОВЫЕ   ДОХОДЫ</t>
  </si>
  <si>
    <t>Налоги на прибыль,  доходы</t>
  </si>
  <si>
    <t xml:space="preserve"> Налог на доходы физических лиц</t>
  </si>
  <si>
    <t>Налоги на товары (работы, услуги), реализуемые на территории РФ</t>
  </si>
  <si>
    <t xml:space="preserve"> Акцизы по подакцизным товарам (продукции) </t>
  </si>
  <si>
    <t>182 1 05 02000 01 0000 110</t>
  </si>
  <si>
    <t>Единый налог на вмененный доход для отдельных видов деятельности</t>
  </si>
  <si>
    <t xml:space="preserve">Налоги на имущество </t>
  </si>
  <si>
    <t>182 1 06 01000 03 0000 110</t>
  </si>
  <si>
    <t xml:space="preserve"> Налог на имущество физических лиц</t>
  </si>
  <si>
    <t xml:space="preserve"> Налог на имущество организаций</t>
  </si>
  <si>
    <t xml:space="preserve"> Земельный налог</t>
  </si>
  <si>
    <t>000 1 08 00000 00 0000 000</t>
  </si>
  <si>
    <t xml:space="preserve"> Государственная пошлина </t>
  </si>
  <si>
    <t>Задолженность по отмененным налогам, сборам и иным обязательным платежам</t>
  </si>
  <si>
    <t>182 1 09 01000 03 0000 110</t>
  </si>
  <si>
    <t xml:space="preserve">Налог на прибыль организаций, зачисляемый в местные бюджеты (в части сумм по расчетам за 2004 год и погашения задолженности прошлых лет) </t>
  </si>
  <si>
    <t>НЕНАЛОГОВЫЕ ДОХОДЫ</t>
  </si>
  <si>
    <t>000 1 11 00000 00 0000 000</t>
  </si>
  <si>
    <t>Доходы от сдачи в аренду имущества, находящегося в государственной и муниципальной собственности</t>
  </si>
  <si>
    <t>028 1 11 05010 00 0000 120</t>
  </si>
  <si>
    <t>Арендная плата за земли, находящиеся в государственной собственности до разграничения государственной собтвенности на землю и поступления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</si>
  <si>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</si>
  <si>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Доходы от сдачи а аренду имущества, находящегося в оперативном управлении муниципальных органов управления и созданных ими учреждений и в хозяйственном ведении муниципальных унитарных предприятий</t>
  </si>
  <si>
    <t>000 1 11 05033 03 1000 120</t>
  </si>
  <si>
    <t xml:space="preserve">Доходы от сдачи в аренду имущества, находящегося в оперативном управлении бюджетных учреждений </t>
  </si>
  <si>
    <t>028 1 11 07013 03 0000 120</t>
  </si>
  <si>
    <t>000 1 16 00000 00 0000 000</t>
  </si>
  <si>
    <t>000 3 00 00000 00 0000 000</t>
  </si>
  <si>
    <t>Доходы от предпринимательской и иной приносящей доход деятельности</t>
  </si>
  <si>
    <t xml:space="preserve">               ВСЕГО ДОХОДОВ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</si>
  <si>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</t>
  </si>
  <si>
    <t>Прочие поступления от использования имущества , находящегося в государственной и муниципальной собственности</t>
  </si>
  <si>
    <t>РАСХОДЫ</t>
  </si>
  <si>
    <t>Функционирование высших органов исполнительной власти  органов местных администраций</t>
  </si>
  <si>
    <t xml:space="preserve">               ИТОГО ДОХОДОВ</t>
  </si>
  <si>
    <t>000 2 02 01000 00 0000 151</t>
  </si>
  <si>
    <t>Дотация от других бюджетов бюджетной системы Российской Федерации</t>
  </si>
  <si>
    <t>000 2 02 02000 00 0000 151</t>
  </si>
  <si>
    <t>Субвенция от других бюджетов бюджетной системы Российской Федерации</t>
  </si>
  <si>
    <t>000 2 02 04000 00 0000 151</t>
  </si>
  <si>
    <t>Субсидия от других бюджетов бюджетной системы Российской Федерации</t>
  </si>
  <si>
    <t>Раздел III</t>
  </si>
  <si>
    <t>Превышение доходов  над расходами (дефицит)</t>
  </si>
  <si>
    <t>Источники покрытия дефицита</t>
  </si>
  <si>
    <t>000 1 11 05000 00 0000 120</t>
  </si>
  <si>
    <t>000 06 01 00 00 03 0000 430</t>
  </si>
  <si>
    <t>Поступления от продажи земельных участков, на которых расположены объекты недвижимого имущества, зачисляемые в местные бюджеты</t>
  </si>
  <si>
    <t>Продажа акций и иных форм участия в капитале, находящихся в муниципальной собственности</t>
  </si>
  <si>
    <t>000 05 00 00 00 03 0000 630</t>
  </si>
  <si>
    <t>Кредиты, полученные в валюте Российской Федерации от кредитных организаций местными бюджетами</t>
  </si>
  <si>
    <t>000 02 01 02 00 03 0000 810</t>
  </si>
  <si>
    <t>000 02 01 00 00 00 0000 800</t>
  </si>
  <si>
    <t>Погашение кредитов по кредитным соглашениям и договорам, заключенным от имени муниципальных образований, номинированным в валюте Российской Федерации</t>
  </si>
  <si>
    <t>000 02 01 00 00 00 0000 700</t>
  </si>
  <si>
    <t>000 02 01 02 00 03 0000 710</t>
  </si>
  <si>
    <t>Получение кредитов по кредитным соглашениям и договорам, заключенным от имени муниципальных образований,  номинированным в валюте Российской Федерации</t>
  </si>
  <si>
    <t xml:space="preserve">       Предоставление бюджетных кредитов </t>
  </si>
  <si>
    <t xml:space="preserve">       Возврат бюджетных кредитов </t>
  </si>
  <si>
    <t>000 1 01 00000 00 0000 000</t>
  </si>
  <si>
    <t>000 1 03 00000 00 0000 000</t>
  </si>
  <si>
    <t>000 1 05 00000 00 0000 000</t>
  </si>
  <si>
    <t>000 1 06 00000 00 0000 000</t>
  </si>
  <si>
    <t>182 1 06 06000 03 0000 110</t>
  </si>
  <si>
    <t>000 1 09 00000 00 0000 000</t>
  </si>
  <si>
    <t xml:space="preserve">Доходы от использования имущества, находящегося в государственной и муниципальной собственности       </t>
  </si>
  <si>
    <t>028 1 11 05012 03 0000 120</t>
  </si>
  <si>
    <t>Арендная плата 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</si>
  <si>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028 1 11 05015 03 0000 120</t>
  </si>
  <si>
    <t>000 1 11 05033 03 0000 120</t>
  </si>
  <si>
    <t>000 1 11 08043 03 0000 120</t>
  </si>
  <si>
    <t>028 1 11 08043 03 0100 120</t>
  </si>
  <si>
    <t>Доходы от сдачи в аренду имущества, находящегося в муниципальной собственности</t>
  </si>
  <si>
    <t>064 1 11 08043 03 0200 120</t>
  </si>
  <si>
    <t>Платежи за распространение рекламы на объектах муниципальной собственности</t>
  </si>
  <si>
    <t>000 1 12 00000 00 0000 000</t>
  </si>
  <si>
    <t>Утверждено на 2005 год</t>
  </si>
  <si>
    <t>000 1 07 00000 00 0000 000</t>
  </si>
  <si>
    <t>Налоги, сборы, платежи за пользованием природными ресурсами</t>
  </si>
  <si>
    <t>182 1 09 06000 02 0000 110</t>
  </si>
  <si>
    <t>000 1 11 05020 00 0000 120</t>
  </si>
  <si>
    <t>000 1 14 00000 00 0000 000</t>
  </si>
  <si>
    <t>Доходы о продажи материальных и нематериальных активов</t>
  </si>
  <si>
    <t>000 2 02 03000 00 0000 151</t>
  </si>
  <si>
    <t>Взаимные расчеты</t>
  </si>
  <si>
    <t>000 08 00 00 00 00 0000 000</t>
  </si>
  <si>
    <t>Остатки средств бюджетов</t>
  </si>
  <si>
    <t>000 08 02 01 00 03 0000 510</t>
  </si>
  <si>
    <t>Увеличение остатков денежных средств местных бюджетов</t>
  </si>
  <si>
    <t>000 08 02 01 00 03 0000 610</t>
  </si>
  <si>
    <t>Уменьшение прочих остатков денежных средств местных бюджетов</t>
  </si>
  <si>
    <t>182 1 09 07000 03 0000 110</t>
  </si>
  <si>
    <t>Прочие налоги и сборы по отмененным налогам и сборам субъектов РФ(налог с продаж)</t>
  </si>
  <si>
    <t>Прочие налоги и сборы (по отмененным местным налогам и сборам)</t>
  </si>
  <si>
    <t>000 1 11 02000 00 0000 120</t>
  </si>
  <si>
    <t>Доходы от размещения временно свободных средств местных бюджетов</t>
  </si>
  <si>
    <t>028 1 11 05011 03 0000 120</t>
  </si>
  <si>
    <t>Арендная плата 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</si>
  <si>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Бюджет города Калининграда на 2005 год</t>
  </si>
  <si>
    <t>Изменения (областные)</t>
  </si>
  <si>
    <t>000 2 07 03000 03 0000 180</t>
  </si>
  <si>
    <t>Прочие безвозмездные перечисления в местный бюджет</t>
  </si>
  <si>
    <t>Изменения (Непомнящих)</t>
  </si>
  <si>
    <t>Изменения (прошли)</t>
  </si>
  <si>
    <t>Изменения (направление взаимных)</t>
  </si>
  <si>
    <t>Изменения</t>
  </si>
  <si>
    <t>(тыс. руб.)</t>
  </si>
  <si>
    <t xml:space="preserve">                                        к решению городского Совета</t>
  </si>
  <si>
    <t xml:space="preserve">                                         к решению городского Совета</t>
  </si>
  <si>
    <t>Изменения (областная инвестиционная)</t>
  </si>
  <si>
    <t>000 2 02 05000 00 0000 151</t>
  </si>
  <si>
    <t>Средства федерального бюджета на реализацию федеральной адресной инвестиционной программы</t>
  </si>
  <si>
    <t>Изменения (Шитиков)</t>
  </si>
  <si>
    <t>Изменения (надо)</t>
  </si>
  <si>
    <t>Изменения (субсидии населению)</t>
  </si>
  <si>
    <t>аренда</t>
  </si>
  <si>
    <t>Перераспределение по бланку (образование)</t>
  </si>
  <si>
    <t>Аппарат</t>
  </si>
  <si>
    <t>Правоохранительные</t>
  </si>
  <si>
    <t xml:space="preserve">Здрав </t>
  </si>
  <si>
    <t>Соцпол</t>
  </si>
  <si>
    <t>Изменения (ЦБФ,  платные)</t>
  </si>
  <si>
    <t>Изменения (Карпушенко)</t>
  </si>
  <si>
    <t>Изменения (Мусевич)</t>
  </si>
  <si>
    <t>ЖКХ</t>
  </si>
  <si>
    <t xml:space="preserve">                                        Приложение  № 1</t>
  </si>
  <si>
    <t>депутатов Калининграда</t>
  </si>
  <si>
    <t xml:space="preserve">                                        № 371 от 22 декабря 2004 г. </t>
  </si>
  <si>
    <t xml:space="preserve">                                         Приложение  № 1</t>
  </si>
  <si>
    <t xml:space="preserve">                                      №    237   от 06 июля 2005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</si>
</sst>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i/>
      <sz val="14"/>
      <name val="Arial Cyr"/>
      <family val="2"/>
    </font>
    <font>
      <sz val="14"/>
      <name val="Arial Cyr"/>
      <family val="2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left" wrapText="1" indent="1"/>
    </xf>
    <xf numFmtId="49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 wrapText="1" indent="2"/>
    </xf>
    <xf numFmtId="0" fontId="5" fillId="0" borderId="1" xfId="0" applyFont="1" applyFill="1" applyBorder="1" applyAlignment="1">
      <alignment horizontal="left" indent="2"/>
    </xf>
    <xf numFmtId="0" fontId="5" fillId="0" borderId="1" xfId="0" applyFont="1" applyFill="1" applyBorder="1" applyAlignment="1">
      <alignment horizontal="left" wrapText="1" indent="4"/>
    </xf>
    <xf numFmtId="0" fontId="5" fillId="0" borderId="1" xfId="0" applyNumberFormat="1" applyFont="1" applyFill="1" applyBorder="1" applyAlignment="1" applyProtection="1">
      <alignment horizontal="left" wrapText="1" indent="6"/>
      <protection/>
    </xf>
    <xf numFmtId="0" fontId="5" fillId="0" borderId="1" xfId="0" applyNumberFormat="1" applyFont="1" applyFill="1" applyBorder="1" applyAlignment="1" applyProtection="1">
      <alignment horizontal="left" wrapText="1" indent="4"/>
      <protection/>
    </xf>
    <xf numFmtId="3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left" wrapText="1" indent="2"/>
      <protection/>
    </xf>
    <xf numFmtId="0" fontId="7" fillId="0" borderId="1" xfId="0" applyFont="1" applyFill="1" applyBorder="1" applyAlignment="1">
      <alignment horizontal="left" wrapText="1" indent="2"/>
    </xf>
    <xf numFmtId="49" fontId="6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 indent="4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NumberFormat="1" applyFont="1" applyBorder="1" applyAlignment="1" quotePrefix="1">
      <alignment horizontal="center"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wrapText="1" indent="1"/>
    </xf>
    <xf numFmtId="3" fontId="9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justify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justify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justify"/>
    </xf>
    <xf numFmtId="3" fontId="6" fillId="0" borderId="1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indent="1"/>
    </xf>
    <xf numFmtId="3" fontId="5" fillId="0" borderId="1" xfId="0" applyNumberFormat="1" applyFont="1" applyFill="1" applyBorder="1" applyAlignment="1">
      <alignment horizontal="right" wrapText="1" indent="1"/>
    </xf>
    <xf numFmtId="3" fontId="8" fillId="0" borderId="1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4" fontId="6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justify"/>
    </xf>
    <xf numFmtId="3" fontId="5" fillId="0" borderId="1" xfId="0" applyNumberFormat="1" applyFont="1" applyBorder="1" applyAlignment="1">
      <alignment/>
    </xf>
    <xf numFmtId="0" fontId="14" fillId="0" borderId="0" xfId="0" applyFont="1" applyAlignment="1">
      <alignment horizontal="left"/>
    </xf>
    <xf numFmtId="3" fontId="5" fillId="0" borderId="1" xfId="0" applyNumberFormat="1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7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11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29"/>
  <sheetViews>
    <sheetView tabSelected="1" view="pageBreakPreview" zoomScaleSheetLayoutView="100" workbookViewId="0" topLeftCell="A1">
      <selection activeCell="B4" sqref="B4:W4"/>
    </sheetView>
  </sheetViews>
  <sheetFormatPr defaultColWidth="9.00390625" defaultRowHeight="12.75"/>
  <cols>
    <col min="1" max="1" width="33.875" style="0" customWidth="1"/>
    <col min="2" max="2" width="48.875" style="0" customWidth="1"/>
    <col min="3" max="22" width="14.25390625" style="0" hidden="1" customWidth="1"/>
    <col min="23" max="23" width="14.25390625" style="0" customWidth="1"/>
    <col min="24" max="24" width="13.125" style="0" hidden="1" customWidth="1"/>
    <col min="25" max="25" width="14.25390625" style="0" hidden="1" customWidth="1"/>
  </cols>
  <sheetData>
    <row r="1" spans="2:23" ht="16.5" customHeight="1">
      <c r="B1" s="85" t="s">
        <v>394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2:23" ht="16.5" customHeight="1">
      <c r="B2" s="85" t="s">
        <v>376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</row>
    <row r="3" spans="2:23" ht="16.5" customHeight="1">
      <c r="B3" s="85" t="s">
        <v>395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</row>
    <row r="4" spans="2:23" ht="16.5" customHeight="1">
      <c r="B4" s="85" t="s">
        <v>398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</row>
    <row r="5" ht="16.5" customHeight="1">
      <c r="B5" s="69"/>
    </row>
    <row r="6" spans="2:23" ht="16.5" customHeight="1">
      <c r="B6" s="85" t="s">
        <v>397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</row>
    <row r="7" spans="2:23" ht="16.5" customHeight="1">
      <c r="B7" s="85" t="s">
        <v>377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</row>
    <row r="8" spans="2:23" ht="16.5" customHeight="1">
      <c r="B8" s="85" t="s">
        <v>395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</row>
    <row r="9" spans="2:23" ht="16.5" customHeight="1">
      <c r="B9" s="85" t="s">
        <v>396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</row>
    <row r="10" spans="1:25" ht="20.25">
      <c r="A10" s="87" t="s">
        <v>367</v>
      </c>
      <c r="B10" s="87"/>
      <c r="C10" s="87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Y10" s="3"/>
    </row>
    <row r="11" spans="1:25" ht="21" thickBot="1">
      <c r="A11" s="71"/>
      <c r="C11" s="72" t="s">
        <v>375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72" t="s">
        <v>375</v>
      </c>
      <c r="Y11" s="3"/>
    </row>
    <row r="12" spans="1:25" ht="60" customHeight="1" thickBot="1">
      <c r="A12" s="76" t="s">
        <v>0</v>
      </c>
      <c r="B12" s="77" t="s">
        <v>230</v>
      </c>
      <c r="C12" s="78" t="s">
        <v>345</v>
      </c>
      <c r="D12" s="78" t="s">
        <v>368</v>
      </c>
      <c r="E12" s="78" t="s">
        <v>373</v>
      </c>
      <c r="F12" s="78" t="s">
        <v>378</v>
      </c>
      <c r="G12" s="78" t="s">
        <v>383</v>
      </c>
      <c r="H12" s="78" t="s">
        <v>391</v>
      </c>
      <c r="I12" s="78" t="s">
        <v>371</v>
      </c>
      <c r="J12" s="78" t="s">
        <v>381</v>
      </c>
      <c r="K12" s="78" t="s">
        <v>392</v>
      </c>
      <c r="L12" s="78" t="s">
        <v>372</v>
      </c>
      <c r="M12" s="78" t="s">
        <v>382</v>
      </c>
      <c r="N12" s="78" t="s">
        <v>384</v>
      </c>
      <c r="O12" s="78" t="s">
        <v>385</v>
      </c>
      <c r="P12" s="84" t="s">
        <v>386</v>
      </c>
      <c r="Q12" s="78" t="s">
        <v>387</v>
      </c>
      <c r="R12" s="78" t="s">
        <v>388</v>
      </c>
      <c r="S12" s="78" t="s">
        <v>389</v>
      </c>
      <c r="T12" s="78" t="s">
        <v>393</v>
      </c>
      <c r="U12" s="78"/>
      <c r="V12" s="78" t="s">
        <v>390</v>
      </c>
      <c r="W12" s="78" t="s">
        <v>345</v>
      </c>
      <c r="X12" s="79" t="s">
        <v>374</v>
      </c>
      <c r="Y12" s="78" t="s">
        <v>345</v>
      </c>
    </row>
    <row r="13" spans="1:25" ht="33.75" customHeight="1">
      <c r="A13" s="73" t="s">
        <v>231</v>
      </c>
      <c r="B13" s="74" t="s">
        <v>232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83"/>
      <c r="Q13" s="75"/>
      <c r="R13" s="75"/>
      <c r="S13" s="75"/>
      <c r="T13" s="75"/>
      <c r="U13" s="75"/>
      <c r="V13" s="75"/>
      <c r="W13" s="75"/>
      <c r="X13" s="80"/>
      <c r="Y13" s="1"/>
    </row>
    <row r="14" spans="1:25" s="29" customFormat="1" ht="17.25" customHeight="1">
      <c r="A14" s="30"/>
      <c r="B14" s="2" t="s">
        <v>269</v>
      </c>
      <c r="C14" s="36">
        <f>C15+C17+C19+C23+C28+C29</f>
        <v>2024031</v>
      </c>
      <c r="D14" s="36">
        <f>D15+D17+D19+D23+D28+D29</f>
        <v>0</v>
      </c>
      <c r="E14" s="36">
        <f>E15+E17+E19+E23+E28+E29</f>
        <v>0</v>
      </c>
      <c r="F14" s="36">
        <f>F15+F17+F19+F23+F28+F29</f>
        <v>0</v>
      </c>
      <c r="G14" s="36">
        <f aca="true" t="shared" si="0" ref="G14:S14">G15+G17+G19+G23+G28+G29</f>
        <v>0</v>
      </c>
      <c r="H14" s="36">
        <f t="shared" si="0"/>
        <v>0</v>
      </c>
      <c r="I14" s="36">
        <f t="shared" si="0"/>
        <v>0</v>
      </c>
      <c r="J14" s="36">
        <f>J15+J17+J19+J23+J28+J29</f>
        <v>0</v>
      </c>
      <c r="K14" s="36">
        <f>K15+K17+K19+K23+K28+K29</f>
        <v>0</v>
      </c>
      <c r="L14" s="36">
        <f t="shared" si="0"/>
        <v>29000</v>
      </c>
      <c r="M14" s="36">
        <f t="shared" si="0"/>
        <v>1500</v>
      </c>
      <c r="N14" s="36">
        <f t="shared" si="0"/>
        <v>0</v>
      </c>
      <c r="O14" s="36">
        <f t="shared" si="0"/>
        <v>0</v>
      </c>
      <c r="P14" s="36">
        <f t="shared" si="0"/>
        <v>0</v>
      </c>
      <c r="Q14" s="36">
        <f t="shared" si="0"/>
        <v>0</v>
      </c>
      <c r="R14" s="36">
        <f t="shared" si="0"/>
        <v>0</v>
      </c>
      <c r="S14" s="36">
        <f t="shared" si="0"/>
        <v>0</v>
      </c>
      <c r="T14" s="36">
        <f>T15+T17+T19+T23+T28+T29</f>
        <v>0</v>
      </c>
      <c r="U14" s="36">
        <f>U15+U17+U19+U23+U28+U29</f>
        <v>0</v>
      </c>
      <c r="V14" s="36">
        <f>V15+V17+V19+V23+V28+V29</f>
        <v>0</v>
      </c>
      <c r="W14" s="36">
        <f>W15+W17+W19+W23+W28+W29</f>
        <v>2054531</v>
      </c>
      <c r="X14" s="82">
        <f aca="true" t="shared" si="1" ref="X14:X77">SUM(D14:V14)</f>
        <v>30500</v>
      </c>
      <c r="Y14" s="36">
        <f aca="true" t="shared" si="2" ref="Y14:Y77">X14+C14</f>
        <v>2054531</v>
      </c>
    </row>
    <row r="15" spans="1:25" s="29" customFormat="1" ht="18" customHeight="1">
      <c r="A15" s="30" t="s">
        <v>328</v>
      </c>
      <c r="B15" s="30" t="s">
        <v>270</v>
      </c>
      <c r="C15" s="36">
        <v>1000000</v>
      </c>
      <c r="D15" s="36">
        <f>D16</f>
        <v>0</v>
      </c>
      <c r="E15" s="36">
        <f>E16</f>
        <v>0</v>
      </c>
      <c r="F15" s="36">
        <f aca="true" t="shared" si="3" ref="F15:U15">F16</f>
        <v>0</v>
      </c>
      <c r="G15" s="36">
        <f t="shared" si="3"/>
        <v>0</v>
      </c>
      <c r="H15" s="36">
        <f t="shared" si="3"/>
        <v>0</v>
      </c>
      <c r="I15" s="36">
        <f t="shared" si="3"/>
        <v>0</v>
      </c>
      <c r="J15" s="36">
        <f t="shared" si="3"/>
        <v>0</v>
      </c>
      <c r="K15" s="36">
        <f t="shared" si="3"/>
        <v>0</v>
      </c>
      <c r="L15" s="36">
        <f t="shared" si="3"/>
        <v>0</v>
      </c>
      <c r="M15" s="36">
        <f t="shared" si="3"/>
        <v>0</v>
      </c>
      <c r="N15" s="36">
        <f t="shared" si="3"/>
        <v>0</v>
      </c>
      <c r="O15" s="36">
        <f t="shared" si="3"/>
        <v>0</v>
      </c>
      <c r="P15" s="36">
        <f t="shared" si="3"/>
        <v>0</v>
      </c>
      <c r="Q15" s="36">
        <f t="shared" si="3"/>
        <v>0</v>
      </c>
      <c r="R15" s="36">
        <f t="shared" si="3"/>
        <v>0</v>
      </c>
      <c r="S15" s="36">
        <f t="shared" si="3"/>
        <v>0</v>
      </c>
      <c r="T15" s="36">
        <f t="shared" si="3"/>
        <v>0</v>
      </c>
      <c r="U15" s="36">
        <f t="shared" si="3"/>
        <v>0</v>
      </c>
      <c r="V15" s="36">
        <f>V16</f>
        <v>0</v>
      </c>
      <c r="W15" s="36">
        <f>W16</f>
        <v>1000000</v>
      </c>
      <c r="X15" s="81">
        <f t="shared" si="1"/>
        <v>0</v>
      </c>
      <c r="Y15" s="36">
        <f t="shared" si="2"/>
        <v>1000000</v>
      </c>
    </row>
    <row r="16" spans="1:25" s="29" customFormat="1" ht="20.25" customHeight="1">
      <c r="A16" s="31" t="s">
        <v>1</v>
      </c>
      <c r="B16" s="31" t="s">
        <v>271</v>
      </c>
      <c r="C16" s="40">
        <v>1000000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>
        <f>SUM(C16,D16:V16)</f>
        <v>1000000</v>
      </c>
      <c r="X16" s="81">
        <f t="shared" si="1"/>
        <v>0</v>
      </c>
      <c r="Y16" s="68">
        <f t="shared" si="2"/>
        <v>1000000</v>
      </c>
    </row>
    <row r="17" spans="1:25" s="29" customFormat="1" ht="37.5" customHeight="1">
      <c r="A17" s="30" t="s">
        <v>329</v>
      </c>
      <c r="B17" s="46" t="s">
        <v>272</v>
      </c>
      <c r="C17" s="36">
        <f>C18</f>
        <v>30000</v>
      </c>
      <c r="D17" s="36">
        <f>D18</f>
        <v>0</v>
      </c>
      <c r="E17" s="36">
        <f>E18</f>
        <v>0</v>
      </c>
      <c r="F17" s="36">
        <f aca="true" t="shared" si="4" ref="F17:U17">F18</f>
        <v>0</v>
      </c>
      <c r="G17" s="36">
        <f t="shared" si="4"/>
        <v>0</v>
      </c>
      <c r="H17" s="36">
        <f t="shared" si="4"/>
        <v>0</v>
      </c>
      <c r="I17" s="36">
        <f t="shared" si="4"/>
        <v>0</v>
      </c>
      <c r="J17" s="36">
        <f t="shared" si="4"/>
        <v>0</v>
      </c>
      <c r="K17" s="36">
        <f t="shared" si="4"/>
        <v>0</v>
      </c>
      <c r="L17" s="36">
        <f t="shared" si="4"/>
        <v>0</v>
      </c>
      <c r="M17" s="36">
        <f t="shared" si="4"/>
        <v>0</v>
      </c>
      <c r="N17" s="36">
        <f t="shared" si="4"/>
        <v>0</v>
      </c>
      <c r="O17" s="36">
        <f t="shared" si="4"/>
        <v>0</v>
      </c>
      <c r="P17" s="36">
        <f t="shared" si="4"/>
        <v>0</v>
      </c>
      <c r="Q17" s="36">
        <f t="shared" si="4"/>
        <v>0</v>
      </c>
      <c r="R17" s="36">
        <f t="shared" si="4"/>
        <v>0</v>
      </c>
      <c r="S17" s="36">
        <f t="shared" si="4"/>
        <v>0</v>
      </c>
      <c r="T17" s="36">
        <f t="shared" si="4"/>
        <v>0</v>
      </c>
      <c r="U17" s="36">
        <f t="shared" si="4"/>
        <v>0</v>
      </c>
      <c r="V17" s="36">
        <f>V18</f>
        <v>0</v>
      </c>
      <c r="W17" s="36">
        <f>W18</f>
        <v>30000</v>
      </c>
      <c r="X17" s="81">
        <f t="shared" si="1"/>
        <v>0</v>
      </c>
      <c r="Y17" s="36">
        <f t="shared" si="2"/>
        <v>30000</v>
      </c>
    </row>
    <row r="18" spans="1:25" s="29" customFormat="1" ht="20.25" customHeight="1">
      <c r="A18" s="31" t="s">
        <v>2</v>
      </c>
      <c r="B18" s="32" t="s">
        <v>273</v>
      </c>
      <c r="C18" s="40">
        <v>30000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>
        <f>SUM(C18,D18:V18)</f>
        <v>30000</v>
      </c>
      <c r="X18" s="81">
        <f t="shared" si="1"/>
        <v>0</v>
      </c>
      <c r="Y18" s="68">
        <f t="shared" si="2"/>
        <v>30000</v>
      </c>
    </row>
    <row r="19" spans="1:25" s="29" customFormat="1" ht="18.75">
      <c r="A19" s="30" t="s">
        <v>330</v>
      </c>
      <c r="B19" s="30" t="s">
        <v>3</v>
      </c>
      <c r="C19" s="36">
        <f>C20+C21+C22</f>
        <v>628631</v>
      </c>
      <c r="D19" s="36">
        <f>D20+D21+D22</f>
        <v>0</v>
      </c>
      <c r="E19" s="36">
        <f>E20+E21+E22</f>
        <v>0</v>
      </c>
      <c r="F19" s="36">
        <f>F20+F21+F22</f>
        <v>0</v>
      </c>
      <c r="G19" s="36">
        <f aca="true" t="shared" si="5" ref="G19:S19">G20+G21+G22</f>
        <v>0</v>
      </c>
      <c r="H19" s="36">
        <f t="shared" si="5"/>
        <v>0</v>
      </c>
      <c r="I19" s="36">
        <f t="shared" si="5"/>
        <v>0</v>
      </c>
      <c r="J19" s="36">
        <f>J20+J21+J22</f>
        <v>0</v>
      </c>
      <c r="K19" s="36">
        <f>K20+K21+K22</f>
        <v>0</v>
      </c>
      <c r="L19" s="36">
        <f t="shared" si="5"/>
        <v>29000</v>
      </c>
      <c r="M19" s="36">
        <f t="shared" si="5"/>
        <v>1500</v>
      </c>
      <c r="N19" s="36">
        <f t="shared" si="5"/>
        <v>0</v>
      </c>
      <c r="O19" s="36">
        <f t="shared" si="5"/>
        <v>0</v>
      </c>
      <c r="P19" s="36">
        <f t="shared" si="5"/>
        <v>0</v>
      </c>
      <c r="Q19" s="36">
        <f t="shared" si="5"/>
        <v>0</v>
      </c>
      <c r="R19" s="36">
        <f t="shared" si="5"/>
        <v>0</v>
      </c>
      <c r="S19" s="36">
        <f t="shared" si="5"/>
        <v>0</v>
      </c>
      <c r="T19" s="36">
        <f>T20+T21+T22</f>
        <v>0</v>
      </c>
      <c r="U19" s="36">
        <f>U20+U21+U22</f>
        <v>0</v>
      </c>
      <c r="V19" s="36">
        <f>V20+V21+V22</f>
        <v>0</v>
      </c>
      <c r="W19" s="36">
        <f>W20+W21+W22</f>
        <v>659131</v>
      </c>
      <c r="X19" s="82">
        <f t="shared" si="1"/>
        <v>30500</v>
      </c>
      <c r="Y19" s="36">
        <f t="shared" si="2"/>
        <v>659131</v>
      </c>
    </row>
    <row r="20" spans="1:25" s="29" customFormat="1" ht="40.5" customHeight="1">
      <c r="A20" s="31" t="s">
        <v>4</v>
      </c>
      <c r="B20" s="32" t="s">
        <v>5</v>
      </c>
      <c r="C20" s="40">
        <v>373531</v>
      </c>
      <c r="D20" s="40"/>
      <c r="E20" s="40"/>
      <c r="F20" s="40"/>
      <c r="G20" s="40"/>
      <c r="H20" s="40"/>
      <c r="I20" s="40"/>
      <c r="J20" s="40"/>
      <c r="K20" s="40"/>
      <c r="L20" s="40">
        <v>29000</v>
      </c>
      <c r="M20" s="40">
        <v>1500</v>
      </c>
      <c r="N20" s="40"/>
      <c r="O20" s="40"/>
      <c r="P20" s="40"/>
      <c r="Q20" s="40"/>
      <c r="R20" s="40"/>
      <c r="S20" s="40"/>
      <c r="T20" s="40"/>
      <c r="U20" s="40"/>
      <c r="V20" s="40"/>
      <c r="W20" s="40">
        <f>SUM(C20,D20:V20)</f>
        <v>404031</v>
      </c>
      <c r="X20" s="81">
        <f t="shared" si="1"/>
        <v>30500</v>
      </c>
      <c r="Y20" s="68">
        <f t="shared" si="2"/>
        <v>404031</v>
      </c>
    </row>
    <row r="21" spans="1:25" s="29" customFormat="1" ht="38.25" customHeight="1">
      <c r="A21" s="31" t="s">
        <v>274</v>
      </c>
      <c r="B21" s="32" t="s">
        <v>275</v>
      </c>
      <c r="C21" s="40">
        <v>255000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>
        <f>SUM(C21,D21:V21)</f>
        <v>255000</v>
      </c>
      <c r="X21" s="81">
        <f t="shared" si="1"/>
        <v>0</v>
      </c>
      <c r="Y21" s="68">
        <f t="shared" si="2"/>
        <v>255000</v>
      </c>
    </row>
    <row r="22" spans="1:25" s="29" customFormat="1" ht="16.5" customHeight="1">
      <c r="A22" s="31" t="s">
        <v>6</v>
      </c>
      <c r="B22" s="31" t="s">
        <v>7</v>
      </c>
      <c r="C22" s="40">
        <v>100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>
        <f>SUM(C22,D22:V22)</f>
        <v>100</v>
      </c>
      <c r="X22" s="81">
        <f t="shared" si="1"/>
        <v>0</v>
      </c>
      <c r="Y22" s="68">
        <f t="shared" si="2"/>
        <v>100</v>
      </c>
    </row>
    <row r="23" spans="1:25" s="29" customFormat="1" ht="18.75">
      <c r="A23" s="30" t="s">
        <v>331</v>
      </c>
      <c r="B23" s="30" t="s">
        <v>276</v>
      </c>
      <c r="C23" s="36">
        <f>C24+C25+C26</f>
        <v>248000</v>
      </c>
      <c r="D23" s="36">
        <f>D24+D25+D26</f>
        <v>0</v>
      </c>
      <c r="E23" s="36">
        <f>E24+E25+E26</f>
        <v>0</v>
      </c>
      <c r="F23" s="36">
        <f>F24+F25+F26</f>
        <v>0</v>
      </c>
      <c r="G23" s="36">
        <f aca="true" t="shared" si="6" ref="G23:S23">G24+G25+G26</f>
        <v>0</v>
      </c>
      <c r="H23" s="36">
        <f t="shared" si="6"/>
        <v>0</v>
      </c>
      <c r="I23" s="36">
        <f t="shared" si="6"/>
        <v>0</v>
      </c>
      <c r="J23" s="36">
        <f>J24+J25+J26</f>
        <v>0</v>
      </c>
      <c r="K23" s="36">
        <f>K24+K25+K26</f>
        <v>0</v>
      </c>
      <c r="L23" s="36">
        <f t="shared" si="6"/>
        <v>0</v>
      </c>
      <c r="M23" s="36">
        <f t="shared" si="6"/>
        <v>0</v>
      </c>
      <c r="N23" s="36">
        <f t="shared" si="6"/>
        <v>0</v>
      </c>
      <c r="O23" s="36">
        <f t="shared" si="6"/>
        <v>0</v>
      </c>
      <c r="P23" s="36">
        <f t="shared" si="6"/>
        <v>0</v>
      </c>
      <c r="Q23" s="36">
        <f t="shared" si="6"/>
        <v>0</v>
      </c>
      <c r="R23" s="36">
        <f t="shared" si="6"/>
        <v>0</v>
      </c>
      <c r="S23" s="36">
        <f t="shared" si="6"/>
        <v>0</v>
      </c>
      <c r="T23" s="36">
        <f>T24+T25+T26</f>
        <v>0</v>
      </c>
      <c r="U23" s="36">
        <f>U24+U25+U26</f>
        <v>0</v>
      </c>
      <c r="V23" s="36">
        <f>V24+V25+V26</f>
        <v>0</v>
      </c>
      <c r="W23" s="36">
        <f>W24+W25+W26</f>
        <v>248000</v>
      </c>
      <c r="X23" s="81">
        <f t="shared" si="1"/>
        <v>0</v>
      </c>
      <c r="Y23" s="36">
        <f t="shared" si="2"/>
        <v>248000</v>
      </c>
    </row>
    <row r="24" spans="1:25" s="29" customFormat="1" ht="18.75">
      <c r="A24" s="31" t="s">
        <v>277</v>
      </c>
      <c r="B24" s="31" t="s">
        <v>278</v>
      </c>
      <c r="C24" s="40">
        <v>11000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>
        <f>SUM(C24,D24:V24)</f>
        <v>11000</v>
      </c>
      <c r="X24" s="81">
        <f t="shared" si="1"/>
        <v>0</v>
      </c>
      <c r="Y24" s="68">
        <f t="shared" si="2"/>
        <v>11000</v>
      </c>
    </row>
    <row r="25" spans="1:25" s="29" customFormat="1" ht="18.75">
      <c r="A25" s="31" t="s">
        <v>8</v>
      </c>
      <c r="B25" s="31" t="s">
        <v>279</v>
      </c>
      <c r="C25" s="40">
        <v>215000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>
        <f>SUM(C25,D25:V25)</f>
        <v>215000</v>
      </c>
      <c r="X25" s="81">
        <f t="shared" si="1"/>
        <v>0</v>
      </c>
      <c r="Y25" s="68">
        <f t="shared" si="2"/>
        <v>215000</v>
      </c>
    </row>
    <row r="26" spans="1:25" s="29" customFormat="1" ht="18.75">
      <c r="A26" s="31" t="s">
        <v>332</v>
      </c>
      <c r="B26" s="31" t="s">
        <v>280</v>
      </c>
      <c r="C26" s="40">
        <v>22000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>
        <f>SUM(C26,D26:V26)</f>
        <v>22000</v>
      </c>
      <c r="X26" s="81">
        <f t="shared" si="1"/>
        <v>0</v>
      </c>
      <c r="Y26" s="68">
        <f t="shared" si="2"/>
        <v>22000</v>
      </c>
    </row>
    <row r="27" spans="1:25" s="29" customFormat="1" ht="56.25">
      <c r="A27" s="30" t="s">
        <v>346</v>
      </c>
      <c r="B27" s="62" t="s">
        <v>347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40">
        <f>SUM(C27,D27:V27)</f>
        <v>0</v>
      </c>
      <c r="X27" s="81">
        <f t="shared" si="1"/>
        <v>0</v>
      </c>
      <c r="Y27" s="68">
        <f t="shared" si="2"/>
        <v>0</v>
      </c>
    </row>
    <row r="28" spans="1:25" s="29" customFormat="1" ht="18.75">
      <c r="A28" s="30" t="s">
        <v>281</v>
      </c>
      <c r="B28" s="30" t="s">
        <v>282</v>
      </c>
      <c r="C28" s="36">
        <v>81400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40">
        <f>SUM(C28,D28:V28)</f>
        <v>81400</v>
      </c>
      <c r="X28" s="81">
        <f t="shared" si="1"/>
        <v>0</v>
      </c>
      <c r="Y28" s="36">
        <f t="shared" si="2"/>
        <v>81400</v>
      </c>
    </row>
    <row r="29" spans="1:25" s="29" customFormat="1" ht="50.25" customHeight="1">
      <c r="A29" s="30" t="s">
        <v>333</v>
      </c>
      <c r="B29" s="28" t="s">
        <v>283</v>
      </c>
      <c r="C29" s="36">
        <f>C30+C34+C31</f>
        <v>36000</v>
      </c>
      <c r="D29" s="36">
        <f>D30+D34+D31</f>
        <v>0</v>
      </c>
      <c r="E29" s="36">
        <f>E30+E34+E31</f>
        <v>0</v>
      </c>
      <c r="F29" s="36">
        <f>F30+F34+F31</f>
        <v>0</v>
      </c>
      <c r="G29" s="36">
        <f aca="true" t="shared" si="7" ref="G29:S29">G30+G34+G31</f>
        <v>0</v>
      </c>
      <c r="H29" s="36">
        <f t="shared" si="7"/>
        <v>0</v>
      </c>
      <c r="I29" s="36">
        <f t="shared" si="7"/>
        <v>0</v>
      </c>
      <c r="J29" s="36">
        <f>J30+J34+J31</f>
        <v>0</v>
      </c>
      <c r="K29" s="36">
        <f>K30+K34+K31</f>
        <v>0</v>
      </c>
      <c r="L29" s="36">
        <f t="shared" si="7"/>
        <v>0</v>
      </c>
      <c r="M29" s="36">
        <f t="shared" si="7"/>
        <v>0</v>
      </c>
      <c r="N29" s="36">
        <f t="shared" si="7"/>
        <v>0</v>
      </c>
      <c r="O29" s="36">
        <f t="shared" si="7"/>
        <v>0</v>
      </c>
      <c r="P29" s="36">
        <f t="shared" si="7"/>
        <v>0</v>
      </c>
      <c r="Q29" s="36">
        <f t="shared" si="7"/>
        <v>0</v>
      </c>
      <c r="R29" s="36">
        <f t="shared" si="7"/>
        <v>0</v>
      </c>
      <c r="S29" s="36">
        <f t="shared" si="7"/>
        <v>0</v>
      </c>
      <c r="T29" s="36">
        <f>T30+T34+T31</f>
        <v>0</v>
      </c>
      <c r="U29" s="36">
        <f>U30+U34+U31</f>
        <v>0</v>
      </c>
      <c r="V29" s="36">
        <f>V30+V34+V31</f>
        <v>0</v>
      </c>
      <c r="W29" s="36">
        <f>W30+W34+W31</f>
        <v>36000</v>
      </c>
      <c r="X29" s="81">
        <f t="shared" si="1"/>
        <v>0</v>
      </c>
      <c r="Y29" s="36">
        <f t="shared" si="2"/>
        <v>36000</v>
      </c>
    </row>
    <row r="30" spans="1:25" s="29" customFormat="1" ht="71.25" customHeight="1">
      <c r="A30" s="31" t="s">
        <v>284</v>
      </c>
      <c r="B30" s="33" t="s">
        <v>285</v>
      </c>
      <c r="C30" s="40">
        <v>20000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>
        <f>SUM(C30,D30:V30)</f>
        <v>20000</v>
      </c>
      <c r="X30" s="81">
        <f t="shared" si="1"/>
        <v>0</v>
      </c>
      <c r="Y30" s="68">
        <f t="shared" si="2"/>
        <v>20000</v>
      </c>
    </row>
    <row r="31" spans="1:25" s="29" customFormat="1" ht="18.75">
      <c r="A31" s="31" t="s">
        <v>9</v>
      </c>
      <c r="B31" s="33" t="s">
        <v>276</v>
      </c>
      <c r="C31" s="40">
        <v>11000</v>
      </c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>
        <f>SUM(C31,D31:V31)</f>
        <v>11000</v>
      </c>
      <c r="X31" s="81">
        <f t="shared" si="1"/>
        <v>0</v>
      </c>
      <c r="Y31" s="68">
        <f t="shared" si="2"/>
        <v>11000</v>
      </c>
    </row>
    <row r="32" spans="1:25" s="29" customFormat="1" ht="18.75">
      <c r="A32" s="31" t="s">
        <v>10</v>
      </c>
      <c r="B32" s="66" t="s">
        <v>11</v>
      </c>
      <c r="C32" s="40">
        <v>11000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>
        <f>SUM(C32,D32:V32)</f>
        <v>11000</v>
      </c>
      <c r="X32" s="81">
        <f t="shared" si="1"/>
        <v>0</v>
      </c>
      <c r="Y32" s="68">
        <f t="shared" si="2"/>
        <v>11000</v>
      </c>
    </row>
    <row r="33" spans="1:25" s="29" customFormat="1" ht="56.25">
      <c r="A33" s="31" t="s">
        <v>348</v>
      </c>
      <c r="B33" s="66" t="s">
        <v>361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>
        <f>SUM(C33,D33:V33)</f>
        <v>0</v>
      </c>
      <c r="X33" s="81">
        <f t="shared" si="1"/>
        <v>0</v>
      </c>
      <c r="Y33" s="68">
        <f t="shared" si="2"/>
        <v>0</v>
      </c>
    </row>
    <row r="34" spans="1:25" s="29" customFormat="1" ht="56.25">
      <c r="A34" s="31" t="s">
        <v>360</v>
      </c>
      <c r="B34" s="66" t="s">
        <v>362</v>
      </c>
      <c r="C34" s="40">
        <v>5000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>
        <f>SUM(C34,D34:V34)</f>
        <v>5000</v>
      </c>
      <c r="X34" s="81">
        <f t="shared" si="1"/>
        <v>0</v>
      </c>
      <c r="Y34" s="68">
        <f t="shared" si="2"/>
        <v>5000</v>
      </c>
    </row>
    <row r="35" spans="1:25" s="29" customFormat="1" ht="21" customHeight="1">
      <c r="A35" s="30"/>
      <c r="B35" s="2" t="s">
        <v>286</v>
      </c>
      <c r="C35" s="36">
        <f>C36+C53+C54+C51</f>
        <v>322735</v>
      </c>
      <c r="D35" s="36">
        <f>D36+D53+D54+D51</f>
        <v>0</v>
      </c>
      <c r="E35" s="36">
        <f>E36+E53+E54+E51</f>
        <v>0</v>
      </c>
      <c r="F35" s="36">
        <f>F36+F53+F54+F51</f>
        <v>0</v>
      </c>
      <c r="G35" s="36">
        <f aca="true" t="shared" si="8" ref="G35:S35">G36+G53+G54+G51</f>
        <v>0</v>
      </c>
      <c r="H35" s="36">
        <f t="shared" si="8"/>
        <v>0</v>
      </c>
      <c r="I35" s="36">
        <f t="shared" si="8"/>
        <v>0</v>
      </c>
      <c r="J35" s="36">
        <f>J36+J53+J54+J51</f>
        <v>0</v>
      </c>
      <c r="K35" s="36">
        <f>K36+K53+K54+K51</f>
        <v>0</v>
      </c>
      <c r="L35" s="36">
        <f t="shared" si="8"/>
        <v>0</v>
      </c>
      <c r="M35" s="36">
        <f t="shared" si="8"/>
        <v>0</v>
      </c>
      <c r="N35" s="36">
        <f t="shared" si="8"/>
        <v>508</v>
      </c>
      <c r="O35" s="36">
        <f t="shared" si="8"/>
        <v>0</v>
      </c>
      <c r="P35" s="36">
        <f t="shared" si="8"/>
        <v>0</v>
      </c>
      <c r="Q35" s="36">
        <f t="shared" si="8"/>
        <v>0</v>
      </c>
      <c r="R35" s="36">
        <f t="shared" si="8"/>
        <v>0</v>
      </c>
      <c r="S35" s="36">
        <f t="shared" si="8"/>
        <v>0</v>
      </c>
      <c r="T35" s="36">
        <f>T36+T53+T54+T51</f>
        <v>0</v>
      </c>
      <c r="U35" s="36">
        <f>U36+U53+U54+U51</f>
        <v>0</v>
      </c>
      <c r="V35" s="36">
        <f>V36+V53+V54+V51</f>
        <v>0</v>
      </c>
      <c r="W35" s="36">
        <f>W36+W53+W54+W51</f>
        <v>323243</v>
      </c>
      <c r="X35" s="82">
        <f t="shared" si="1"/>
        <v>508</v>
      </c>
      <c r="Y35" s="36">
        <f t="shared" si="2"/>
        <v>323243</v>
      </c>
    </row>
    <row r="36" spans="1:25" s="29" customFormat="1" ht="60" customHeight="1">
      <c r="A36" s="30" t="s">
        <v>287</v>
      </c>
      <c r="B36" s="46" t="s">
        <v>334</v>
      </c>
      <c r="C36" s="36">
        <f>C38+C46+C47</f>
        <v>295735</v>
      </c>
      <c r="D36" s="36">
        <f>D38+D46+D47</f>
        <v>0</v>
      </c>
      <c r="E36" s="36">
        <f>E38+E46+E47</f>
        <v>0</v>
      </c>
      <c r="F36" s="36">
        <f>F38+F46+F47</f>
        <v>0</v>
      </c>
      <c r="G36" s="36">
        <f aca="true" t="shared" si="9" ref="G36:S36">G38+G46+G47</f>
        <v>0</v>
      </c>
      <c r="H36" s="36">
        <f t="shared" si="9"/>
        <v>0</v>
      </c>
      <c r="I36" s="36">
        <f t="shared" si="9"/>
        <v>0</v>
      </c>
      <c r="J36" s="36">
        <f>J38+J46+J47</f>
        <v>0</v>
      </c>
      <c r="K36" s="36">
        <f>K38+K46+K47</f>
        <v>0</v>
      </c>
      <c r="L36" s="36">
        <f t="shared" si="9"/>
        <v>0</v>
      </c>
      <c r="M36" s="36">
        <f t="shared" si="9"/>
        <v>0</v>
      </c>
      <c r="N36" s="36">
        <f t="shared" si="9"/>
        <v>508</v>
      </c>
      <c r="O36" s="36">
        <f t="shared" si="9"/>
        <v>0</v>
      </c>
      <c r="P36" s="36">
        <f t="shared" si="9"/>
        <v>0</v>
      </c>
      <c r="Q36" s="36">
        <f t="shared" si="9"/>
        <v>0</v>
      </c>
      <c r="R36" s="36">
        <f t="shared" si="9"/>
        <v>0</v>
      </c>
      <c r="S36" s="36">
        <f t="shared" si="9"/>
        <v>0</v>
      </c>
      <c r="T36" s="36">
        <f>T38+T46+T47</f>
        <v>0</v>
      </c>
      <c r="U36" s="36">
        <f>U38+U46+U47</f>
        <v>0</v>
      </c>
      <c r="V36" s="36">
        <f>V38+V46+V47</f>
        <v>0</v>
      </c>
      <c r="W36" s="36">
        <f>W38+W46+W47</f>
        <v>296243</v>
      </c>
      <c r="X36" s="82">
        <f t="shared" si="1"/>
        <v>508</v>
      </c>
      <c r="Y36" s="36">
        <f t="shared" si="2"/>
        <v>296243</v>
      </c>
    </row>
    <row r="37" spans="1:25" s="29" customFormat="1" ht="36.75" customHeight="1">
      <c r="A37" s="49" t="s">
        <v>363</v>
      </c>
      <c r="B37" s="67" t="s">
        <v>364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40">
        <f aca="true" t="shared" si="10" ref="W37:W55">SUM(C37,D37:V37)</f>
        <v>0</v>
      </c>
      <c r="X37" s="81">
        <f t="shared" si="1"/>
        <v>0</v>
      </c>
      <c r="Y37" s="68">
        <f t="shared" si="2"/>
        <v>0</v>
      </c>
    </row>
    <row r="38" spans="1:25" s="29" customFormat="1" ht="54" customHeight="1">
      <c r="A38" s="49" t="s">
        <v>314</v>
      </c>
      <c r="B38" s="32" t="s">
        <v>288</v>
      </c>
      <c r="C38" s="40">
        <f>C39+C44+C45</f>
        <v>168235</v>
      </c>
      <c r="D38" s="40">
        <f>D39+D44+D45</f>
        <v>0</v>
      </c>
      <c r="E38" s="40">
        <f>E39+E44+E45</f>
        <v>0</v>
      </c>
      <c r="F38" s="40">
        <f>F39+F44+F45</f>
        <v>0</v>
      </c>
      <c r="G38" s="40">
        <f aca="true" t="shared" si="11" ref="G38:S38">G39+G44+G45</f>
        <v>0</v>
      </c>
      <c r="H38" s="40">
        <f t="shared" si="11"/>
        <v>0</v>
      </c>
      <c r="I38" s="40">
        <f t="shared" si="11"/>
        <v>0</v>
      </c>
      <c r="J38" s="40">
        <f>J39+J44+J45</f>
        <v>0</v>
      </c>
      <c r="K38" s="40">
        <f>K39+K44+K45</f>
        <v>0</v>
      </c>
      <c r="L38" s="40">
        <f t="shared" si="11"/>
        <v>0</v>
      </c>
      <c r="M38" s="40">
        <f t="shared" si="11"/>
        <v>0</v>
      </c>
      <c r="N38" s="40">
        <f t="shared" si="11"/>
        <v>508</v>
      </c>
      <c r="O38" s="40">
        <f t="shared" si="11"/>
        <v>0</v>
      </c>
      <c r="P38" s="40">
        <f t="shared" si="11"/>
        <v>0</v>
      </c>
      <c r="Q38" s="40">
        <f t="shared" si="11"/>
        <v>0</v>
      </c>
      <c r="R38" s="40">
        <f t="shared" si="11"/>
        <v>0</v>
      </c>
      <c r="S38" s="40">
        <f t="shared" si="11"/>
        <v>0</v>
      </c>
      <c r="T38" s="40">
        <f>T39+T44+T45</f>
        <v>0</v>
      </c>
      <c r="U38" s="40">
        <f>U39+U44+U45</f>
        <v>0</v>
      </c>
      <c r="V38" s="40">
        <f>V39+V44+V45</f>
        <v>0</v>
      </c>
      <c r="W38" s="40">
        <f t="shared" si="10"/>
        <v>168743</v>
      </c>
      <c r="X38" s="81">
        <f t="shared" si="1"/>
        <v>508</v>
      </c>
      <c r="Y38" s="68">
        <f t="shared" si="2"/>
        <v>168743</v>
      </c>
    </row>
    <row r="39" spans="1:25" s="29" customFormat="1" ht="108" customHeight="1">
      <c r="A39" s="31" t="s">
        <v>289</v>
      </c>
      <c r="B39" s="33" t="s">
        <v>290</v>
      </c>
      <c r="C39" s="40">
        <v>150000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>
        <f t="shared" si="10"/>
        <v>150000</v>
      </c>
      <c r="X39" s="81">
        <f t="shared" si="1"/>
        <v>0</v>
      </c>
      <c r="Y39" s="68">
        <f t="shared" si="2"/>
        <v>150000</v>
      </c>
    </row>
    <row r="40" spans="1:25" s="29" customFormat="1" ht="113.25" customHeight="1">
      <c r="A40" s="31" t="s">
        <v>365</v>
      </c>
      <c r="B40" s="34" t="s">
        <v>366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>
        <f t="shared" si="10"/>
        <v>0</v>
      </c>
      <c r="X40" s="81">
        <f t="shared" si="1"/>
        <v>0</v>
      </c>
      <c r="Y40" s="68">
        <f t="shared" si="2"/>
        <v>0</v>
      </c>
    </row>
    <row r="41" spans="1:25" s="29" customFormat="1" ht="92.25" customHeight="1">
      <c r="A41" s="31" t="s">
        <v>335</v>
      </c>
      <c r="B41" s="34" t="s">
        <v>336</v>
      </c>
      <c r="C41" s="40">
        <v>140000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>
        <f t="shared" si="10"/>
        <v>140000</v>
      </c>
      <c r="X41" s="81">
        <f t="shared" si="1"/>
        <v>0</v>
      </c>
      <c r="Y41" s="68">
        <f t="shared" si="2"/>
        <v>140000</v>
      </c>
    </row>
    <row r="42" spans="1:25" s="29" customFormat="1" ht="149.25" customHeight="1">
      <c r="A42" s="31" t="s">
        <v>337</v>
      </c>
      <c r="B42" s="34" t="s">
        <v>291</v>
      </c>
      <c r="C42" s="40">
        <v>10000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>
        <f t="shared" si="10"/>
        <v>10000</v>
      </c>
      <c r="X42" s="81">
        <f t="shared" si="1"/>
        <v>0</v>
      </c>
      <c r="Y42" s="68">
        <f t="shared" si="2"/>
        <v>10000</v>
      </c>
    </row>
    <row r="43" spans="1:25" s="29" customFormat="1" ht="143.25" customHeight="1">
      <c r="A43" s="31" t="s">
        <v>349</v>
      </c>
      <c r="B43" s="34" t="s">
        <v>291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>
        <f t="shared" si="10"/>
        <v>0</v>
      </c>
      <c r="X43" s="81">
        <f t="shared" si="1"/>
        <v>0</v>
      </c>
      <c r="Y43" s="68">
        <f t="shared" si="2"/>
        <v>0</v>
      </c>
    </row>
    <row r="44" spans="1:25" s="29" customFormat="1" ht="113.25" customHeight="1">
      <c r="A44" s="31" t="s">
        <v>338</v>
      </c>
      <c r="B44" s="32" t="s">
        <v>292</v>
      </c>
      <c r="C44" s="40">
        <v>18235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>
        <v>508</v>
      </c>
      <c r="O44" s="40"/>
      <c r="P44" s="40"/>
      <c r="Q44" s="40"/>
      <c r="R44" s="40"/>
      <c r="S44" s="40"/>
      <c r="T44" s="40"/>
      <c r="U44" s="40"/>
      <c r="V44" s="40"/>
      <c r="W44" s="40">
        <f t="shared" si="10"/>
        <v>18743</v>
      </c>
      <c r="X44" s="81">
        <f t="shared" si="1"/>
        <v>508</v>
      </c>
      <c r="Y44" s="68">
        <f t="shared" si="2"/>
        <v>18743</v>
      </c>
    </row>
    <row r="45" spans="1:25" s="29" customFormat="1" ht="54" customHeight="1" hidden="1">
      <c r="A45" s="31" t="s">
        <v>293</v>
      </c>
      <c r="B45" s="33" t="s">
        <v>294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>
        <f t="shared" si="10"/>
        <v>0</v>
      </c>
      <c r="X45" s="81">
        <f t="shared" si="1"/>
        <v>0</v>
      </c>
      <c r="Y45" s="68">
        <f t="shared" si="2"/>
        <v>0</v>
      </c>
    </row>
    <row r="46" spans="1:25" s="29" customFormat="1" ht="75.75" customHeight="1">
      <c r="A46" s="31" t="s">
        <v>295</v>
      </c>
      <c r="B46" s="32" t="s">
        <v>300</v>
      </c>
      <c r="C46" s="40">
        <v>5000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>
        <f t="shared" si="10"/>
        <v>5000</v>
      </c>
      <c r="X46" s="81">
        <f t="shared" si="1"/>
        <v>0</v>
      </c>
      <c r="Y46" s="68">
        <f t="shared" si="2"/>
        <v>5000</v>
      </c>
    </row>
    <row r="47" spans="1:25" s="29" customFormat="1" ht="60" customHeight="1">
      <c r="A47" s="31" t="s">
        <v>339</v>
      </c>
      <c r="B47" s="32" t="s">
        <v>301</v>
      </c>
      <c r="C47" s="40">
        <f>SUM(C48+C49)</f>
        <v>122500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>
        <f t="shared" si="10"/>
        <v>122500</v>
      </c>
      <c r="X47" s="81">
        <f t="shared" si="1"/>
        <v>0</v>
      </c>
      <c r="Y47" s="68">
        <f t="shared" si="2"/>
        <v>122500</v>
      </c>
    </row>
    <row r="48" spans="1:25" s="29" customFormat="1" ht="40.5" customHeight="1" hidden="1">
      <c r="A48" s="31" t="s">
        <v>340</v>
      </c>
      <c r="B48" s="32" t="s">
        <v>341</v>
      </c>
      <c r="C48" s="40">
        <v>120500</v>
      </c>
      <c r="D48" s="40">
        <v>30500</v>
      </c>
      <c r="E48" s="40">
        <v>30500</v>
      </c>
      <c r="F48" s="40">
        <v>30500</v>
      </c>
      <c r="G48" s="40">
        <v>30500</v>
      </c>
      <c r="H48" s="40">
        <v>30500</v>
      </c>
      <c r="I48" s="40">
        <v>30500</v>
      </c>
      <c r="J48" s="40">
        <v>30500</v>
      </c>
      <c r="K48" s="40">
        <v>30500</v>
      </c>
      <c r="L48" s="40">
        <v>30500</v>
      </c>
      <c r="M48" s="40">
        <v>30500</v>
      </c>
      <c r="N48" s="40">
        <v>30500</v>
      </c>
      <c r="O48" s="40">
        <v>30500</v>
      </c>
      <c r="P48" s="40">
        <v>30500</v>
      </c>
      <c r="Q48" s="40">
        <v>30500</v>
      </c>
      <c r="R48" s="40">
        <v>30500</v>
      </c>
      <c r="S48" s="40">
        <v>30500</v>
      </c>
      <c r="T48" s="40">
        <v>30500</v>
      </c>
      <c r="U48" s="40">
        <v>30500</v>
      </c>
      <c r="V48" s="40">
        <v>30500</v>
      </c>
      <c r="W48" s="40">
        <f t="shared" si="10"/>
        <v>700000</v>
      </c>
      <c r="X48" s="81">
        <f t="shared" si="1"/>
        <v>579500</v>
      </c>
      <c r="Y48" s="36">
        <f t="shared" si="2"/>
        <v>700000</v>
      </c>
    </row>
    <row r="49" spans="1:25" s="29" customFormat="1" ht="40.5" customHeight="1" hidden="1">
      <c r="A49" s="31" t="s">
        <v>342</v>
      </c>
      <c r="B49" s="32" t="s">
        <v>343</v>
      </c>
      <c r="C49" s="40">
        <v>2000</v>
      </c>
      <c r="D49" s="40">
        <v>400</v>
      </c>
      <c r="E49" s="40">
        <v>400</v>
      </c>
      <c r="F49" s="40">
        <v>400</v>
      </c>
      <c r="G49" s="40">
        <v>400</v>
      </c>
      <c r="H49" s="40">
        <v>400</v>
      </c>
      <c r="I49" s="40">
        <v>400</v>
      </c>
      <c r="J49" s="40">
        <v>400</v>
      </c>
      <c r="K49" s="40">
        <v>400</v>
      </c>
      <c r="L49" s="40">
        <v>400</v>
      </c>
      <c r="M49" s="40">
        <v>400</v>
      </c>
      <c r="N49" s="40">
        <v>400</v>
      </c>
      <c r="O49" s="40">
        <v>400</v>
      </c>
      <c r="P49" s="40">
        <v>400</v>
      </c>
      <c r="Q49" s="40">
        <v>400</v>
      </c>
      <c r="R49" s="40">
        <v>400</v>
      </c>
      <c r="S49" s="40">
        <v>400</v>
      </c>
      <c r="T49" s="40">
        <v>400</v>
      </c>
      <c r="U49" s="40">
        <v>400</v>
      </c>
      <c r="V49" s="40">
        <v>400</v>
      </c>
      <c r="W49" s="40">
        <f t="shared" si="10"/>
        <v>9600</v>
      </c>
      <c r="X49" s="81">
        <f t="shared" si="1"/>
        <v>7600</v>
      </c>
      <c r="Y49" s="36">
        <f t="shared" si="2"/>
        <v>9600</v>
      </c>
    </row>
    <row r="50" spans="1:25" s="29" customFormat="1" ht="37.5" customHeight="1">
      <c r="A50" s="30" t="s">
        <v>344</v>
      </c>
      <c r="B50" s="46" t="s">
        <v>12</v>
      </c>
      <c r="C50" s="36">
        <v>7000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40">
        <f t="shared" si="10"/>
        <v>7000</v>
      </c>
      <c r="X50" s="81">
        <f t="shared" si="1"/>
        <v>0</v>
      </c>
      <c r="Y50" s="36">
        <f t="shared" si="2"/>
        <v>7000</v>
      </c>
    </row>
    <row r="51" spans="1:25" s="29" customFormat="1" ht="39" customHeight="1">
      <c r="A51" s="31" t="s">
        <v>13</v>
      </c>
      <c r="B51" s="32" t="s">
        <v>14</v>
      </c>
      <c r="C51" s="40">
        <v>7000</v>
      </c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>
        <f t="shared" si="10"/>
        <v>7000</v>
      </c>
      <c r="X51" s="81">
        <f t="shared" si="1"/>
        <v>0</v>
      </c>
      <c r="Y51" s="68">
        <f t="shared" si="2"/>
        <v>7000</v>
      </c>
    </row>
    <row r="52" spans="1:25" s="29" customFormat="1" ht="37.5">
      <c r="A52" s="30" t="s">
        <v>350</v>
      </c>
      <c r="B52" s="28" t="s">
        <v>351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40">
        <f t="shared" si="10"/>
        <v>0</v>
      </c>
      <c r="X52" s="81">
        <f t="shared" si="1"/>
        <v>0</v>
      </c>
      <c r="Y52" s="36">
        <f t="shared" si="2"/>
        <v>0</v>
      </c>
    </row>
    <row r="53" spans="1:25" s="29" customFormat="1" ht="37.5">
      <c r="A53" s="30" t="s">
        <v>15</v>
      </c>
      <c r="B53" s="28" t="s">
        <v>16</v>
      </c>
      <c r="C53" s="36">
        <v>3000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40">
        <f t="shared" si="10"/>
        <v>3000</v>
      </c>
      <c r="X53" s="81">
        <f t="shared" si="1"/>
        <v>0</v>
      </c>
      <c r="Y53" s="36">
        <f t="shared" si="2"/>
        <v>3000</v>
      </c>
    </row>
    <row r="54" spans="1:25" s="29" customFormat="1" ht="37.5">
      <c r="A54" s="30" t="s">
        <v>296</v>
      </c>
      <c r="B54" s="28" t="s">
        <v>17</v>
      </c>
      <c r="C54" s="36">
        <v>17000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40">
        <f t="shared" si="10"/>
        <v>17000</v>
      </c>
      <c r="X54" s="81">
        <f t="shared" si="1"/>
        <v>0</v>
      </c>
      <c r="Y54" s="36">
        <f t="shared" si="2"/>
        <v>17000</v>
      </c>
    </row>
    <row r="55" spans="1:25" s="29" customFormat="1" ht="18.75">
      <c r="A55" s="30" t="s">
        <v>18</v>
      </c>
      <c r="B55" s="28" t="s">
        <v>19</v>
      </c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40">
        <f t="shared" si="10"/>
        <v>0</v>
      </c>
      <c r="X55" s="81">
        <f t="shared" si="1"/>
        <v>0</v>
      </c>
      <c r="Y55" s="36">
        <f t="shared" si="2"/>
        <v>0</v>
      </c>
    </row>
    <row r="56" spans="1:25" s="29" customFormat="1" ht="22.5" customHeight="1">
      <c r="A56" s="31"/>
      <c r="B56" s="30" t="s">
        <v>304</v>
      </c>
      <c r="C56" s="36">
        <f>C35+C14</f>
        <v>2346766</v>
      </c>
      <c r="D56" s="36">
        <f>D35+D14</f>
        <v>0</v>
      </c>
      <c r="E56" s="36">
        <f>E35+E14</f>
        <v>0</v>
      </c>
      <c r="F56" s="36">
        <f>F35+F14</f>
        <v>0</v>
      </c>
      <c r="G56" s="36">
        <f aca="true" t="shared" si="12" ref="G56:S56">G35+G14</f>
        <v>0</v>
      </c>
      <c r="H56" s="36">
        <f t="shared" si="12"/>
        <v>0</v>
      </c>
      <c r="I56" s="36">
        <f t="shared" si="12"/>
        <v>0</v>
      </c>
      <c r="J56" s="36">
        <f>J35+J14</f>
        <v>0</v>
      </c>
      <c r="K56" s="36">
        <f>K35+K14</f>
        <v>0</v>
      </c>
      <c r="L56" s="36">
        <f t="shared" si="12"/>
        <v>29000</v>
      </c>
      <c r="M56" s="36">
        <f t="shared" si="12"/>
        <v>1500</v>
      </c>
      <c r="N56" s="36">
        <f t="shared" si="12"/>
        <v>508</v>
      </c>
      <c r="O56" s="36">
        <f t="shared" si="12"/>
        <v>0</v>
      </c>
      <c r="P56" s="36">
        <f t="shared" si="12"/>
        <v>0</v>
      </c>
      <c r="Q56" s="36">
        <f t="shared" si="12"/>
        <v>0</v>
      </c>
      <c r="R56" s="36">
        <f t="shared" si="12"/>
        <v>0</v>
      </c>
      <c r="S56" s="36">
        <f t="shared" si="12"/>
        <v>0</v>
      </c>
      <c r="T56" s="36">
        <f>T35+T14</f>
        <v>0</v>
      </c>
      <c r="U56" s="36">
        <f>U35+U14</f>
        <v>0</v>
      </c>
      <c r="V56" s="36">
        <f>V35+V14</f>
        <v>0</v>
      </c>
      <c r="W56" s="36">
        <f>W35+W14</f>
        <v>2377774</v>
      </c>
      <c r="X56" s="82">
        <f t="shared" si="1"/>
        <v>31008</v>
      </c>
      <c r="Y56" s="36">
        <f t="shared" si="2"/>
        <v>2377774</v>
      </c>
    </row>
    <row r="57" spans="1:25" s="29" customFormat="1" ht="34.5" customHeight="1">
      <c r="A57" s="30" t="s">
        <v>305</v>
      </c>
      <c r="B57" s="28" t="s">
        <v>306</v>
      </c>
      <c r="C57" s="36">
        <v>63292</v>
      </c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40">
        <f aca="true" t="shared" si="13" ref="W57:W63">SUM(C57,D57:V57)</f>
        <v>63292</v>
      </c>
      <c r="X57" s="82">
        <f t="shared" si="1"/>
        <v>0</v>
      </c>
      <c r="Y57" s="36">
        <f t="shared" si="2"/>
        <v>63292</v>
      </c>
    </row>
    <row r="58" spans="1:25" s="29" customFormat="1" ht="56.25" customHeight="1">
      <c r="A58" s="30" t="s">
        <v>307</v>
      </c>
      <c r="B58" s="28" t="s">
        <v>308</v>
      </c>
      <c r="C58" s="36">
        <v>756744</v>
      </c>
      <c r="D58" s="36">
        <v>34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40">
        <f t="shared" si="13"/>
        <v>756778</v>
      </c>
      <c r="X58" s="82">
        <f t="shared" si="1"/>
        <v>34</v>
      </c>
      <c r="Y58" s="36">
        <f t="shared" si="2"/>
        <v>756778</v>
      </c>
    </row>
    <row r="59" spans="1:25" s="29" customFormat="1" ht="57.75" customHeight="1">
      <c r="A59" s="30" t="s">
        <v>309</v>
      </c>
      <c r="B59" s="28" t="s">
        <v>310</v>
      </c>
      <c r="C59" s="36">
        <v>308646</v>
      </c>
      <c r="D59" s="36">
        <v>12933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40">
        <f t="shared" si="13"/>
        <v>321579</v>
      </c>
      <c r="X59" s="82">
        <f t="shared" si="1"/>
        <v>12933</v>
      </c>
      <c r="Y59" s="36">
        <f t="shared" si="2"/>
        <v>321579</v>
      </c>
    </row>
    <row r="60" spans="1:25" s="29" customFormat="1" ht="38.25" customHeight="1">
      <c r="A60" s="30" t="s">
        <v>352</v>
      </c>
      <c r="B60" s="28" t="s">
        <v>353</v>
      </c>
      <c r="C60" s="36">
        <v>11966</v>
      </c>
      <c r="D60" s="36">
        <v>45712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40">
        <f t="shared" si="13"/>
        <v>57678</v>
      </c>
      <c r="X60" s="82">
        <f t="shared" si="1"/>
        <v>45712</v>
      </c>
      <c r="Y60" s="36">
        <f t="shared" si="2"/>
        <v>57678</v>
      </c>
    </row>
    <row r="61" spans="1:25" s="29" customFormat="1" ht="57" customHeight="1">
      <c r="A61" s="30" t="s">
        <v>379</v>
      </c>
      <c r="B61" s="28" t="s">
        <v>380</v>
      </c>
      <c r="C61" s="36">
        <v>162500</v>
      </c>
      <c r="D61" s="36"/>
      <c r="E61" s="36">
        <v>69500</v>
      </c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40">
        <f>SUM(C61,D61:V61)</f>
        <v>232000</v>
      </c>
      <c r="X61" s="82">
        <f t="shared" si="1"/>
        <v>69500</v>
      </c>
      <c r="Y61" s="36">
        <f t="shared" si="2"/>
        <v>232000</v>
      </c>
    </row>
    <row r="62" spans="1:25" s="29" customFormat="1" ht="39" customHeight="1">
      <c r="A62" s="30" t="s">
        <v>369</v>
      </c>
      <c r="B62" s="28" t="s">
        <v>370</v>
      </c>
      <c r="C62" s="36">
        <v>24808</v>
      </c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68">
        <v>8666</v>
      </c>
      <c r="W62" s="40">
        <f t="shared" si="13"/>
        <v>33474</v>
      </c>
      <c r="X62" s="82">
        <f t="shared" si="1"/>
        <v>8666</v>
      </c>
      <c r="Y62" s="36">
        <f t="shared" si="2"/>
        <v>33474</v>
      </c>
    </row>
    <row r="63" spans="1:25" s="29" customFormat="1" ht="51.75" customHeight="1">
      <c r="A63" s="30" t="s">
        <v>297</v>
      </c>
      <c r="B63" s="28" t="s">
        <v>298</v>
      </c>
      <c r="C63" s="36">
        <v>25830</v>
      </c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40">
        <f t="shared" si="13"/>
        <v>25830</v>
      </c>
      <c r="X63" s="82">
        <f t="shared" si="1"/>
        <v>0</v>
      </c>
      <c r="Y63" s="36">
        <f t="shared" si="2"/>
        <v>25830</v>
      </c>
    </row>
    <row r="64" spans="1:25" s="29" customFormat="1" ht="18.75">
      <c r="A64" s="31"/>
      <c r="B64" s="30" t="s">
        <v>299</v>
      </c>
      <c r="C64" s="36">
        <f>SUM(C56:C63)</f>
        <v>3700552</v>
      </c>
      <c r="D64" s="36">
        <f>SUM(D56:D63)</f>
        <v>58679</v>
      </c>
      <c r="E64" s="36">
        <f aca="true" t="shared" si="14" ref="E64:V64">SUM(E56:E63)</f>
        <v>69500</v>
      </c>
      <c r="F64" s="36">
        <f t="shared" si="14"/>
        <v>0</v>
      </c>
      <c r="G64" s="36">
        <f t="shared" si="14"/>
        <v>0</v>
      </c>
      <c r="H64" s="36">
        <f t="shared" si="14"/>
        <v>0</v>
      </c>
      <c r="I64" s="36">
        <f t="shared" si="14"/>
        <v>0</v>
      </c>
      <c r="J64" s="36">
        <f>SUM(J56:J63)</f>
        <v>0</v>
      </c>
      <c r="K64" s="36">
        <f>SUM(K56:K63)</f>
        <v>0</v>
      </c>
      <c r="L64" s="36">
        <f t="shared" si="14"/>
        <v>29000</v>
      </c>
      <c r="M64" s="36">
        <f t="shared" si="14"/>
        <v>1500</v>
      </c>
      <c r="N64" s="36">
        <f t="shared" si="14"/>
        <v>508</v>
      </c>
      <c r="O64" s="36">
        <f t="shared" si="14"/>
        <v>0</v>
      </c>
      <c r="P64" s="36">
        <f t="shared" si="14"/>
        <v>0</v>
      </c>
      <c r="Q64" s="36">
        <f t="shared" si="14"/>
        <v>0</v>
      </c>
      <c r="R64" s="36">
        <f t="shared" si="14"/>
        <v>0</v>
      </c>
      <c r="S64" s="36">
        <f t="shared" si="14"/>
        <v>0</v>
      </c>
      <c r="T64" s="36">
        <f t="shared" si="14"/>
        <v>0</v>
      </c>
      <c r="U64" s="36">
        <f t="shared" si="14"/>
        <v>0</v>
      </c>
      <c r="V64" s="36">
        <f t="shared" si="14"/>
        <v>8666</v>
      </c>
      <c r="W64" s="36">
        <f>SUM(W56:W63)</f>
        <v>3868405</v>
      </c>
      <c r="X64" s="82">
        <f t="shared" si="1"/>
        <v>167853</v>
      </c>
      <c r="Y64" s="36">
        <f t="shared" si="2"/>
        <v>3868405</v>
      </c>
    </row>
    <row r="65" spans="1:25" s="29" customFormat="1" ht="18.75" hidden="1">
      <c r="A65" s="35" t="s">
        <v>18</v>
      </c>
      <c r="B65" s="28" t="s">
        <v>19</v>
      </c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81">
        <f t="shared" si="1"/>
        <v>0</v>
      </c>
      <c r="Y65" s="36">
        <f t="shared" si="2"/>
        <v>0</v>
      </c>
    </row>
    <row r="66" spans="1:25" s="29" customFormat="1" ht="18.75" hidden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81">
        <f t="shared" si="1"/>
        <v>0</v>
      </c>
      <c r="Y66" s="36">
        <f t="shared" si="2"/>
        <v>0</v>
      </c>
    </row>
    <row r="67" spans="1:25" s="29" customFormat="1" ht="35.25" customHeight="1" hidden="1">
      <c r="A67" s="37"/>
      <c r="B67" s="42" t="s">
        <v>233</v>
      </c>
      <c r="C67" s="40">
        <v>116550</v>
      </c>
      <c r="D67" s="40">
        <v>116550</v>
      </c>
      <c r="E67" s="40">
        <v>116550</v>
      </c>
      <c r="F67" s="40">
        <v>116550</v>
      </c>
      <c r="G67" s="40">
        <v>116550</v>
      </c>
      <c r="H67" s="40">
        <v>116550</v>
      </c>
      <c r="I67" s="40">
        <v>116550</v>
      </c>
      <c r="J67" s="40">
        <v>116550</v>
      </c>
      <c r="K67" s="40">
        <v>116550</v>
      </c>
      <c r="L67" s="40">
        <v>116550</v>
      </c>
      <c r="M67" s="40">
        <v>116550</v>
      </c>
      <c r="N67" s="40">
        <v>116550</v>
      </c>
      <c r="O67" s="40">
        <v>116550</v>
      </c>
      <c r="P67" s="40">
        <v>116550</v>
      </c>
      <c r="Q67" s="40">
        <v>116550</v>
      </c>
      <c r="R67" s="40">
        <v>116550</v>
      </c>
      <c r="S67" s="40">
        <v>116550</v>
      </c>
      <c r="T67" s="40">
        <v>116550</v>
      </c>
      <c r="U67" s="40">
        <v>116550</v>
      </c>
      <c r="V67" s="40">
        <v>116550</v>
      </c>
      <c r="W67" s="40">
        <v>116550</v>
      </c>
      <c r="X67" s="81">
        <f t="shared" si="1"/>
        <v>2214450</v>
      </c>
      <c r="Y67" s="36">
        <f t="shared" si="2"/>
        <v>2331000</v>
      </c>
    </row>
    <row r="68" spans="1:25" s="29" customFormat="1" ht="69" customHeight="1" hidden="1">
      <c r="A68" s="35"/>
      <c r="B68" s="42" t="s">
        <v>234</v>
      </c>
      <c r="C68" s="40">
        <v>412354</v>
      </c>
      <c r="D68" s="40">
        <v>412354</v>
      </c>
      <c r="E68" s="40">
        <v>412354</v>
      </c>
      <c r="F68" s="40">
        <v>412354</v>
      </c>
      <c r="G68" s="40">
        <v>412354</v>
      </c>
      <c r="H68" s="40">
        <v>412354</v>
      </c>
      <c r="I68" s="40">
        <v>412354</v>
      </c>
      <c r="J68" s="40">
        <v>412354</v>
      </c>
      <c r="K68" s="40">
        <v>412354</v>
      </c>
      <c r="L68" s="40">
        <v>412354</v>
      </c>
      <c r="M68" s="40">
        <v>412354</v>
      </c>
      <c r="N68" s="40">
        <v>412354</v>
      </c>
      <c r="O68" s="40">
        <v>412354</v>
      </c>
      <c r="P68" s="40">
        <v>412354</v>
      </c>
      <c r="Q68" s="40">
        <v>412354</v>
      </c>
      <c r="R68" s="40">
        <v>412354</v>
      </c>
      <c r="S68" s="40">
        <v>412354</v>
      </c>
      <c r="T68" s="40">
        <v>412354</v>
      </c>
      <c r="U68" s="40">
        <v>412354</v>
      </c>
      <c r="V68" s="40">
        <v>412354</v>
      </c>
      <c r="W68" s="40">
        <v>412354</v>
      </c>
      <c r="X68" s="81">
        <f t="shared" si="1"/>
        <v>7834726</v>
      </c>
      <c r="Y68" s="36">
        <f t="shared" si="2"/>
        <v>8247080</v>
      </c>
    </row>
    <row r="69" spans="1:25" s="29" customFormat="1" ht="61.5" customHeight="1" hidden="1">
      <c r="A69" s="41"/>
      <c r="B69" s="42" t="s">
        <v>235</v>
      </c>
      <c r="C69" s="40">
        <v>17000</v>
      </c>
      <c r="D69" s="40">
        <v>17000</v>
      </c>
      <c r="E69" s="40">
        <v>17000</v>
      </c>
      <c r="F69" s="40">
        <v>17000</v>
      </c>
      <c r="G69" s="40">
        <v>17000</v>
      </c>
      <c r="H69" s="40">
        <v>17000</v>
      </c>
      <c r="I69" s="40">
        <v>17000</v>
      </c>
      <c r="J69" s="40">
        <v>17000</v>
      </c>
      <c r="K69" s="40">
        <v>17000</v>
      </c>
      <c r="L69" s="40">
        <v>17000</v>
      </c>
      <c r="M69" s="40">
        <v>17000</v>
      </c>
      <c r="N69" s="40">
        <v>17000</v>
      </c>
      <c r="O69" s="40">
        <v>17000</v>
      </c>
      <c r="P69" s="40">
        <v>17000</v>
      </c>
      <c r="Q69" s="40">
        <v>17000</v>
      </c>
      <c r="R69" s="40">
        <v>17000</v>
      </c>
      <c r="S69" s="40">
        <v>17000</v>
      </c>
      <c r="T69" s="40">
        <v>17000</v>
      </c>
      <c r="U69" s="40">
        <v>17000</v>
      </c>
      <c r="V69" s="40">
        <v>17000</v>
      </c>
      <c r="W69" s="40">
        <v>17000</v>
      </c>
      <c r="X69" s="81">
        <f t="shared" si="1"/>
        <v>323000</v>
      </c>
      <c r="Y69" s="36">
        <f t="shared" si="2"/>
        <v>340000</v>
      </c>
    </row>
    <row r="70" spans="1:25" s="29" customFormat="1" ht="45" customHeight="1" hidden="1">
      <c r="A70" s="41"/>
      <c r="B70" s="42" t="s">
        <v>236</v>
      </c>
      <c r="C70" s="40">
        <v>2766</v>
      </c>
      <c r="D70" s="40">
        <v>2766</v>
      </c>
      <c r="E70" s="40">
        <v>2766</v>
      </c>
      <c r="F70" s="40">
        <v>2766</v>
      </c>
      <c r="G70" s="40">
        <v>2766</v>
      </c>
      <c r="H70" s="40">
        <v>2766</v>
      </c>
      <c r="I70" s="40">
        <v>2766</v>
      </c>
      <c r="J70" s="40">
        <v>2766</v>
      </c>
      <c r="K70" s="40">
        <v>2766</v>
      </c>
      <c r="L70" s="40">
        <v>2766</v>
      </c>
      <c r="M70" s="40">
        <v>2766</v>
      </c>
      <c r="N70" s="40">
        <v>2766</v>
      </c>
      <c r="O70" s="40">
        <v>2766</v>
      </c>
      <c r="P70" s="40">
        <v>2766</v>
      </c>
      <c r="Q70" s="40">
        <v>2766</v>
      </c>
      <c r="R70" s="40">
        <v>2766</v>
      </c>
      <c r="S70" s="40">
        <v>2766</v>
      </c>
      <c r="T70" s="40">
        <v>2766</v>
      </c>
      <c r="U70" s="40">
        <v>2766</v>
      </c>
      <c r="V70" s="40">
        <v>2766</v>
      </c>
      <c r="W70" s="40">
        <v>2766</v>
      </c>
      <c r="X70" s="81">
        <f t="shared" si="1"/>
        <v>52554</v>
      </c>
      <c r="Y70" s="36">
        <f t="shared" si="2"/>
        <v>55320</v>
      </c>
    </row>
    <row r="71" spans="1:25" s="29" customFormat="1" ht="41.25" customHeight="1" hidden="1">
      <c r="A71" s="41"/>
      <c r="B71" s="42" t="s">
        <v>237</v>
      </c>
      <c r="C71" s="40">
        <v>133973</v>
      </c>
      <c r="D71" s="40">
        <v>133973</v>
      </c>
      <c r="E71" s="40">
        <v>133973</v>
      </c>
      <c r="F71" s="40">
        <v>133973</v>
      </c>
      <c r="G71" s="40">
        <v>133973</v>
      </c>
      <c r="H71" s="40">
        <v>133973</v>
      </c>
      <c r="I71" s="40">
        <v>133973</v>
      </c>
      <c r="J71" s="40">
        <v>133973</v>
      </c>
      <c r="K71" s="40">
        <v>133973</v>
      </c>
      <c r="L71" s="40">
        <v>133973</v>
      </c>
      <c r="M71" s="40">
        <v>133973</v>
      </c>
      <c r="N71" s="40">
        <v>133973</v>
      </c>
      <c r="O71" s="40">
        <v>133973</v>
      </c>
      <c r="P71" s="40">
        <v>133973</v>
      </c>
      <c r="Q71" s="40">
        <v>133973</v>
      </c>
      <c r="R71" s="40">
        <v>133973</v>
      </c>
      <c r="S71" s="40">
        <v>133973</v>
      </c>
      <c r="T71" s="40">
        <v>133973</v>
      </c>
      <c r="U71" s="40">
        <v>133973</v>
      </c>
      <c r="V71" s="40">
        <v>133973</v>
      </c>
      <c r="W71" s="40">
        <v>133973</v>
      </c>
      <c r="X71" s="81">
        <f t="shared" si="1"/>
        <v>2545487</v>
      </c>
      <c r="Y71" s="36">
        <f t="shared" si="2"/>
        <v>2679460</v>
      </c>
    </row>
    <row r="72" spans="1:25" s="29" customFormat="1" ht="41.25" customHeight="1" hidden="1">
      <c r="A72" s="41"/>
      <c r="B72" s="42" t="s">
        <v>238</v>
      </c>
      <c r="C72" s="40">
        <v>130884</v>
      </c>
      <c r="D72" s="40">
        <v>130884</v>
      </c>
      <c r="E72" s="40">
        <v>130884</v>
      </c>
      <c r="F72" s="40">
        <v>130884</v>
      </c>
      <c r="G72" s="40">
        <v>130884</v>
      </c>
      <c r="H72" s="40">
        <v>130884</v>
      </c>
      <c r="I72" s="40">
        <v>130884</v>
      </c>
      <c r="J72" s="40">
        <v>130884</v>
      </c>
      <c r="K72" s="40">
        <v>130884</v>
      </c>
      <c r="L72" s="40">
        <v>130884</v>
      </c>
      <c r="M72" s="40">
        <v>130884</v>
      </c>
      <c r="N72" s="40">
        <v>130884</v>
      </c>
      <c r="O72" s="40">
        <v>130884</v>
      </c>
      <c r="P72" s="40">
        <v>130884</v>
      </c>
      <c r="Q72" s="40">
        <v>130884</v>
      </c>
      <c r="R72" s="40">
        <v>130884</v>
      </c>
      <c r="S72" s="40">
        <v>130884</v>
      </c>
      <c r="T72" s="40">
        <v>130884</v>
      </c>
      <c r="U72" s="40">
        <v>130884</v>
      </c>
      <c r="V72" s="40">
        <v>130884</v>
      </c>
      <c r="W72" s="40">
        <v>130884</v>
      </c>
      <c r="X72" s="81">
        <f t="shared" si="1"/>
        <v>2486796</v>
      </c>
      <c r="Y72" s="36">
        <f t="shared" si="2"/>
        <v>2617680</v>
      </c>
    </row>
    <row r="73" spans="1:25" s="29" customFormat="1" ht="16.5" customHeight="1" hidden="1">
      <c r="A73" s="41"/>
      <c r="B73" s="43" t="s">
        <v>239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81">
        <f t="shared" si="1"/>
        <v>0</v>
      </c>
      <c r="Y73" s="36">
        <f t="shared" si="2"/>
        <v>0</v>
      </c>
    </row>
    <row r="74" spans="1:25" s="29" customFormat="1" ht="17.25" customHeight="1" hidden="1">
      <c r="A74" s="41"/>
      <c r="B74" s="44" t="s">
        <v>240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81">
        <f t="shared" si="1"/>
        <v>0</v>
      </c>
      <c r="Y74" s="36">
        <f t="shared" si="2"/>
        <v>0</v>
      </c>
    </row>
    <row r="75" spans="1:25" s="29" customFormat="1" ht="33.75" customHeight="1" hidden="1">
      <c r="A75" s="41"/>
      <c r="B75" s="42" t="s">
        <v>241</v>
      </c>
      <c r="C75" s="40">
        <v>18305</v>
      </c>
      <c r="D75" s="40">
        <v>18305</v>
      </c>
      <c r="E75" s="40">
        <v>18305</v>
      </c>
      <c r="F75" s="40">
        <v>18305</v>
      </c>
      <c r="G75" s="40">
        <v>18305</v>
      </c>
      <c r="H75" s="40">
        <v>18305</v>
      </c>
      <c r="I75" s="40">
        <v>18305</v>
      </c>
      <c r="J75" s="40">
        <v>18305</v>
      </c>
      <c r="K75" s="40">
        <v>18305</v>
      </c>
      <c r="L75" s="40">
        <v>18305</v>
      </c>
      <c r="M75" s="40">
        <v>18305</v>
      </c>
      <c r="N75" s="40">
        <v>18305</v>
      </c>
      <c r="O75" s="40">
        <v>18305</v>
      </c>
      <c r="P75" s="40">
        <v>18305</v>
      </c>
      <c r="Q75" s="40">
        <v>18305</v>
      </c>
      <c r="R75" s="40">
        <v>18305</v>
      </c>
      <c r="S75" s="40">
        <v>18305</v>
      </c>
      <c r="T75" s="40">
        <v>18305</v>
      </c>
      <c r="U75" s="40">
        <v>18305</v>
      </c>
      <c r="V75" s="40">
        <v>18305</v>
      </c>
      <c r="W75" s="40">
        <v>18305</v>
      </c>
      <c r="X75" s="81">
        <f t="shared" si="1"/>
        <v>347795</v>
      </c>
      <c r="Y75" s="36">
        <f t="shared" si="2"/>
        <v>366100</v>
      </c>
    </row>
    <row r="76" spans="1:25" s="29" customFormat="1" ht="41.25" customHeight="1" hidden="1">
      <c r="A76" s="41"/>
      <c r="B76" s="42" t="s">
        <v>242</v>
      </c>
      <c r="C76" s="40">
        <v>155166</v>
      </c>
      <c r="D76" s="40">
        <v>155166</v>
      </c>
      <c r="E76" s="40">
        <v>155166</v>
      </c>
      <c r="F76" s="40">
        <v>155166</v>
      </c>
      <c r="G76" s="40">
        <v>155166</v>
      </c>
      <c r="H76" s="40">
        <v>155166</v>
      </c>
      <c r="I76" s="40">
        <v>155166</v>
      </c>
      <c r="J76" s="40">
        <v>155166</v>
      </c>
      <c r="K76" s="40">
        <v>155166</v>
      </c>
      <c r="L76" s="40">
        <v>155166</v>
      </c>
      <c r="M76" s="40">
        <v>155166</v>
      </c>
      <c r="N76" s="40">
        <v>155166</v>
      </c>
      <c r="O76" s="40">
        <v>155166</v>
      </c>
      <c r="P76" s="40">
        <v>155166</v>
      </c>
      <c r="Q76" s="40">
        <v>155166</v>
      </c>
      <c r="R76" s="40">
        <v>155166</v>
      </c>
      <c r="S76" s="40">
        <v>155166</v>
      </c>
      <c r="T76" s="40">
        <v>155166</v>
      </c>
      <c r="U76" s="40">
        <v>155166</v>
      </c>
      <c r="V76" s="40">
        <v>155166</v>
      </c>
      <c r="W76" s="40">
        <v>155166</v>
      </c>
      <c r="X76" s="81">
        <f t="shared" si="1"/>
        <v>2948154</v>
      </c>
      <c r="Y76" s="36">
        <f t="shared" si="2"/>
        <v>3103320</v>
      </c>
    </row>
    <row r="77" spans="1:25" s="29" customFormat="1" ht="25.5" customHeight="1" hidden="1">
      <c r="A77" s="41"/>
      <c r="B77" s="43" t="s">
        <v>248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81">
        <f t="shared" si="1"/>
        <v>0</v>
      </c>
      <c r="Y77" s="36">
        <f t="shared" si="2"/>
        <v>0</v>
      </c>
    </row>
    <row r="78" spans="1:25" s="29" customFormat="1" ht="15" customHeight="1" hidden="1">
      <c r="A78" s="41"/>
      <c r="B78" s="43" t="s">
        <v>243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81">
        <f aca="true" t="shared" si="15" ref="X78:X141">SUM(D78:V78)</f>
        <v>0</v>
      </c>
      <c r="Y78" s="36">
        <f aca="true" t="shared" si="16" ref="Y78:Y141">X78+C78</f>
        <v>0</v>
      </c>
    </row>
    <row r="79" spans="1:25" s="29" customFormat="1" ht="15.75" customHeight="1" hidden="1">
      <c r="A79" s="41"/>
      <c r="B79" s="43" t="s">
        <v>244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81">
        <f t="shared" si="15"/>
        <v>0</v>
      </c>
      <c r="Y79" s="36">
        <f t="shared" si="16"/>
        <v>0</v>
      </c>
    </row>
    <row r="80" spans="1:25" s="29" customFormat="1" ht="15.75" customHeight="1" hidden="1">
      <c r="A80" s="41"/>
      <c r="B80" s="43" t="s">
        <v>245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81">
        <f t="shared" si="15"/>
        <v>0</v>
      </c>
      <c r="Y80" s="36">
        <f t="shared" si="16"/>
        <v>0</v>
      </c>
    </row>
    <row r="81" spans="1:25" s="29" customFormat="1" ht="31.5" customHeight="1" hidden="1">
      <c r="A81" s="41"/>
      <c r="B81" s="42" t="s">
        <v>246</v>
      </c>
      <c r="C81" s="40">
        <v>21776</v>
      </c>
      <c r="D81" s="40">
        <v>21776</v>
      </c>
      <c r="E81" s="40">
        <v>21776</v>
      </c>
      <c r="F81" s="40">
        <v>21776</v>
      </c>
      <c r="G81" s="40">
        <v>21776</v>
      </c>
      <c r="H81" s="40">
        <v>21776</v>
      </c>
      <c r="I81" s="40">
        <v>21776</v>
      </c>
      <c r="J81" s="40">
        <v>21776</v>
      </c>
      <c r="K81" s="40">
        <v>21776</v>
      </c>
      <c r="L81" s="40">
        <v>21776</v>
      </c>
      <c r="M81" s="40">
        <v>21776</v>
      </c>
      <c r="N81" s="40">
        <v>21776</v>
      </c>
      <c r="O81" s="40">
        <v>21776</v>
      </c>
      <c r="P81" s="40">
        <v>21776</v>
      </c>
      <c r="Q81" s="40">
        <v>21776</v>
      </c>
      <c r="R81" s="40">
        <v>21776</v>
      </c>
      <c r="S81" s="40">
        <v>21776</v>
      </c>
      <c r="T81" s="40">
        <v>21776</v>
      </c>
      <c r="U81" s="40">
        <v>21776</v>
      </c>
      <c r="V81" s="40">
        <v>21776</v>
      </c>
      <c r="W81" s="40">
        <v>21776</v>
      </c>
      <c r="X81" s="81">
        <f t="shared" si="15"/>
        <v>413744</v>
      </c>
      <c r="Y81" s="36">
        <f t="shared" si="16"/>
        <v>435520</v>
      </c>
    </row>
    <row r="82" spans="1:25" s="29" customFormat="1" ht="31.5" customHeight="1" hidden="1">
      <c r="A82" s="41"/>
      <c r="B82" s="42" t="s">
        <v>247</v>
      </c>
      <c r="C82" s="40">
        <v>7082</v>
      </c>
      <c r="D82" s="40">
        <v>7082</v>
      </c>
      <c r="E82" s="40">
        <v>7082</v>
      </c>
      <c r="F82" s="40">
        <v>7082</v>
      </c>
      <c r="G82" s="40">
        <v>7082</v>
      </c>
      <c r="H82" s="40">
        <v>7082</v>
      </c>
      <c r="I82" s="40">
        <v>7082</v>
      </c>
      <c r="J82" s="40">
        <v>7082</v>
      </c>
      <c r="K82" s="40">
        <v>7082</v>
      </c>
      <c r="L82" s="40">
        <v>7082</v>
      </c>
      <c r="M82" s="40">
        <v>7082</v>
      </c>
      <c r="N82" s="40">
        <v>7082</v>
      </c>
      <c r="O82" s="40">
        <v>7082</v>
      </c>
      <c r="P82" s="40">
        <v>7082</v>
      </c>
      <c r="Q82" s="40">
        <v>7082</v>
      </c>
      <c r="R82" s="40">
        <v>7082</v>
      </c>
      <c r="S82" s="40">
        <v>7082</v>
      </c>
      <c r="T82" s="40">
        <v>7082</v>
      </c>
      <c r="U82" s="40">
        <v>7082</v>
      </c>
      <c r="V82" s="40">
        <v>7082</v>
      </c>
      <c r="W82" s="40">
        <v>7082</v>
      </c>
      <c r="X82" s="81">
        <f t="shared" si="15"/>
        <v>134558</v>
      </c>
      <c r="Y82" s="36">
        <f t="shared" si="16"/>
        <v>141640</v>
      </c>
    </row>
    <row r="83" spans="1:25" s="29" customFormat="1" ht="18.75" customHeight="1" hidden="1">
      <c r="A83" s="41"/>
      <c r="B83" s="43" t="s">
        <v>239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81">
        <f t="shared" si="15"/>
        <v>0</v>
      </c>
      <c r="Y83" s="36">
        <f t="shared" si="16"/>
        <v>0</v>
      </c>
    </row>
    <row r="84" spans="1:25" s="29" customFormat="1" ht="21.75" customHeight="1" hidden="1">
      <c r="A84" s="41"/>
      <c r="B84" s="43" t="s">
        <v>240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81">
        <f t="shared" si="15"/>
        <v>0</v>
      </c>
      <c r="Y84" s="36">
        <f t="shared" si="16"/>
        <v>0</v>
      </c>
    </row>
    <row r="85" spans="1:25" s="29" customFormat="1" ht="32.25" customHeight="1" hidden="1">
      <c r="A85" s="41"/>
      <c r="B85" s="43" t="s">
        <v>251</v>
      </c>
      <c r="C85" s="40">
        <v>13000</v>
      </c>
      <c r="D85" s="40">
        <v>13000</v>
      </c>
      <c r="E85" s="40">
        <v>13000</v>
      </c>
      <c r="F85" s="40">
        <v>13000</v>
      </c>
      <c r="G85" s="40">
        <v>13000</v>
      </c>
      <c r="H85" s="40">
        <v>13000</v>
      </c>
      <c r="I85" s="40">
        <v>13000</v>
      </c>
      <c r="J85" s="40">
        <v>13000</v>
      </c>
      <c r="K85" s="40">
        <v>13000</v>
      </c>
      <c r="L85" s="40">
        <v>13000</v>
      </c>
      <c r="M85" s="40">
        <v>13000</v>
      </c>
      <c r="N85" s="40">
        <v>13000</v>
      </c>
      <c r="O85" s="40">
        <v>13000</v>
      </c>
      <c r="P85" s="40">
        <v>13000</v>
      </c>
      <c r="Q85" s="40">
        <v>13000</v>
      </c>
      <c r="R85" s="40">
        <v>13000</v>
      </c>
      <c r="S85" s="40">
        <v>13000</v>
      </c>
      <c r="T85" s="40">
        <v>13000</v>
      </c>
      <c r="U85" s="40">
        <v>13000</v>
      </c>
      <c r="V85" s="40">
        <v>13000</v>
      </c>
      <c r="W85" s="40">
        <v>13000</v>
      </c>
      <c r="X85" s="81">
        <f t="shared" si="15"/>
        <v>247000</v>
      </c>
      <c r="Y85" s="36">
        <f t="shared" si="16"/>
        <v>260000</v>
      </c>
    </row>
    <row r="86" spans="1:25" s="29" customFormat="1" ht="45.75" customHeight="1" hidden="1">
      <c r="A86" s="41"/>
      <c r="B86" s="43" t="s">
        <v>222</v>
      </c>
      <c r="C86" s="40">
        <v>26700</v>
      </c>
      <c r="D86" s="40">
        <v>26700</v>
      </c>
      <c r="E86" s="40">
        <v>26700</v>
      </c>
      <c r="F86" s="40">
        <v>26700</v>
      </c>
      <c r="G86" s="40">
        <v>26700</v>
      </c>
      <c r="H86" s="40">
        <v>26700</v>
      </c>
      <c r="I86" s="40">
        <v>26700</v>
      </c>
      <c r="J86" s="40">
        <v>26700</v>
      </c>
      <c r="K86" s="40">
        <v>26700</v>
      </c>
      <c r="L86" s="40">
        <v>26700</v>
      </c>
      <c r="M86" s="40">
        <v>26700</v>
      </c>
      <c r="N86" s="40">
        <v>26700</v>
      </c>
      <c r="O86" s="40">
        <v>26700</v>
      </c>
      <c r="P86" s="40">
        <v>26700</v>
      </c>
      <c r="Q86" s="40">
        <v>26700</v>
      </c>
      <c r="R86" s="40">
        <v>26700</v>
      </c>
      <c r="S86" s="40">
        <v>26700</v>
      </c>
      <c r="T86" s="40">
        <v>26700</v>
      </c>
      <c r="U86" s="40">
        <v>26700</v>
      </c>
      <c r="V86" s="40">
        <v>26700</v>
      </c>
      <c r="W86" s="40">
        <v>26700</v>
      </c>
      <c r="X86" s="81">
        <f t="shared" si="15"/>
        <v>507300</v>
      </c>
      <c r="Y86" s="36">
        <f t="shared" si="16"/>
        <v>534000</v>
      </c>
    </row>
    <row r="87" spans="1:25" s="29" customFormat="1" ht="36" customHeight="1" hidden="1">
      <c r="A87" s="41"/>
      <c r="B87" s="42" t="s">
        <v>252</v>
      </c>
      <c r="C87" s="40">
        <v>70126</v>
      </c>
      <c r="D87" s="40">
        <v>70126</v>
      </c>
      <c r="E87" s="40">
        <v>70126</v>
      </c>
      <c r="F87" s="40">
        <v>70126</v>
      </c>
      <c r="G87" s="40">
        <v>70126</v>
      </c>
      <c r="H87" s="40">
        <v>70126</v>
      </c>
      <c r="I87" s="40">
        <v>70126</v>
      </c>
      <c r="J87" s="40">
        <v>70126</v>
      </c>
      <c r="K87" s="40">
        <v>70126</v>
      </c>
      <c r="L87" s="40">
        <v>70126</v>
      </c>
      <c r="M87" s="40">
        <v>70126</v>
      </c>
      <c r="N87" s="40">
        <v>70126</v>
      </c>
      <c r="O87" s="40">
        <v>70126</v>
      </c>
      <c r="P87" s="40">
        <v>70126</v>
      </c>
      <c r="Q87" s="40">
        <v>70126</v>
      </c>
      <c r="R87" s="40">
        <v>70126</v>
      </c>
      <c r="S87" s="40">
        <v>70126</v>
      </c>
      <c r="T87" s="40">
        <v>70126</v>
      </c>
      <c r="U87" s="40">
        <v>70126</v>
      </c>
      <c r="V87" s="40">
        <v>70126</v>
      </c>
      <c r="W87" s="40">
        <v>70126</v>
      </c>
      <c r="X87" s="81">
        <f t="shared" si="15"/>
        <v>1332394</v>
      </c>
      <c r="Y87" s="36">
        <f t="shared" si="16"/>
        <v>1402520</v>
      </c>
    </row>
    <row r="88" spans="1:25" s="29" customFormat="1" ht="47.25" customHeight="1" hidden="1">
      <c r="A88" s="41"/>
      <c r="B88" s="42" t="s">
        <v>223</v>
      </c>
      <c r="C88" s="40">
        <v>6183</v>
      </c>
      <c r="D88" s="40">
        <v>6183</v>
      </c>
      <c r="E88" s="40">
        <v>6183</v>
      </c>
      <c r="F88" s="40">
        <v>6183</v>
      </c>
      <c r="G88" s="40">
        <v>6183</v>
      </c>
      <c r="H88" s="40">
        <v>6183</v>
      </c>
      <c r="I88" s="40">
        <v>6183</v>
      </c>
      <c r="J88" s="40">
        <v>6183</v>
      </c>
      <c r="K88" s="40">
        <v>6183</v>
      </c>
      <c r="L88" s="40">
        <v>6183</v>
      </c>
      <c r="M88" s="40">
        <v>6183</v>
      </c>
      <c r="N88" s="40">
        <v>6183</v>
      </c>
      <c r="O88" s="40">
        <v>6183</v>
      </c>
      <c r="P88" s="40">
        <v>6183</v>
      </c>
      <c r="Q88" s="40">
        <v>6183</v>
      </c>
      <c r="R88" s="40">
        <v>6183</v>
      </c>
      <c r="S88" s="40">
        <v>6183</v>
      </c>
      <c r="T88" s="40">
        <v>6183</v>
      </c>
      <c r="U88" s="40">
        <v>6183</v>
      </c>
      <c r="V88" s="40">
        <v>6183</v>
      </c>
      <c r="W88" s="40">
        <v>6183</v>
      </c>
      <c r="X88" s="81">
        <f t="shared" si="15"/>
        <v>117477</v>
      </c>
      <c r="Y88" s="36">
        <f t="shared" si="16"/>
        <v>123660</v>
      </c>
    </row>
    <row r="89" spans="1:25" s="29" customFormat="1" ht="47.25" customHeight="1" hidden="1">
      <c r="A89" s="35"/>
      <c r="B89" s="60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81">
        <f t="shared" si="15"/>
        <v>0</v>
      </c>
      <c r="Y89" s="36">
        <f t="shared" si="16"/>
        <v>0</v>
      </c>
    </row>
    <row r="90" spans="1:25" s="29" customFormat="1" ht="33" customHeight="1" hidden="1">
      <c r="A90" s="41"/>
      <c r="B90" s="9" t="s">
        <v>249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81">
        <f t="shared" si="15"/>
        <v>0</v>
      </c>
      <c r="Y90" s="36">
        <f t="shared" si="16"/>
        <v>0</v>
      </c>
    </row>
    <row r="91" spans="1:25" s="29" customFormat="1" ht="45" customHeight="1" hidden="1">
      <c r="A91" s="45" t="s">
        <v>20</v>
      </c>
      <c r="B91" s="45" t="s">
        <v>21</v>
      </c>
      <c r="C91" s="45" t="s">
        <v>22</v>
      </c>
      <c r="D91" s="45" t="s">
        <v>22</v>
      </c>
      <c r="E91" s="45" t="s">
        <v>22</v>
      </c>
      <c r="F91" s="45" t="s">
        <v>22</v>
      </c>
      <c r="G91" s="45" t="s">
        <v>22</v>
      </c>
      <c r="H91" s="45" t="s">
        <v>22</v>
      </c>
      <c r="I91" s="45" t="s">
        <v>22</v>
      </c>
      <c r="J91" s="45" t="s">
        <v>22</v>
      </c>
      <c r="K91" s="45" t="s">
        <v>22</v>
      </c>
      <c r="L91" s="45" t="s">
        <v>22</v>
      </c>
      <c r="M91" s="45" t="s">
        <v>22</v>
      </c>
      <c r="N91" s="45" t="s">
        <v>22</v>
      </c>
      <c r="O91" s="45" t="s">
        <v>22</v>
      </c>
      <c r="P91" s="45" t="s">
        <v>22</v>
      </c>
      <c r="Q91" s="45" t="s">
        <v>22</v>
      </c>
      <c r="R91" s="45" t="s">
        <v>22</v>
      </c>
      <c r="S91" s="45" t="s">
        <v>22</v>
      </c>
      <c r="T91" s="45" t="s">
        <v>22</v>
      </c>
      <c r="U91" s="45" t="s">
        <v>22</v>
      </c>
      <c r="V91" s="45" t="s">
        <v>22</v>
      </c>
      <c r="W91" s="45" t="s">
        <v>22</v>
      </c>
      <c r="X91" s="81">
        <f t="shared" si="15"/>
        <v>0</v>
      </c>
      <c r="Y91" s="36" t="e">
        <f t="shared" si="16"/>
        <v>#VALUE!</v>
      </c>
    </row>
    <row r="92" spans="1:25" s="29" customFormat="1" ht="33" customHeight="1">
      <c r="A92" s="47" t="s">
        <v>250</v>
      </c>
      <c r="B92" s="48" t="s">
        <v>302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81">
        <f t="shared" si="15"/>
        <v>0</v>
      </c>
      <c r="Y92" s="36">
        <f t="shared" si="16"/>
        <v>0</v>
      </c>
    </row>
    <row r="93" spans="1:25" s="29" customFormat="1" ht="33" customHeight="1">
      <c r="A93" s="10" t="s">
        <v>23</v>
      </c>
      <c r="B93" s="11" t="s">
        <v>24</v>
      </c>
      <c r="C93" s="53">
        <f>SUM(C94:C96,C97,C100,C103,C104,C107,C108+C106)</f>
        <v>321475</v>
      </c>
      <c r="D93" s="53">
        <f>SUM(D94:D96,D97,D100,D103,D104,D107,D108,D106,D109)</f>
        <v>15</v>
      </c>
      <c r="E93" s="53">
        <f>SUM(E94:E96,E97,E100,E103,E104,E107,E108,E106,E109)</f>
        <v>0</v>
      </c>
      <c r="F93" s="53">
        <f>SUM(F94:F96,F97,F100,F103,F104,F107,F108,F106,F109)</f>
        <v>0</v>
      </c>
      <c r="G93" s="53">
        <f aca="true" t="shared" si="17" ref="G93:S93">SUM(G94:G96,G97,G100,G103,G104,G107,G108,G106,G109)</f>
        <v>0</v>
      </c>
      <c r="H93" s="53">
        <f t="shared" si="17"/>
        <v>0</v>
      </c>
      <c r="I93" s="53">
        <f t="shared" si="17"/>
        <v>0</v>
      </c>
      <c r="J93" s="53">
        <f>SUM(J94:J96,J97,J100,J103,J104,J107,J108,J106,J109)</f>
        <v>83</v>
      </c>
      <c r="K93" s="53">
        <f>SUM(K94:K96,K97,K100,K103,K104,K107,K108,K106,K109)</f>
        <v>-1651</v>
      </c>
      <c r="L93" s="53">
        <f t="shared" si="17"/>
        <v>0</v>
      </c>
      <c r="M93" s="53">
        <f t="shared" si="17"/>
        <v>1500</v>
      </c>
      <c r="N93" s="53">
        <f t="shared" si="17"/>
        <v>0</v>
      </c>
      <c r="O93" s="53">
        <f t="shared" si="17"/>
        <v>2</v>
      </c>
      <c r="P93" s="53">
        <f t="shared" si="17"/>
        <v>0</v>
      </c>
      <c r="Q93" s="53">
        <f t="shared" si="17"/>
        <v>0</v>
      </c>
      <c r="R93" s="53">
        <f t="shared" si="17"/>
        <v>0</v>
      </c>
      <c r="S93" s="53">
        <f t="shared" si="17"/>
        <v>0</v>
      </c>
      <c r="T93" s="53">
        <f>SUM(T94:T96,T97,T100,T103,T104,T107,T108,T106,T109)</f>
        <v>0</v>
      </c>
      <c r="U93" s="53">
        <f>SUM(U94:U96,U97,U100,U103,U104,U107,U108,U106,U109)</f>
        <v>0</v>
      </c>
      <c r="V93" s="53">
        <f>SUM(V94:V96,V97,V100,V103,V104,V107,V108,V106,V109)</f>
        <v>0</v>
      </c>
      <c r="W93" s="53">
        <f>SUM(W94:W96,W97,W100,W103,W104,W107,W108,W106,W109)</f>
        <v>321424</v>
      </c>
      <c r="X93" s="82">
        <f t="shared" si="15"/>
        <v>-51</v>
      </c>
      <c r="Y93" s="36">
        <f t="shared" si="16"/>
        <v>321424</v>
      </c>
    </row>
    <row r="94" spans="1:25" s="29" customFormat="1" ht="55.5" customHeight="1">
      <c r="A94" s="4" t="s">
        <v>25</v>
      </c>
      <c r="B94" s="5" t="s">
        <v>265</v>
      </c>
      <c r="C94" s="54">
        <v>4214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40">
        <f aca="true" t="shared" si="18" ref="W94:W111">SUM(C94,D94:V94)</f>
        <v>4214</v>
      </c>
      <c r="X94" s="81">
        <f t="shared" si="15"/>
        <v>0</v>
      </c>
      <c r="Y94" s="68">
        <f t="shared" si="16"/>
        <v>4214</v>
      </c>
    </row>
    <row r="95" spans="1:25" s="29" customFormat="1" ht="56.25">
      <c r="A95" s="4" t="s">
        <v>26</v>
      </c>
      <c r="B95" s="5" t="s">
        <v>266</v>
      </c>
      <c r="C95" s="54">
        <v>31674</v>
      </c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40">
        <f t="shared" si="18"/>
        <v>31674</v>
      </c>
      <c r="X95" s="81">
        <f t="shared" si="15"/>
        <v>0</v>
      </c>
      <c r="Y95" s="68">
        <f t="shared" si="16"/>
        <v>31674</v>
      </c>
    </row>
    <row r="96" spans="1:25" s="29" customFormat="1" ht="56.25" customHeight="1">
      <c r="A96" s="4" t="s">
        <v>27</v>
      </c>
      <c r="B96" s="5" t="s">
        <v>303</v>
      </c>
      <c r="C96" s="54">
        <v>138135</v>
      </c>
      <c r="D96" s="54">
        <v>15</v>
      </c>
      <c r="E96" s="54"/>
      <c r="F96" s="54"/>
      <c r="G96" s="54"/>
      <c r="H96" s="54"/>
      <c r="I96" s="54"/>
      <c r="J96" s="54">
        <v>83</v>
      </c>
      <c r="K96" s="54"/>
      <c r="L96" s="54"/>
      <c r="M96" s="54">
        <v>1500</v>
      </c>
      <c r="N96" s="54"/>
      <c r="O96" s="54">
        <v>2</v>
      </c>
      <c r="P96" s="54">
        <v>-96</v>
      </c>
      <c r="Q96" s="54"/>
      <c r="R96" s="54"/>
      <c r="S96" s="54"/>
      <c r="T96" s="54"/>
      <c r="U96" s="54"/>
      <c r="V96" s="54"/>
      <c r="W96" s="40">
        <f t="shared" si="18"/>
        <v>139639</v>
      </c>
      <c r="X96" s="81">
        <f t="shared" si="15"/>
        <v>1504</v>
      </c>
      <c r="Y96" s="68">
        <f t="shared" si="16"/>
        <v>139639</v>
      </c>
    </row>
    <row r="97" spans="1:25" s="29" customFormat="1" ht="18.75" hidden="1">
      <c r="A97" s="4" t="s">
        <v>28</v>
      </c>
      <c r="B97" s="5" t="s">
        <v>29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40">
        <f t="shared" si="18"/>
        <v>0</v>
      </c>
      <c r="X97" s="81">
        <f t="shared" si="15"/>
        <v>0</v>
      </c>
      <c r="Y97" s="68">
        <f t="shared" si="16"/>
        <v>0</v>
      </c>
    </row>
    <row r="98" spans="1:25" s="29" customFormat="1" ht="37.5" hidden="1">
      <c r="A98" s="6" t="s">
        <v>28</v>
      </c>
      <c r="B98" s="13" t="s">
        <v>30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40">
        <f t="shared" si="18"/>
        <v>0</v>
      </c>
      <c r="X98" s="81">
        <f t="shared" si="15"/>
        <v>0</v>
      </c>
      <c r="Y98" s="68">
        <f t="shared" si="16"/>
        <v>0</v>
      </c>
    </row>
    <row r="99" spans="1:25" s="29" customFormat="1" ht="12" customHeight="1" hidden="1">
      <c r="A99" s="6" t="s">
        <v>28</v>
      </c>
      <c r="B99" s="13" t="s">
        <v>31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40">
        <f t="shared" si="18"/>
        <v>0</v>
      </c>
      <c r="X99" s="81">
        <f t="shared" si="15"/>
        <v>0</v>
      </c>
      <c r="Y99" s="68">
        <f t="shared" si="16"/>
        <v>0</v>
      </c>
    </row>
    <row r="100" spans="1:25" s="29" customFormat="1" ht="37.5">
      <c r="A100" s="6" t="s">
        <v>32</v>
      </c>
      <c r="B100" s="5" t="s">
        <v>33</v>
      </c>
      <c r="C100" s="54">
        <v>2077</v>
      </c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40">
        <f t="shared" si="18"/>
        <v>2077</v>
      </c>
      <c r="X100" s="81">
        <f t="shared" si="15"/>
        <v>0</v>
      </c>
      <c r="Y100" s="68">
        <f t="shared" si="16"/>
        <v>2077</v>
      </c>
    </row>
    <row r="101" spans="1:25" s="29" customFormat="1" ht="56.25" hidden="1">
      <c r="A101" s="6" t="s">
        <v>32</v>
      </c>
      <c r="B101" s="13" t="s">
        <v>34</v>
      </c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40">
        <f t="shared" si="18"/>
        <v>0</v>
      </c>
      <c r="X101" s="81">
        <f t="shared" si="15"/>
        <v>0</v>
      </c>
      <c r="Y101" s="68">
        <f t="shared" si="16"/>
        <v>0</v>
      </c>
    </row>
    <row r="102" spans="1:25" s="29" customFormat="1" ht="37.5" hidden="1">
      <c r="A102" s="6" t="s">
        <v>32</v>
      </c>
      <c r="B102" s="13" t="s">
        <v>33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40">
        <f t="shared" si="18"/>
        <v>0</v>
      </c>
      <c r="X102" s="81">
        <f t="shared" si="15"/>
        <v>0</v>
      </c>
      <c r="Y102" s="68">
        <f t="shared" si="16"/>
        <v>0</v>
      </c>
    </row>
    <row r="103" spans="1:25" s="29" customFormat="1" ht="37.5">
      <c r="A103" s="6" t="s">
        <v>35</v>
      </c>
      <c r="B103" s="5" t="s">
        <v>36</v>
      </c>
      <c r="C103" s="54">
        <v>32000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40">
        <f t="shared" si="18"/>
        <v>32000</v>
      </c>
      <c r="X103" s="81">
        <f t="shared" si="15"/>
        <v>0</v>
      </c>
      <c r="Y103" s="68">
        <f t="shared" si="16"/>
        <v>32000</v>
      </c>
    </row>
    <row r="104" spans="1:25" s="29" customFormat="1" ht="18.75">
      <c r="A104" s="6" t="s">
        <v>37</v>
      </c>
      <c r="B104" s="5" t="s">
        <v>38</v>
      </c>
      <c r="C104" s="54">
        <v>42462</v>
      </c>
      <c r="D104" s="54"/>
      <c r="E104" s="54"/>
      <c r="F104" s="54"/>
      <c r="G104" s="54"/>
      <c r="H104" s="54"/>
      <c r="I104" s="54"/>
      <c r="J104" s="54"/>
      <c r="K104" s="54">
        <v>-1651</v>
      </c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40">
        <f t="shared" si="18"/>
        <v>40811</v>
      </c>
      <c r="X104" s="81">
        <f t="shared" si="15"/>
        <v>-1651</v>
      </c>
      <c r="Y104" s="68">
        <f t="shared" si="16"/>
        <v>40811</v>
      </c>
    </row>
    <row r="105" spans="1:25" s="29" customFormat="1" ht="75" hidden="1">
      <c r="A105" s="6" t="s">
        <v>37</v>
      </c>
      <c r="B105" s="13" t="s">
        <v>39</v>
      </c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40">
        <f t="shared" si="18"/>
        <v>0</v>
      </c>
      <c r="X105" s="81">
        <f t="shared" si="15"/>
        <v>0</v>
      </c>
      <c r="Y105" s="68">
        <f t="shared" si="16"/>
        <v>0</v>
      </c>
    </row>
    <row r="106" spans="1:25" s="29" customFormat="1" ht="18.75" hidden="1">
      <c r="A106" s="6" t="s">
        <v>37</v>
      </c>
      <c r="B106" s="14" t="s">
        <v>40</v>
      </c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40">
        <f t="shared" si="18"/>
        <v>0</v>
      </c>
      <c r="X106" s="81">
        <f t="shared" si="15"/>
        <v>0</v>
      </c>
      <c r="Y106" s="68">
        <f t="shared" si="16"/>
        <v>0</v>
      </c>
    </row>
    <row r="107" spans="1:25" s="29" customFormat="1" ht="56.25" hidden="1">
      <c r="A107" s="4" t="s">
        <v>41</v>
      </c>
      <c r="B107" s="5" t="s">
        <v>42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40">
        <f t="shared" si="18"/>
        <v>0</v>
      </c>
      <c r="X107" s="81">
        <f t="shared" si="15"/>
        <v>0</v>
      </c>
      <c r="Y107" s="68">
        <f t="shared" si="16"/>
        <v>0</v>
      </c>
    </row>
    <row r="108" spans="1:25" s="29" customFormat="1" ht="18.75">
      <c r="A108" s="6" t="s">
        <v>43</v>
      </c>
      <c r="B108" s="5" t="s">
        <v>44</v>
      </c>
      <c r="C108" s="54">
        <v>70913</v>
      </c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>
        <v>96</v>
      </c>
      <c r="Q108" s="54"/>
      <c r="R108" s="54"/>
      <c r="S108" s="54"/>
      <c r="T108" s="54"/>
      <c r="U108" s="54"/>
      <c r="V108" s="54"/>
      <c r="W108" s="40">
        <f t="shared" si="18"/>
        <v>71009</v>
      </c>
      <c r="X108" s="81">
        <f t="shared" si="15"/>
        <v>96</v>
      </c>
      <c r="Y108" s="68">
        <f t="shared" si="16"/>
        <v>71009</v>
      </c>
    </row>
    <row r="109" spans="1:25" s="29" customFormat="1" ht="37.5">
      <c r="A109" s="6" t="s">
        <v>43</v>
      </c>
      <c r="B109" s="5" t="s">
        <v>53</v>
      </c>
      <c r="C109" s="54">
        <f>C110+C111</f>
        <v>0</v>
      </c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40">
        <f t="shared" si="18"/>
        <v>0</v>
      </c>
      <c r="X109" s="81">
        <f t="shared" si="15"/>
        <v>0</v>
      </c>
      <c r="Y109" s="68">
        <f t="shared" si="16"/>
        <v>0</v>
      </c>
    </row>
    <row r="110" spans="1:25" s="29" customFormat="1" ht="37.5">
      <c r="A110" s="6" t="s">
        <v>43</v>
      </c>
      <c r="B110" s="5" t="s">
        <v>326</v>
      </c>
      <c r="C110" s="54">
        <v>80000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40">
        <f t="shared" si="18"/>
        <v>80000</v>
      </c>
      <c r="X110" s="81">
        <f t="shared" si="15"/>
        <v>0</v>
      </c>
      <c r="Y110" s="68">
        <f t="shared" si="16"/>
        <v>80000</v>
      </c>
    </row>
    <row r="111" spans="1:25" s="29" customFormat="1" ht="18.75">
      <c r="A111" s="6" t="s">
        <v>43</v>
      </c>
      <c r="B111" s="5" t="s">
        <v>327</v>
      </c>
      <c r="C111" s="54">
        <v>-80000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40">
        <f t="shared" si="18"/>
        <v>-80000</v>
      </c>
      <c r="X111" s="81">
        <f t="shared" si="15"/>
        <v>0</v>
      </c>
      <c r="Y111" s="68">
        <f t="shared" si="16"/>
        <v>-80000</v>
      </c>
    </row>
    <row r="112" spans="1:25" s="29" customFormat="1" ht="37.5" hidden="1">
      <c r="A112" s="6" t="s">
        <v>43</v>
      </c>
      <c r="B112" s="13" t="s">
        <v>46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1">
        <f t="shared" si="15"/>
        <v>0</v>
      </c>
      <c r="Y112" s="36">
        <f t="shared" si="16"/>
        <v>0</v>
      </c>
    </row>
    <row r="113" spans="1:25" s="29" customFormat="1" ht="75" hidden="1">
      <c r="A113" s="6" t="s">
        <v>43</v>
      </c>
      <c r="B113" s="13" t="s">
        <v>47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1">
        <f t="shared" si="15"/>
        <v>0</v>
      </c>
      <c r="Y113" s="36">
        <f t="shared" si="16"/>
        <v>0</v>
      </c>
    </row>
    <row r="114" spans="1:25" s="29" customFormat="1" ht="75" hidden="1">
      <c r="A114" s="6" t="s">
        <v>43</v>
      </c>
      <c r="B114" s="13" t="s">
        <v>48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1">
        <f t="shared" si="15"/>
        <v>0</v>
      </c>
      <c r="Y114" s="36">
        <f t="shared" si="16"/>
        <v>0</v>
      </c>
    </row>
    <row r="115" spans="1:25" s="29" customFormat="1" ht="93.75" hidden="1">
      <c r="A115" s="6" t="s">
        <v>43</v>
      </c>
      <c r="B115" s="13" t="s">
        <v>49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1">
        <f t="shared" si="15"/>
        <v>0</v>
      </c>
      <c r="Y115" s="36">
        <f t="shared" si="16"/>
        <v>0</v>
      </c>
    </row>
    <row r="116" spans="1:25" s="29" customFormat="1" ht="112.5" hidden="1">
      <c r="A116" s="6" t="s">
        <v>43</v>
      </c>
      <c r="B116" s="13" t="s">
        <v>50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1">
        <f t="shared" si="15"/>
        <v>0</v>
      </c>
      <c r="Y116" s="36">
        <f t="shared" si="16"/>
        <v>0</v>
      </c>
    </row>
    <row r="117" spans="1:25" s="29" customFormat="1" ht="93.75" hidden="1">
      <c r="A117" s="6" t="s">
        <v>43</v>
      </c>
      <c r="B117" s="13" t="s">
        <v>51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1">
        <f t="shared" si="15"/>
        <v>0</v>
      </c>
      <c r="Y117" s="36">
        <f t="shared" si="16"/>
        <v>0</v>
      </c>
    </row>
    <row r="118" spans="1:25" s="29" customFormat="1" ht="37.5" hidden="1">
      <c r="A118" s="6" t="s">
        <v>43</v>
      </c>
      <c r="B118" s="13" t="s">
        <v>52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1">
        <f t="shared" si="15"/>
        <v>0</v>
      </c>
      <c r="Y118" s="36">
        <f t="shared" si="16"/>
        <v>0</v>
      </c>
    </row>
    <row r="119" spans="1:25" s="29" customFormat="1" ht="37.5" hidden="1">
      <c r="A119" s="6" t="s">
        <v>43</v>
      </c>
      <c r="B119" s="13" t="s">
        <v>53</v>
      </c>
      <c r="C119" s="8">
        <f>C120+C123+C125+C127+C129+C131+C133+C136</f>
        <v>0</v>
      </c>
      <c r="D119" s="8">
        <f>D120+D123+D125+D127+D129+D131+D133+D136</f>
        <v>0</v>
      </c>
      <c r="E119" s="8">
        <f>E120+E123+E125+E127+E129+E131+E133+E136</f>
        <v>0</v>
      </c>
      <c r="F119" s="8">
        <f>F120+F123+F125+F127+F129+F131+F133+F136</f>
        <v>0</v>
      </c>
      <c r="G119" s="8">
        <f aca="true" t="shared" si="19" ref="G119:S119">G120+G123+G125+G127+G129+G131+G133+G136</f>
        <v>0</v>
      </c>
      <c r="H119" s="8">
        <f t="shared" si="19"/>
        <v>0</v>
      </c>
      <c r="I119" s="8">
        <f t="shared" si="19"/>
        <v>0</v>
      </c>
      <c r="J119" s="8">
        <f>J120+J123+J125+J127+J129+J131+J133+J136</f>
        <v>0</v>
      </c>
      <c r="K119" s="8">
        <f>K120+K123+K125+K127+K129+K131+K133+K136</f>
        <v>0</v>
      </c>
      <c r="L119" s="8">
        <f t="shared" si="19"/>
        <v>0</v>
      </c>
      <c r="M119" s="8">
        <f t="shared" si="19"/>
        <v>0</v>
      </c>
      <c r="N119" s="8">
        <f t="shared" si="19"/>
        <v>0</v>
      </c>
      <c r="O119" s="8">
        <f t="shared" si="19"/>
        <v>0</v>
      </c>
      <c r="P119" s="8">
        <f t="shared" si="19"/>
        <v>0</v>
      </c>
      <c r="Q119" s="8">
        <f t="shared" si="19"/>
        <v>0</v>
      </c>
      <c r="R119" s="8">
        <f t="shared" si="19"/>
        <v>0</v>
      </c>
      <c r="S119" s="8">
        <f t="shared" si="19"/>
        <v>0</v>
      </c>
      <c r="T119" s="8">
        <f>T120+T123+T125+T127+T129+T131+T133+T136</f>
        <v>0</v>
      </c>
      <c r="U119" s="8">
        <f>U120+U123+U125+U127+U129+U131+U133+U136</f>
        <v>0</v>
      </c>
      <c r="V119" s="8">
        <f>V120+V123+V125+V127+V129+V131+V133+V136</f>
        <v>0</v>
      </c>
      <c r="W119" s="8">
        <f>W120+W123+W125+W127+W129+W131+W133+W136</f>
        <v>0</v>
      </c>
      <c r="X119" s="81">
        <f t="shared" si="15"/>
        <v>0</v>
      </c>
      <c r="Y119" s="36">
        <f t="shared" si="16"/>
        <v>0</v>
      </c>
    </row>
    <row r="120" spans="1:25" s="29" customFormat="1" ht="75" hidden="1">
      <c r="A120" s="6" t="s">
        <v>43</v>
      </c>
      <c r="B120" s="15" t="s">
        <v>54</v>
      </c>
      <c r="C120" s="8">
        <f>C121+C122</f>
        <v>0</v>
      </c>
      <c r="D120" s="8">
        <f>D121+D122</f>
        <v>0</v>
      </c>
      <c r="E120" s="8">
        <f>E121+E122</f>
        <v>0</v>
      </c>
      <c r="F120" s="8">
        <f>F121+F122</f>
        <v>0</v>
      </c>
      <c r="G120" s="8">
        <f aca="true" t="shared" si="20" ref="G120:S120">G121+G122</f>
        <v>0</v>
      </c>
      <c r="H120" s="8">
        <f t="shared" si="20"/>
        <v>0</v>
      </c>
      <c r="I120" s="8">
        <f t="shared" si="20"/>
        <v>0</v>
      </c>
      <c r="J120" s="8">
        <f>J121+J122</f>
        <v>0</v>
      </c>
      <c r="K120" s="8">
        <f>K121+K122</f>
        <v>0</v>
      </c>
      <c r="L120" s="8">
        <f t="shared" si="20"/>
        <v>0</v>
      </c>
      <c r="M120" s="8">
        <f t="shared" si="20"/>
        <v>0</v>
      </c>
      <c r="N120" s="8">
        <f t="shared" si="20"/>
        <v>0</v>
      </c>
      <c r="O120" s="8">
        <f t="shared" si="20"/>
        <v>0</v>
      </c>
      <c r="P120" s="8">
        <f t="shared" si="20"/>
        <v>0</v>
      </c>
      <c r="Q120" s="8">
        <f t="shared" si="20"/>
        <v>0</v>
      </c>
      <c r="R120" s="8">
        <f t="shared" si="20"/>
        <v>0</v>
      </c>
      <c r="S120" s="8">
        <f t="shared" si="20"/>
        <v>0</v>
      </c>
      <c r="T120" s="8">
        <f>T121+T122</f>
        <v>0</v>
      </c>
      <c r="U120" s="8">
        <f>U121+U122</f>
        <v>0</v>
      </c>
      <c r="V120" s="8">
        <f>V121+V122</f>
        <v>0</v>
      </c>
      <c r="W120" s="8">
        <f>W121+W122</f>
        <v>0</v>
      </c>
      <c r="X120" s="81">
        <f t="shared" si="15"/>
        <v>0</v>
      </c>
      <c r="Y120" s="36">
        <f t="shared" si="16"/>
        <v>0</v>
      </c>
    </row>
    <row r="121" spans="1:25" s="29" customFormat="1" ht="37.5" hidden="1">
      <c r="A121" s="6" t="s">
        <v>43</v>
      </c>
      <c r="B121" s="16" t="s">
        <v>55</v>
      </c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1">
        <f t="shared" si="15"/>
        <v>0</v>
      </c>
      <c r="Y121" s="36">
        <f t="shared" si="16"/>
        <v>0</v>
      </c>
    </row>
    <row r="122" spans="1:25" s="29" customFormat="1" ht="18.75" hidden="1">
      <c r="A122" s="6" t="s">
        <v>43</v>
      </c>
      <c r="B122" s="16" t="s">
        <v>56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1">
        <f t="shared" si="15"/>
        <v>0</v>
      </c>
      <c r="Y122" s="36">
        <f t="shared" si="16"/>
        <v>0</v>
      </c>
    </row>
    <row r="123" spans="1:25" s="29" customFormat="1" ht="93.75" hidden="1">
      <c r="A123" s="6" t="s">
        <v>43</v>
      </c>
      <c r="B123" s="15" t="s">
        <v>57</v>
      </c>
      <c r="C123" s="8">
        <f>+C124</f>
        <v>0</v>
      </c>
      <c r="D123" s="8">
        <f>+D124</f>
        <v>0</v>
      </c>
      <c r="E123" s="8">
        <f>+E124</f>
        <v>0</v>
      </c>
      <c r="F123" s="8">
        <f aca="true" t="shared" si="21" ref="F123:U123">+F124</f>
        <v>0</v>
      </c>
      <c r="G123" s="8">
        <f t="shared" si="21"/>
        <v>0</v>
      </c>
      <c r="H123" s="8">
        <f t="shared" si="21"/>
        <v>0</v>
      </c>
      <c r="I123" s="8">
        <f t="shared" si="21"/>
        <v>0</v>
      </c>
      <c r="J123" s="8">
        <f t="shared" si="21"/>
        <v>0</v>
      </c>
      <c r="K123" s="8">
        <f t="shared" si="21"/>
        <v>0</v>
      </c>
      <c r="L123" s="8">
        <f t="shared" si="21"/>
        <v>0</v>
      </c>
      <c r="M123" s="8">
        <f t="shared" si="21"/>
        <v>0</v>
      </c>
      <c r="N123" s="8">
        <f t="shared" si="21"/>
        <v>0</v>
      </c>
      <c r="O123" s="8">
        <f t="shared" si="21"/>
        <v>0</v>
      </c>
      <c r="P123" s="8">
        <f t="shared" si="21"/>
        <v>0</v>
      </c>
      <c r="Q123" s="8">
        <f t="shared" si="21"/>
        <v>0</v>
      </c>
      <c r="R123" s="8">
        <f t="shared" si="21"/>
        <v>0</v>
      </c>
      <c r="S123" s="8">
        <f t="shared" si="21"/>
        <v>0</v>
      </c>
      <c r="T123" s="8">
        <f t="shared" si="21"/>
        <v>0</v>
      </c>
      <c r="U123" s="8">
        <f t="shared" si="21"/>
        <v>0</v>
      </c>
      <c r="V123" s="8">
        <f>+V124</f>
        <v>0</v>
      </c>
      <c r="W123" s="8">
        <f>+W124</f>
        <v>0</v>
      </c>
      <c r="X123" s="81">
        <f t="shared" si="15"/>
        <v>0</v>
      </c>
      <c r="Y123" s="36">
        <f t="shared" si="16"/>
        <v>0</v>
      </c>
    </row>
    <row r="124" spans="1:25" s="29" customFormat="1" ht="18.75" hidden="1">
      <c r="A124" s="6" t="s">
        <v>43</v>
      </c>
      <c r="B124" s="16" t="s">
        <v>56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1">
        <f t="shared" si="15"/>
        <v>0</v>
      </c>
      <c r="Y124" s="36">
        <f t="shared" si="16"/>
        <v>0</v>
      </c>
    </row>
    <row r="125" spans="1:25" s="29" customFormat="1" ht="93.75" hidden="1">
      <c r="A125" s="6" t="s">
        <v>43</v>
      </c>
      <c r="B125" s="17" t="s">
        <v>58</v>
      </c>
      <c r="C125" s="8">
        <f>C126</f>
        <v>0</v>
      </c>
      <c r="D125" s="8">
        <f>D126</f>
        <v>0</v>
      </c>
      <c r="E125" s="8">
        <f>E126</f>
        <v>0</v>
      </c>
      <c r="F125" s="8">
        <f aca="true" t="shared" si="22" ref="F125:U125">F126</f>
        <v>0</v>
      </c>
      <c r="G125" s="8">
        <f t="shared" si="22"/>
        <v>0</v>
      </c>
      <c r="H125" s="8">
        <f t="shared" si="22"/>
        <v>0</v>
      </c>
      <c r="I125" s="8">
        <f t="shared" si="22"/>
        <v>0</v>
      </c>
      <c r="J125" s="8">
        <f t="shared" si="22"/>
        <v>0</v>
      </c>
      <c r="K125" s="8">
        <f t="shared" si="22"/>
        <v>0</v>
      </c>
      <c r="L125" s="8">
        <f t="shared" si="22"/>
        <v>0</v>
      </c>
      <c r="M125" s="8">
        <f t="shared" si="22"/>
        <v>0</v>
      </c>
      <c r="N125" s="8">
        <f t="shared" si="22"/>
        <v>0</v>
      </c>
      <c r="O125" s="8">
        <f t="shared" si="22"/>
        <v>0</v>
      </c>
      <c r="P125" s="8">
        <f t="shared" si="22"/>
        <v>0</v>
      </c>
      <c r="Q125" s="8">
        <f t="shared" si="22"/>
        <v>0</v>
      </c>
      <c r="R125" s="8">
        <f t="shared" si="22"/>
        <v>0</v>
      </c>
      <c r="S125" s="8">
        <f t="shared" si="22"/>
        <v>0</v>
      </c>
      <c r="T125" s="8">
        <f t="shared" si="22"/>
        <v>0</v>
      </c>
      <c r="U125" s="8">
        <f t="shared" si="22"/>
        <v>0</v>
      </c>
      <c r="V125" s="8">
        <f>V126</f>
        <v>0</v>
      </c>
      <c r="W125" s="8">
        <f>W126</f>
        <v>0</v>
      </c>
      <c r="X125" s="81">
        <f t="shared" si="15"/>
        <v>0</v>
      </c>
      <c r="Y125" s="36">
        <f t="shared" si="16"/>
        <v>0</v>
      </c>
    </row>
    <row r="126" spans="1:25" s="29" customFormat="1" ht="18.75" hidden="1">
      <c r="A126" s="6" t="s">
        <v>43</v>
      </c>
      <c r="B126" s="16" t="s">
        <v>56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1">
        <f t="shared" si="15"/>
        <v>0</v>
      </c>
      <c r="Y126" s="36">
        <f t="shared" si="16"/>
        <v>0</v>
      </c>
    </row>
    <row r="127" spans="1:25" s="29" customFormat="1" ht="56.25" hidden="1">
      <c r="A127" s="6" t="s">
        <v>43</v>
      </c>
      <c r="B127" s="15" t="s">
        <v>59</v>
      </c>
      <c r="C127" s="8">
        <f>C128</f>
        <v>0</v>
      </c>
      <c r="D127" s="8">
        <f>D128</f>
        <v>0</v>
      </c>
      <c r="E127" s="8">
        <f>E128</f>
        <v>0</v>
      </c>
      <c r="F127" s="8">
        <f aca="true" t="shared" si="23" ref="F127:U127">F128</f>
        <v>0</v>
      </c>
      <c r="G127" s="8">
        <f t="shared" si="23"/>
        <v>0</v>
      </c>
      <c r="H127" s="8">
        <f t="shared" si="23"/>
        <v>0</v>
      </c>
      <c r="I127" s="8">
        <f t="shared" si="23"/>
        <v>0</v>
      </c>
      <c r="J127" s="8">
        <f t="shared" si="23"/>
        <v>0</v>
      </c>
      <c r="K127" s="8">
        <f t="shared" si="23"/>
        <v>0</v>
      </c>
      <c r="L127" s="8">
        <f t="shared" si="23"/>
        <v>0</v>
      </c>
      <c r="M127" s="8">
        <f t="shared" si="23"/>
        <v>0</v>
      </c>
      <c r="N127" s="8">
        <f t="shared" si="23"/>
        <v>0</v>
      </c>
      <c r="O127" s="8">
        <f t="shared" si="23"/>
        <v>0</v>
      </c>
      <c r="P127" s="8">
        <f t="shared" si="23"/>
        <v>0</v>
      </c>
      <c r="Q127" s="8">
        <f t="shared" si="23"/>
        <v>0</v>
      </c>
      <c r="R127" s="8">
        <f t="shared" si="23"/>
        <v>0</v>
      </c>
      <c r="S127" s="8">
        <f t="shared" si="23"/>
        <v>0</v>
      </c>
      <c r="T127" s="8">
        <f t="shared" si="23"/>
        <v>0</v>
      </c>
      <c r="U127" s="8">
        <f t="shared" si="23"/>
        <v>0</v>
      </c>
      <c r="V127" s="8">
        <f>V128</f>
        <v>0</v>
      </c>
      <c r="W127" s="8">
        <f>W128</f>
        <v>0</v>
      </c>
      <c r="X127" s="81">
        <f t="shared" si="15"/>
        <v>0</v>
      </c>
      <c r="Y127" s="36">
        <f t="shared" si="16"/>
        <v>0</v>
      </c>
    </row>
    <row r="128" spans="1:25" s="29" customFormat="1" ht="18.75" hidden="1">
      <c r="A128" s="6" t="s">
        <v>43</v>
      </c>
      <c r="B128" s="16" t="s">
        <v>56</v>
      </c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1">
        <f t="shared" si="15"/>
        <v>0</v>
      </c>
      <c r="Y128" s="36">
        <f t="shared" si="16"/>
        <v>0</v>
      </c>
    </row>
    <row r="129" spans="1:25" s="29" customFormat="1" ht="56.25" hidden="1">
      <c r="A129" s="6" t="s">
        <v>43</v>
      </c>
      <c r="B129" s="15" t="s">
        <v>60</v>
      </c>
      <c r="C129" s="8">
        <f>C130</f>
        <v>0</v>
      </c>
      <c r="D129" s="8">
        <f>D130</f>
        <v>0</v>
      </c>
      <c r="E129" s="8">
        <f>E130</f>
        <v>0</v>
      </c>
      <c r="F129" s="8">
        <f aca="true" t="shared" si="24" ref="F129:U129">F130</f>
        <v>0</v>
      </c>
      <c r="G129" s="8">
        <f t="shared" si="24"/>
        <v>0</v>
      </c>
      <c r="H129" s="8">
        <f t="shared" si="24"/>
        <v>0</v>
      </c>
      <c r="I129" s="8">
        <f t="shared" si="24"/>
        <v>0</v>
      </c>
      <c r="J129" s="8">
        <f t="shared" si="24"/>
        <v>0</v>
      </c>
      <c r="K129" s="8">
        <f t="shared" si="24"/>
        <v>0</v>
      </c>
      <c r="L129" s="8">
        <f t="shared" si="24"/>
        <v>0</v>
      </c>
      <c r="M129" s="8">
        <f t="shared" si="24"/>
        <v>0</v>
      </c>
      <c r="N129" s="8">
        <f t="shared" si="24"/>
        <v>0</v>
      </c>
      <c r="O129" s="8">
        <f t="shared" si="24"/>
        <v>0</v>
      </c>
      <c r="P129" s="8">
        <f t="shared" si="24"/>
        <v>0</v>
      </c>
      <c r="Q129" s="8">
        <f t="shared" si="24"/>
        <v>0</v>
      </c>
      <c r="R129" s="8">
        <f t="shared" si="24"/>
        <v>0</v>
      </c>
      <c r="S129" s="8">
        <f t="shared" si="24"/>
        <v>0</v>
      </c>
      <c r="T129" s="8">
        <f t="shared" si="24"/>
        <v>0</v>
      </c>
      <c r="U129" s="8">
        <f t="shared" si="24"/>
        <v>0</v>
      </c>
      <c r="V129" s="8">
        <f>V130</f>
        <v>0</v>
      </c>
      <c r="W129" s="8">
        <f>W130</f>
        <v>0</v>
      </c>
      <c r="X129" s="81">
        <f t="shared" si="15"/>
        <v>0</v>
      </c>
      <c r="Y129" s="36">
        <f t="shared" si="16"/>
        <v>0</v>
      </c>
    </row>
    <row r="130" spans="1:25" s="29" customFormat="1" ht="18.75" hidden="1">
      <c r="A130" s="6" t="s">
        <v>43</v>
      </c>
      <c r="B130" s="16" t="s">
        <v>56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1">
        <f t="shared" si="15"/>
        <v>0</v>
      </c>
      <c r="Y130" s="36">
        <f t="shared" si="16"/>
        <v>0</v>
      </c>
    </row>
    <row r="131" spans="1:25" s="29" customFormat="1" ht="131.25" hidden="1">
      <c r="A131" s="6" t="s">
        <v>43</v>
      </c>
      <c r="B131" s="15" t="s">
        <v>61</v>
      </c>
      <c r="C131" s="8">
        <f>C132</f>
        <v>0</v>
      </c>
      <c r="D131" s="8">
        <f>D132</f>
        <v>0</v>
      </c>
      <c r="E131" s="8">
        <f>E132</f>
        <v>0</v>
      </c>
      <c r="F131" s="8">
        <f aca="true" t="shared" si="25" ref="F131:U131">F132</f>
        <v>0</v>
      </c>
      <c r="G131" s="8">
        <f t="shared" si="25"/>
        <v>0</v>
      </c>
      <c r="H131" s="8">
        <f t="shared" si="25"/>
        <v>0</v>
      </c>
      <c r="I131" s="8">
        <f t="shared" si="25"/>
        <v>0</v>
      </c>
      <c r="J131" s="8">
        <f t="shared" si="25"/>
        <v>0</v>
      </c>
      <c r="K131" s="8">
        <f t="shared" si="25"/>
        <v>0</v>
      </c>
      <c r="L131" s="8">
        <f t="shared" si="25"/>
        <v>0</v>
      </c>
      <c r="M131" s="8">
        <f t="shared" si="25"/>
        <v>0</v>
      </c>
      <c r="N131" s="8">
        <f t="shared" si="25"/>
        <v>0</v>
      </c>
      <c r="O131" s="8">
        <f t="shared" si="25"/>
        <v>0</v>
      </c>
      <c r="P131" s="8">
        <f t="shared" si="25"/>
        <v>0</v>
      </c>
      <c r="Q131" s="8">
        <f t="shared" si="25"/>
        <v>0</v>
      </c>
      <c r="R131" s="8">
        <f t="shared" si="25"/>
        <v>0</v>
      </c>
      <c r="S131" s="8">
        <f t="shared" si="25"/>
        <v>0</v>
      </c>
      <c r="T131" s="8">
        <f t="shared" si="25"/>
        <v>0</v>
      </c>
      <c r="U131" s="8">
        <f t="shared" si="25"/>
        <v>0</v>
      </c>
      <c r="V131" s="8">
        <f>V132</f>
        <v>0</v>
      </c>
      <c r="W131" s="8">
        <f>W132</f>
        <v>0</v>
      </c>
      <c r="X131" s="81">
        <f t="shared" si="15"/>
        <v>0</v>
      </c>
      <c r="Y131" s="36">
        <f t="shared" si="16"/>
        <v>0</v>
      </c>
    </row>
    <row r="132" spans="1:25" s="29" customFormat="1" ht="18.75" hidden="1">
      <c r="A132" s="6" t="s">
        <v>43</v>
      </c>
      <c r="B132" s="16" t="s">
        <v>56</v>
      </c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1">
        <f t="shared" si="15"/>
        <v>0</v>
      </c>
      <c r="Y132" s="36">
        <f t="shared" si="16"/>
        <v>0</v>
      </c>
    </row>
    <row r="133" spans="1:25" s="29" customFormat="1" ht="93.75" hidden="1">
      <c r="A133" s="6" t="s">
        <v>43</v>
      </c>
      <c r="B133" s="17" t="s">
        <v>62</v>
      </c>
      <c r="C133" s="8">
        <f>C134+C135</f>
        <v>0</v>
      </c>
      <c r="D133" s="8">
        <f>D134+D135</f>
        <v>0</v>
      </c>
      <c r="E133" s="8">
        <f>E134+E135</f>
        <v>0</v>
      </c>
      <c r="F133" s="8">
        <f>F134+F135</f>
        <v>0</v>
      </c>
      <c r="G133" s="8">
        <f aca="true" t="shared" si="26" ref="G133:S133">G134+G135</f>
        <v>0</v>
      </c>
      <c r="H133" s="8">
        <f t="shared" si="26"/>
        <v>0</v>
      </c>
      <c r="I133" s="8">
        <f t="shared" si="26"/>
        <v>0</v>
      </c>
      <c r="J133" s="8">
        <f>J134+J135</f>
        <v>0</v>
      </c>
      <c r="K133" s="8">
        <f>K134+K135</f>
        <v>0</v>
      </c>
      <c r="L133" s="8">
        <f t="shared" si="26"/>
        <v>0</v>
      </c>
      <c r="M133" s="8">
        <f t="shared" si="26"/>
        <v>0</v>
      </c>
      <c r="N133" s="8">
        <f t="shared" si="26"/>
        <v>0</v>
      </c>
      <c r="O133" s="8">
        <f t="shared" si="26"/>
        <v>0</v>
      </c>
      <c r="P133" s="8">
        <f t="shared" si="26"/>
        <v>0</v>
      </c>
      <c r="Q133" s="8">
        <f t="shared" si="26"/>
        <v>0</v>
      </c>
      <c r="R133" s="8">
        <f t="shared" si="26"/>
        <v>0</v>
      </c>
      <c r="S133" s="8">
        <f t="shared" si="26"/>
        <v>0</v>
      </c>
      <c r="T133" s="8">
        <f>T134+T135</f>
        <v>0</v>
      </c>
      <c r="U133" s="8">
        <f>U134+U135</f>
        <v>0</v>
      </c>
      <c r="V133" s="8">
        <f>V134+V135</f>
        <v>0</v>
      </c>
      <c r="W133" s="8">
        <f>W134+W135</f>
        <v>0</v>
      </c>
      <c r="X133" s="81">
        <f t="shared" si="15"/>
        <v>0</v>
      </c>
      <c r="Y133" s="36">
        <f t="shared" si="16"/>
        <v>0</v>
      </c>
    </row>
    <row r="134" spans="1:25" s="29" customFormat="1" ht="37.5" hidden="1">
      <c r="A134" s="6" t="s">
        <v>43</v>
      </c>
      <c r="B134" s="16" t="s">
        <v>55</v>
      </c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1">
        <f t="shared" si="15"/>
        <v>0</v>
      </c>
      <c r="Y134" s="36">
        <f t="shared" si="16"/>
        <v>0</v>
      </c>
    </row>
    <row r="135" spans="1:25" s="29" customFormat="1" ht="18.75" hidden="1">
      <c r="A135" s="6" t="s">
        <v>43</v>
      </c>
      <c r="B135" s="16" t="s">
        <v>56</v>
      </c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1">
        <f t="shared" si="15"/>
        <v>0</v>
      </c>
      <c r="Y135" s="36">
        <f t="shared" si="16"/>
        <v>0</v>
      </c>
    </row>
    <row r="136" spans="1:25" s="29" customFormat="1" ht="37.5" hidden="1">
      <c r="A136" s="6" t="s">
        <v>43</v>
      </c>
      <c r="B136" s="17" t="s">
        <v>63</v>
      </c>
      <c r="C136" s="18">
        <f>C137+C138</f>
        <v>0</v>
      </c>
      <c r="D136" s="18">
        <f>D137+D138</f>
        <v>0</v>
      </c>
      <c r="E136" s="18">
        <f>E137+E138</f>
        <v>0</v>
      </c>
      <c r="F136" s="18">
        <f>F137+F138</f>
        <v>0</v>
      </c>
      <c r="G136" s="18">
        <f aca="true" t="shared" si="27" ref="G136:S136">G137+G138</f>
        <v>0</v>
      </c>
      <c r="H136" s="18">
        <f t="shared" si="27"/>
        <v>0</v>
      </c>
      <c r="I136" s="18">
        <f t="shared" si="27"/>
        <v>0</v>
      </c>
      <c r="J136" s="18">
        <f>J137+J138</f>
        <v>0</v>
      </c>
      <c r="K136" s="18">
        <f>K137+K138</f>
        <v>0</v>
      </c>
      <c r="L136" s="18">
        <f t="shared" si="27"/>
        <v>0</v>
      </c>
      <c r="M136" s="18">
        <f t="shared" si="27"/>
        <v>0</v>
      </c>
      <c r="N136" s="18">
        <f t="shared" si="27"/>
        <v>0</v>
      </c>
      <c r="O136" s="18">
        <f t="shared" si="27"/>
        <v>0</v>
      </c>
      <c r="P136" s="18">
        <f t="shared" si="27"/>
        <v>0</v>
      </c>
      <c r="Q136" s="18">
        <f t="shared" si="27"/>
        <v>0</v>
      </c>
      <c r="R136" s="18">
        <f t="shared" si="27"/>
        <v>0</v>
      </c>
      <c r="S136" s="18">
        <f t="shared" si="27"/>
        <v>0</v>
      </c>
      <c r="T136" s="18">
        <f>T137+T138</f>
        <v>0</v>
      </c>
      <c r="U136" s="18">
        <f>U137+U138</f>
        <v>0</v>
      </c>
      <c r="V136" s="18">
        <f>V137+V138</f>
        <v>0</v>
      </c>
      <c r="W136" s="18">
        <f>W137+W138</f>
        <v>0</v>
      </c>
      <c r="X136" s="81">
        <f t="shared" si="15"/>
        <v>0</v>
      </c>
      <c r="Y136" s="36">
        <f t="shared" si="16"/>
        <v>0</v>
      </c>
    </row>
    <row r="137" spans="1:25" s="29" customFormat="1" ht="37.5" hidden="1">
      <c r="A137" s="6" t="s">
        <v>43</v>
      </c>
      <c r="B137" s="16" t="s">
        <v>55</v>
      </c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1">
        <f t="shared" si="15"/>
        <v>0</v>
      </c>
      <c r="Y137" s="36">
        <f t="shared" si="16"/>
        <v>0</v>
      </c>
    </row>
    <row r="138" spans="1:25" s="29" customFormat="1" ht="18.75" hidden="1">
      <c r="A138" s="6" t="s">
        <v>43</v>
      </c>
      <c r="B138" s="16" t="s">
        <v>56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1">
        <f t="shared" si="15"/>
        <v>0</v>
      </c>
      <c r="Y138" s="36">
        <f t="shared" si="16"/>
        <v>0</v>
      </c>
    </row>
    <row r="139" spans="1:25" s="29" customFormat="1" ht="93.75" hidden="1">
      <c r="A139" s="6" t="s">
        <v>43</v>
      </c>
      <c r="B139" s="13" t="s">
        <v>64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1">
        <f t="shared" si="15"/>
        <v>0</v>
      </c>
      <c r="Y139" s="36">
        <f t="shared" si="16"/>
        <v>0</v>
      </c>
    </row>
    <row r="140" spans="1:25" s="29" customFormat="1" ht="56.25" hidden="1">
      <c r="A140" s="6" t="s">
        <v>43</v>
      </c>
      <c r="B140" s="13" t="s">
        <v>65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1">
        <f t="shared" si="15"/>
        <v>0</v>
      </c>
      <c r="Y140" s="36">
        <f t="shared" si="16"/>
        <v>0</v>
      </c>
    </row>
    <row r="141" spans="1:25" s="29" customFormat="1" ht="112.5" hidden="1">
      <c r="A141" s="6" t="s">
        <v>43</v>
      </c>
      <c r="B141" s="13" t="s">
        <v>66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1">
        <f t="shared" si="15"/>
        <v>0</v>
      </c>
      <c r="Y141" s="36">
        <f t="shared" si="16"/>
        <v>0</v>
      </c>
    </row>
    <row r="142" spans="1:25" s="29" customFormat="1" ht="75" hidden="1">
      <c r="A142" s="6" t="s">
        <v>43</v>
      </c>
      <c r="B142" s="13" t="s">
        <v>67</v>
      </c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1">
        <f aca="true" t="shared" si="28" ref="X142:X205">SUM(D142:V142)</f>
        <v>0</v>
      </c>
      <c r="Y142" s="36">
        <f aca="true" t="shared" si="29" ref="Y142:Y205">X142+C142</f>
        <v>0</v>
      </c>
    </row>
    <row r="143" spans="1:25" s="29" customFormat="1" ht="37.5" hidden="1">
      <c r="A143" s="6" t="s">
        <v>43</v>
      </c>
      <c r="B143" s="13" t="s">
        <v>68</v>
      </c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1">
        <f t="shared" si="28"/>
        <v>0</v>
      </c>
      <c r="Y143" s="36">
        <f t="shared" si="29"/>
        <v>0</v>
      </c>
    </row>
    <row r="144" spans="1:25" s="29" customFormat="1" ht="112.5" hidden="1">
      <c r="A144" s="6" t="s">
        <v>43</v>
      </c>
      <c r="B144" s="13" t="s">
        <v>69</v>
      </c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1">
        <f t="shared" si="28"/>
        <v>0</v>
      </c>
      <c r="Y144" s="36">
        <f t="shared" si="29"/>
        <v>0</v>
      </c>
    </row>
    <row r="145" spans="1:25" s="29" customFormat="1" ht="56.25" hidden="1">
      <c r="A145" s="6" t="s">
        <v>43</v>
      </c>
      <c r="B145" s="13" t="s">
        <v>70</v>
      </c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1">
        <f t="shared" si="28"/>
        <v>0</v>
      </c>
      <c r="Y145" s="36">
        <f t="shared" si="29"/>
        <v>0</v>
      </c>
    </row>
    <row r="146" spans="1:25" s="29" customFormat="1" ht="75" hidden="1">
      <c r="A146" s="6" t="s">
        <v>43</v>
      </c>
      <c r="B146" s="13" t="s">
        <v>71</v>
      </c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1">
        <f t="shared" si="28"/>
        <v>0</v>
      </c>
      <c r="Y146" s="36">
        <f t="shared" si="29"/>
        <v>0</v>
      </c>
    </row>
    <row r="147" spans="1:25" s="29" customFormat="1" ht="56.25" hidden="1">
      <c r="A147" s="6" t="s">
        <v>43</v>
      </c>
      <c r="B147" s="13" t="s">
        <v>72</v>
      </c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1">
        <f t="shared" si="28"/>
        <v>0</v>
      </c>
      <c r="Y147" s="36">
        <f t="shared" si="29"/>
        <v>0</v>
      </c>
    </row>
    <row r="148" spans="1:25" s="29" customFormat="1" ht="56.25" hidden="1">
      <c r="A148" s="6" t="s">
        <v>43</v>
      </c>
      <c r="B148" s="13" t="s">
        <v>73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1">
        <f t="shared" si="28"/>
        <v>0</v>
      </c>
      <c r="Y148" s="36">
        <f t="shared" si="29"/>
        <v>0</v>
      </c>
    </row>
    <row r="149" spans="1:25" s="29" customFormat="1" ht="18.75">
      <c r="A149" s="10" t="s">
        <v>74</v>
      </c>
      <c r="B149" s="19" t="s">
        <v>75</v>
      </c>
      <c r="C149" s="53">
        <f>SUM(C150+C155)</f>
        <v>675</v>
      </c>
      <c r="D149" s="53">
        <f aca="true" t="shared" si="30" ref="D149:V149">SUM(D150+D155)</f>
        <v>0</v>
      </c>
      <c r="E149" s="53">
        <f t="shared" si="30"/>
        <v>0</v>
      </c>
      <c r="F149" s="53">
        <f t="shared" si="30"/>
        <v>0</v>
      </c>
      <c r="G149" s="53">
        <f t="shared" si="30"/>
        <v>0</v>
      </c>
      <c r="H149" s="53">
        <f t="shared" si="30"/>
        <v>0</v>
      </c>
      <c r="I149" s="53">
        <f t="shared" si="30"/>
        <v>0</v>
      </c>
      <c r="J149" s="53">
        <f>SUM(J150+J155)</f>
        <v>0</v>
      </c>
      <c r="K149" s="53">
        <f>SUM(K150+K155)</f>
        <v>0</v>
      </c>
      <c r="L149" s="53">
        <f t="shared" si="30"/>
        <v>0</v>
      </c>
      <c r="M149" s="53">
        <f t="shared" si="30"/>
        <v>0</v>
      </c>
      <c r="N149" s="53">
        <f t="shared" si="30"/>
        <v>0</v>
      </c>
      <c r="O149" s="53">
        <f t="shared" si="30"/>
        <v>0</v>
      </c>
      <c r="P149" s="53">
        <f t="shared" si="30"/>
        <v>0</v>
      </c>
      <c r="Q149" s="53">
        <f t="shared" si="30"/>
        <v>1000</v>
      </c>
      <c r="R149" s="53">
        <f t="shared" si="30"/>
        <v>0</v>
      </c>
      <c r="S149" s="53">
        <f t="shared" si="30"/>
        <v>0</v>
      </c>
      <c r="T149" s="53">
        <f t="shared" si="30"/>
        <v>0</v>
      </c>
      <c r="U149" s="53">
        <f t="shared" si="30"/>
        <v>0</v>
      </c>
      <c r="V149" s="53">
        <f t="shared" si="30"/>
        <v>0</v>
      </c>
      <c r="W149" s="53">
        <f>SUM(W150+W155)</f>
        <v>1675</v>
      </c>
      <c r="X149" s="81">
        <f t="shared" si="28"/>
        <v>1000</v>
      </c>
      <c r="Y149" s="36">
        <f t="shared" si="29"/>
        <v>1675</v>
      </c>
    </row>
    <row r="150" spans="1:25" s="29" customFormat="1" ht="37.5">
      <c r="A150" s="6" t="s">
        <v>76</v>
      </c>
      <c r="B150" s="5" t="s">
        <v>77</v>
      </c>
      <c r="C150" s="54">
        <v>625</v>
      </c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>
        <v>50</v>
      </c>
      <c r="Q150" s="54">
        <v>1000</v>
      </c>
      <c r="R150" s="54"/>
      <c r="S150" s="54"/>
      <c r="T150" s="54"/>
      <c r="U150" s="54"/>
      <c r="V150" s="54"/>
      <c r="W150" s="40">
        <f aca="true" t="shared" si="31" ref="W150:W155">SUM(C150,D150:V150)</f>
        <v>1675</v>
      </c>
      <c r="X150" s="81">
        <f t="shared" si="28"/>
        <v>1050</v>
      </c>
      <c r="Y150" s="68">
        <f t="shared" si="29"/>
        <v>1675</v>
      </c>
    </row>
    <row r="151" spans="1:25" s="29" customFormat="1" ht="37.5" hidden="1">
      <c r="A151" s="6" t="s">
        <v>76</v>
      </c>
      <c r="B151" s="13" t="s">
        <v>78</v>
      </c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40">
        <f t="shared" si="31"/>
        <v>0</v>
      </c>
      <c r="X151" s="81">
        <f t="shared" si="28"/>
        <v>0</v>
      </c>
      <c r="Y151" s="68">
        <f t="shared" si="29"/>
        <v>0</v>
      </c>
    </row>
    <row r="152" spans="1:25" s="29" customFormat="1" ht="37.5" hidden="1">
      <c r="A152" s="6" t="s">
        <v>76</v>
      </c>
      <c r="B152" s="13" t="s">
        <v>79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40">
        <f t="shared" si="31"/>
        <v>0</v>
      </c>
      <c r="X152" s="81">
        <f t="shared" si="28"/>
        <v>0</v>
      </c>
      <c r="Y152" s="68">
        <f t="shared" si="29"/>
        <v>0</v>
      </c>
    </row>
    <row r="153" spans="1:25" s="29" customFormat="1" ht="37.5" hidden="1">
      <c r="A153" s="6" t="s">
        <v>76</v>
      </c>
      <c r="B153" s="13" t="s">
        <v>80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40">
        <f t="shared" si="31"/>
        <v>0</v>
      </c>
      <c r="X153" s="81">
        <f t="shared" si="28"/>
        <v>0</v>
      </c>
      <c r="Y153" s="68">
        <f t="shared" si="29"/>
        <v>0</v>
      </c>
    </row>
    <row r="154" spans="1:25" s="29" customFormat="1" ht="37.5" hidden="1">
      <c r="A154" s="6" t="s">
        <v>81</v>
      </c>
      <c r="B154" s="5" t="s">
        <v>82</v>
      </c>
      <c r="C154" s="54">
        <f>SUM(C155:C157)</f>
        <v>50</v>
      </c>
      <c r="D154" s="54">
        <f>SUM(D155:D157)</f>
        <v>0</v>
      </c>
      <c r="E154" s="54">
        <f>SUM(E155:E157)</f>
        <v>0</v>
      </c>
      <c r="F154" s="54">
        <f>SUM(F155:F157)</f>
        <v>0</v>
      </c>
      <c r="G154" s="54"/>
      <c r="H154" s="54">
        <f aca="true" t="shared" si="32" ref="H154:S154">SUM(H155:H157)</f>
        <v>0</v>
      </c>
      <c r="I154" s="54">
        <f t="shared" si="32"/>
        <v>0</v>
      </c>
      <c r="J154" s="54">
        <f>SUM(J155:J157)</f>
        <v>0</v>
      </c>
      <c r="K154" s="54">
        <f>SUM(K155:K157)</f>
        <v>0</v>
      </c>
      <c r="L154" s="54">
        <f t="shared" si="32"/>
        <v>0</v>
      </c>
      <c r="M154" s="54">
        <f t="shared" si="32"/>
        <v>0</v>
      </c>
      <c r="N154" s="54">
        <f t="shared" si="32"/>
        <v>0</v>
      </c>
      <c r="O154" s="54">
        <f t="shared" si="32"/>
        <v>0</v>
      </c>
      <c r="P154" s="54">
        <f t="shared" si="32"/>
        <v>-50</v>
      </c>
      <c r="Q154" s="54">
        <f t="shared" si="32"/>
        <v>0</v>
      </c>
      <c r="R154" s="54">
        <f t="shared" si="32"/>
        <v>0</v>
      </c>
      <c r="S154" s="54">
        <f t="shared" si="32"/>
        <v>0</v>
      </c>
      <c r="T154" s="54">
        <f>SUM(T155:T157)</f>
        <v>0</v>
      </c>
      <c r="U154" s="54">
        <f>SUM(U155:U157)</f>
        <v>0</v>
      </c>
      <c r="V154" s="54">
        <f>SUM(V155:V157)</f>
        <v>0</v>
      </c>
      <c r="W154" s="40">
        <f t="shared" si="31"/>
        <v>0</v>
      </c>
      <c r="X154" s="81">
        <f t="shared" si="28"/>
        <v>-50</v>
      </c>
      <c r="Y154" s="68">
        <f t="shared" si="29"/>
        <v>0</v>
      </c>
    </row>
    <row r="155" spans="1:25" s="29" customFormat="1" ht="37.5">
      <c r="A155" s="6" t="s">
        <v>81</v>
      </c>
      <c r="B155" s="24" t="s">
        <v>82</v>
      </c>
      <c r="C155" s="54">
        <v>50</v>
      </c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>
        <v>-50</v>
      </c>
      <c r="Q155" s="54"/>
      <c r="R155" s="54"/>
      <c r="S155" s="54"/>
      <c r="T155" s="54"/>
      <c r="U155" s="54"/>
      <c r="V155" s="54"/>
      <c r="W155" s="40">
        <f t="shared" si="31"/>
        <v>0</v>
      </c>
      <c r="X155" s="81">
        <f t="shared" si="28"/>
        <v>-50</v>
      </c>
      <c r="Y155" s="68">
        <f t="shared" si="29"/>
        <v>0</v>
      </c>
    </row>
    <row r="156" spans="1:25" s="29" customFormat="1" ht="37.5" hidden="1">
      <c r="A156" s="6" t="s">
        <v>81</v>
      </c>
      <c r="B156" s="13" t="s">
        <v>83</v>
      </c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81">
        <f t="shared" si="28"/>
        <v>0</v>
      </c>
      <c r="Y156" s="36">
        <f t="shared" si="29"/>
        <v>0</v>
      </c>
    </row>
    <row r="157" spans="1:25" s="29" customFormat="1" ht="37.5" hidden="1">
      <c r="A157" s="6" t="s">
        <v>81</v>
      </c>
      <c r="B157" s="13" t="s">
        <v>82</v>
      </c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81">
        <f t="shared" si="28"/>
        <v>0</v>
      </c>
      <c r="Y157" s="36">
        <f t="shared" si="29"/>
        <v>0</v>
      </c>
    </row>
    <row r="158" spans="1:25" s="29" customFormat="1" ht="37.5">
      <c r="A158" s="10" t="s">
        <v>84</v>
      </c>
      <c r="B158" s="19" t="s">
        <v>85</v>
      </c>
      <c r="C158" s="53">
        <f>SUM(C159:C162)</f>
        <v>64177</v>
      </c>
      <c r="D158" s="53">
        <f>SUM(D159:D162)</f>
        <v>44297</v>
      </c>
      <c r="E158" s="53">
        <f>SUM(E159:E162)</f>
        <v>0</v>
      </c>
      <c r="F158" s="53">
        <f>SUM(F159:F162)</f>
        <v>0</v>
      </c>
      <c r="G158" s="53">
        <f aca="true" t="shared" si="33" ref="G158:S158">SUM(G159:G162)</f>
        <v>0</v>
      </c>
      <c r="H158" s="53">
        <f t="shared" si="33"/>
        <v>0</v>
      </c>
      <c r="I158" s="53">
        <f t="shared" si="33"/>
        <v>0</v>
      </c>
      <c r="J158" s="53">
        <f>SUM(J159:J162)</f>
        <v>0</v>
      </c>
      <c r="K158" s="53">
        <f>SUM(K159:K162)</f>
        <v>0</v>
      </c>
      <c r="L158" s="53">
        <f t="shared" si="33"/>
        <v>0</v>
      </c>
      <c r="M158" s="53">
        <f t="shared" si="33"/>
        <v>0</v>
      </c>
      <c r="N158" s="53">
        <f t="shared" si="33"/>
        <v>0</v>
      </c>
      <c r="O158" s="53">
        <f t="shared" si="33"/>
        <v>0</v>
      </c>
      <c r="P158" s="53">
        <f t="shared" si="33"/>
        <v>0</v>
      </c>
      <c r="Q158" s="53">
        <f t="shared" si="33"/>
        <v>-1000</v>
      </c>
      <c r="R158" s="53">
        <f t="shared" si="33"/>
        <v>0</v>
      </c>
      <c r="S158" s="53">
        <f t="shared" si="33"/>
        <v>0</v>
      </c>
      <c r="T158" s="53">
        <f>SUM(T159:T162)</f>
        <v>0</v>
      </c>
      <c r="U158" s="53">
        <f>SUM(U159:U162)</f>
        <v>0</v>
      </c>
      <c r="V158" s="53">
        <f>SUM(V159:V162)</f>
        <v>0</v>
      </c>
      <c r="W158" s="53">
        <f>SUM(W159:W162)</f>
        <v>107474</v>
      </c>
      <c r="X158" s="82">
        <f t="shared" si="28"/>
        <v>43297</v>
      </c>
      <c r="Y158" s="36">
        <f t="shared" si="29"/>
        <v>107474</v>
      </c>
    </row>
    <row r="159" spans="1:25" s="29" customFormat="1" ht="18.75">
      <c r="A159" s="6" t="s">
        <v>86</v>
      </c>
      <c r="B159" s="5" t="s">
        <v>87</v>
      </c>
      <c r="C159" s="54">
        <v>49460</v>
      </c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40">
        <f>SUM(C159,D159:V159)</f>
        <v>49460</v>
      </c>
      <c r="X159" s="81">
        <f t="shared" si="28"/>
        <v>0</v>
      </c>
      <c r="Y159" s="68">
        <f t="shared" si="29"/>
        <v>49460</v>
      </c>
    </row>
    <row r="160" spans="1:25" s="29" customFormat="1" ht="75">
      <c r="A160" s="6" t="s">
        <v>88</v>
      </c>
      <c r="B160" s="5" t="s">
        <v>89</v>
      </c>
      <c r="C160" s="55">
        <v>9652</v>
      </c>
      <c r="D160" s="55">
        <v>44297</v>
      </c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>
        <v>-1000</v>
      </c>
      <c r="R160" s="55"/>
      <c r="S160" s="55"/>
      <c r="T160" s="55"/>
      <c r="U160" s="55"/>
      <c r="V160" s="55"/>
      <c r="W160" s="40">
        <f>SUM(C160,D160:V160)</f>
        <v>52949</v>
      </c>
      <c r="X160" s="81">
        <f t="shared" si="28"/>
        <v>43297</v>
      </c>
      <c r="Y160" s="68">
        <f t="shared" si="29"/>
        <v>52949</v>
      </c>
    </row>
    <row r="161" spans="1:25" s="29" customFormat="1" ht="18.75">
      <c r="A161" s="6" t="s">
        <v>90</v>
      </c>
      <c r="B161" s="7" t="s">
        <v>91</v>
      </c>
      <c r="C161" s="54">
        <v>5065</v>
      </c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40">
        <f>SUM(C161,D161:V161)</f>
        <v>5065</v>
      </c>
      <c r="X161" s="81">
        <f t="shared" si="28"/>
        <v>0</v>
      </c>
      <c r="Y161" s="68">
        <f t="shared" si="29"/>
        <v>5065</v>
      </c>
    </row>
    <row r="162" spans="1:25" s="29" customFormat="1" ht="56.25" hidden="1">
      <c r="A162" s="6" t="s">
        <v>92</v>
      </c>
      <c r="B162" s="5" t="s">
        <v>93</v>
      </c>
      <c r="C162" s="54">
        <f>C163</f>
        <v>0</v>
      </c>
      <c r="D162" s="54">
        <f>D163</f>
        <v>0</v>
      </c>
      <c r="E162" s="54">
        <f>E163</f>
        <v>0</v>
      </c>
      <c r="F162" s="54">
        <f aca="true" t="shared" si="34" ref="F162:U162">F163</f>
        <v>0</v>
      </c>
      <c r="G162" s="54">
        <f t="shared" si="34"/>
        <v>0</v>
      </c>
      <c r="H162" s="54">
        <f t="shared" si="34"/>
        <v>0</v>
      </c>
      <c r="I162" s="54">
        <f t="shared" si="34"/>
        <v>0</v>
      </c>
      <c r="J162" s="54">
        <f t="shared" si="34"/>
        <v>0</v>
      </c>
      <c r="K162" s="54">
        <f t="shared" si="34"/>
        <v>0</v>
      </c>
      <c r="L162" s="54">
        <f t="shared" si="34"/>
        <v>0</v>
      </c>
      <c r="M162" s="54">
        <f t="shared" si="34"/>
        <v>0</v>
      </c>
      <c r="N162" s="54">
        <f t="shared" si="34"/>
        <v>0</v>
      </c>
      <c r="O162" s="54">
        <f t="shared" si="34"/>
        <v>0</v>
      </c>
      <c r="P162" s="54">
        <f t="shared" si="34"/>
        <v>0</v>
      </c>
      <c r="Q162" s="54">
        <f t="shared" si="34"/>
        <v>0</v>
      </c>
      <c r="R162" s="54">
        <f t="shared" si="34"/>
        <v>0</v>
      </c>
      <c r="S162" s="54">
        <f t="shared" si="34"/>
        <v>0</v>
      </c>
      <c r="T162" s="54">
        <f t="shared" si="34"/>
        <v>0</v>
      </c>
      <c r="U162" s="54">
        <f t="shared" si="34"/>
        <v>0</v>
      </c>
      <c r="V162" s="54">
        <f>V163</f>
        <v>0</v>
      </c>
      <c r="W162" s="54">
        <f>W163</f>
        <v>0</v>
      </c>
      <c r="X162" s="81">
        <f t="shared" si="28"/>
        <v>0</v>
      </c>
      <c r="Y162" s="36">
        <f t="shared" si="29"/>
        <v>0</v>
      </c>
    </row>
    <row r="163" spans="1:25" s="29" customFormat="1" ht="18.75" hidden="1">
      <c r="A163" s="6" t="s">
        <v>92</v>
      </c>
      <c r="B163" s="1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81">
        <f t="shared" si="28"/>
        <v>0</v>
      </c>
      <c r="Y163" s="36">
        <f t="shared" si="29"/>
        <v>0</v>
      </c>
    </row>
    <row r="164" spans="1:25" s="29" customFormat="1" ht="18.75">
      <c r="A164" s="10" t="s">
        <v>94</v>
      </c>
      <c r="B164" s="19" t="s">
        <v>95</v>
      </c>
      <c r="C164" s="53">
        <f>SUM(C165,C183,C185,C193,C196)</f>
        <v>324085</v>
      </c>
      <c r="D164" s="53">
        <f>SUM(D165,D183,D185,D193,D196)</f>
        <v>0</v>
      </c>
      <c r="E164" s="53">
        <f>SUM(E165,E183,E185,E193,E196)</f>
        <v>0</v>
      </c>
      <c r="F164" s="53">
        <f>SUM(F165,F183,F185,F193,F196)</f>
        <v>0</v>
      </c>
      <c r="G164" s="53">
        <f aca="true" t="shared" si="35" ref="G164:S164">SUM(G165,G183,G185,G193,G196)</f>
        <v>0</v>
      </c>
      <c r="H164" s="53">
        <f t="shared" si="35"/>
        <v>0</v>
      </c>
      <c r="I164" s="53">
        <f t="shared" si="35"/>
        <v>0</v>
      </c>
      <c r="J164" s="53">
        <f>SUM(J165,J183,J185,J193,J196)</f>
        <v>0</v>
      </c>
      <c r="K164" s="53">
        <f>SUM(K165,K183,K185,K193,K196)</f>
        <v>0</v>
      </c>
      <c r="L164" s="53">
        <f t="shared" si="35"/>
        <v>19000</v>
      </c>
      <c r="M164" s="53">
        <f t="shared" si="35"/>
        <v>0</v>
      </c>
      <c r="N164" s="53">
        <f t="shared" si="35"/>
        <v>0</v>
      </c>
      <c r="O164" s="53">
        <f t="shared" si="35"/>
        <v>0</v>
      </c>
      <c r="P164" s="53">
        <f t="shared" si="35"/>
        <v>0</v>
      </c>
      <c r="Q164" s="53">
        <f t="shared" si="35"/>
        <v>0</v>
      </c>
      <c r="R164" s="53">
        <f t="shared" si="35"/>
        <v>0</v>
      </c>
      <c r="S164" s="53">
        <f t="shared" si="35"/>
        <v>0</v>
      </c>
      <c r="T164" s="53">
        <f>SUM(T165,T183,T185,T193,T196)</f>
        <v>-228000</v>
      </c>
      <c r="U164" s="53">
        <f>SUM(U165,U183,U185,U193,U196)</f>
        <v>0</v>
      </c>
      <c r="V164" s="53">
        <f>SUM(V165,V183,V185,V193,V196)</f>
        <v>0</v>
      </c>
      <c r="W164" s="53">
        <f>SUM(W165,W183,W185,W193,W196)</f>
        <v>115085</v>
      </c>
      <c r="X164" s="82">
        <f t="shared" si="28"/>
        <v>-209000</v>
      </c>
      <c r="Y164" s="36">
        <f t="shared" si="29"/>
        <v>115085</v>
      </c>
    </row>
    <row r="165" spans="1:25" s="29" customFormat="1" ht="18.75" hidden="1">
      <c r="A165" s="6" t="s">
        <v>96</v>
      </c>
      <c r="B165" s="20" t="s">
        <v>97</v>
      </c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81">
        <f t="shared" si="28"/>
        <v>0</v>
      </c>
      <c r="Y165" s="36">
        <f t="shared" si="29"/>
        <v>0</v>
      </c>
    </row>
    <row r="166" spans="1:25" s="29" customFormat="1" ht="18.75" hidden="1">
      <c r="A166" s="6" t="s">
        <v>96</v>
      </c>
      <c r="B166" s="1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81">
        <f t="shared" si="28"/>
        <v>0</v>
      </c>
      <c r="Y166" s="36">
        <f t="shared" si="29"/>
        <v>0</v>
      </c>
    </row>
    <row r="167" spans="1:25" s="29" customFormat="1" ht="37.5" hidden="1">
      <c r="A167" s="6" t="s">
        <v>96</v>
      </c>
      <c r="B167" s="21" t="s">
        <v>98</v>
      </c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1">
        <f t="shared" si="28"/>
        <v>0</v>
      </c>
      <c r="Y167" s="36">
        <f t="shared" si="29"/>
        <v>0</v>
      </c>
    </row>
    <row r="168" spans="1:25" s="29" customFormat="1" ht="18.75" hidden="1">
      <c r="A168" s="6" t="s">
        <v>96</v>
      </c>
      <c r="B168" s="17" t="s">
        <v>99</v>
      </c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1">
        <f t="shared" si="28"/>
        <v>0</v>
      </c>
      <c r="Y168" s="36">
        <f t="shared" si="29"/>
        <v>0</v>
      </c>
    </row>
    <row r="169" spans="1:25" s="29" customFormat="1" ht="37.5" hidden="1">
      <c r="A169" s="6" t="s">
        <v>96</v>
      </c>
      <c r="B169" s="16" t="s">
        <v>100</v>
      </c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81">
        <f t="shared" si="28"/>
        <v>0</v>
      </c>
      <c r="Y169" s="36">
        <f t="shared" si="29"/>
        <v>0</v>
      </c>
    </row>
    <row r="170" spans="1:25" s="29" customFormat="1" ht="56.25" hidden="1">
      <c r="A170" s="6" t="s">
        <v>96</v>
      </c>
      <c r="B170" s="16" t="s">
        <v>101</v>
      </c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81">
        <f t="shared" si="28"/>
        <v>0</v>
      </c>
      <c r="Y170" s="36">
        <f t="shared" si="29"/>
        <v>0</v>
      </c>
    </row>
    <row r="171" spans="1:25" s="29" customFormat="1" ht="37.5" hidden="1">
      <c r="A171" s="6" t="s">
        <v>96</v>
      </c>
      <c r="B171" s="16" t="s">
        <v>102</v>
      </c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81">
        <f t="shared" si="28"/>
        <v>0</v>
      </c>
      <c r="Y171" s="36">
        <f t="shared" si="29"/>
        <v>0</v>
      </c>
    </row>
    <row r="172" spans="1:25" s="29" customFormat="1" ht="37.5" hidden="1">
      <c r="A172" s="6" t="s">
        <v>96</v>
      </c>
      <c r="B172" s="16" t="s">
        <v>103</v>
      </c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81">
        <f t="shared" si="28"/>
        <v>0</v>
      </c>
      <c r="Y172" s="36">
        <f t="shared" si="29"/>
        <v>0</v>
      </c>
    </row>
    <row r="173" spans="1:25" s="29" customFormat="1" ht="37.5" hidden="1">
      <c r="A173" s="6" t="s">
        <v>96</v>
      </c>
      <c r="B173" s="16" t="s">
        <v>104</v>
      </c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81">
        <f t="shared" si="28"/>
        <v>0</v>
      </c>
      <c r="Y173" s="36">
        <f t="shared" si="29"/>
        <v>0</v>
      </c>
    </row>
    <row r="174" spans="1:25" s="29" customFormat="1" ht="18.75" hidden="1">
      <c r="A174" s="6" t="s">
        <v>96</v>
      </c>
      <c r="B174" s="17" t="s">
        <v>105</v>
      </c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81">
        <f t="shared" si="28"/>
        <v>0</v>
      </c>
      <c r="Y174" s="36">
        <f t="shared" si="29"/>
        <v>0</v>
      </c>
    </row>
    <row r="175" spans="1:25" s="29" customFormat="1" ht="75" hidden="1">
      <c r="A175" s="6" t="s">
        <v>96</v>
      </c>
      <c r="B175" s="17" t="s">
        <v>106</v>
      </c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81">
        <f t="shared" si="28"/>
        <v>0</v>
      </c>
      <c r="Y175" s="36">
        <f t="shared" si="29"/>
        <v>0</v>
      </c>
    </row>
    <row r="176" spans="1:25" s="29" customFormat="1" ht="56.25" hidden="1">
      <c r="A176" s="6" t="s">
        <v>96</v>
      </c>
      <c r="B176" s="17" t="s">
        <v>107</v>
      </c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81">
        <f t="shared" si="28"/>
        <v>0</v>
      </c>
      <c r="Y176" s="36">
        <f t="shared" si="29"/>
        <v>0</v>
      </c>
    </row>
    <row r="177" spans="1:25" s="29" customFormat="1" ht="56.25" hidden="1">
      <c r="A177" s="6" t="s">
        <v>96</v>
      </c>
      <c r="B177" s="17" t="s">
        <v>108</v>
      </c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81">
        <f t="shared" si="28"/>
        <v>0</v>
      </c>
      <c r="Y177" s="36">
        <f t="shared" si="29"/>
        <v>0</v>
      </c>
    </row>
    <row r="178" spans="1:25" s="29" customFormat="1" ht="112.5" hidden="1">
      <c r="A178" s="6" t="s">
        <v>96</v>
      </c>
      <c r="B178" s="21" t="s">
        <v>109</v>
      </c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81">
        <f t="shared" si="28"/>
        <v>0</v>
      </c>
      <c r="Y178" s="36">
        <f t="shared" si="29"/>
        <v>0</v>
      </c>
    </row>
    <row r="179" spans="1:25" s="29" customFormat="1" ht="56.25" hidden="1">
      <c r="A179" s="6" t="s">
        <v>96</v>
      </c>
      <c r="B179" s="21" t="s">
        <v>110</v>
      </c>
      <c r="C179" s="54">
        <f>SUM(C180:C181)</f>
        <v>0</v>
      </c>
      <c r="D179" s="54">
        <f>SUM(D180:D181)</f>
        <v>0</v>
      </c>
      <c r="E179" s="54">
        <f>SUM(E180:E181)</f>
        <v>0</v>
      </c>
      <c r="F179" s="54">
        <f>SUM(F180:F181)</f>
        <v>0</v>
      </c>
      <c r="G179" s="54">
        <f aca="true" t="shared" si="36" ref="G179:S179">SUM(G180:G181)</f>
        <v>0</v>
      </c>
      <c r="H179" s="54">
        <f t="shared" si="36"/>
        <v>0</v>
      </c>
      <c r="I179" s="54">
        <f t="shared" si="36"/>
        <v>0</v>
      </c>
      <c r="J179" s="54">
        <f>SUM(J180:J181)</f>
        <v>0</v>
      </c>
      <c r="K179" s="54">
        <f>SUM(K180:K181)</f>
        <v>0</v>
      </c>
      <c r="L179" s="54">
        <f t="shared" si="36"/>
        <v>0</v>
      </c>
      <c r="M179" s="54">
        <f t="shared" si="36"/>
        <v>0</v>
      </c>
      <c r="N179" s="54">
        <f t="shared" si="36"/>
        <v>0</v>
      </c>
      <c r="O179" s="54">
        <f t="shared" si="36"/>
        <v>0</v>
      </c>
      <c r="P179" s="54">
        <f t="shared" si="36"/>
        <v>0</v>
      </c>
      <c r="Q179" s="54">
        <f t="shared" si="36"/>
        <v>0</v>
      </c>
      <c r="R179" s="54">
        <f t="shared" si="36"/>
        <v>0</v>
      </c>
      <c r="S179" s="54">
        <f t="shared" si="36"/>
        <v>0</v>
      </c>
      <c r="T179" s="54">
        <f>SUM(T180:T181)</f>
        <v>0</v>
      </c>
      <c r="U179" s="54">
        <f>SUM(U180:U181)</f>
        <v>0</v>
      </c>
      <c r="V179" s="54">
        <f>SUM(V180:V181)</f>
        <v>0</v>
      </c>
      <c r="W179" s="54">
        <f>SUM(W180:W181)</f>
        <v>0</v>
      </c>
      <c r="X179" s="81">
        <f t="shared" si="28"/>
        <v>0</v>
      </c>
      <c r="Y179" s="36">
        <f t="shared" si="29"/>
        <v>0</v>
      </c>
    </row>
    <row r="180" spans="1:25" s="29" customFormat="1" ht="18.75" hidden="1">
      <c r="A180" s="6" t="s">
        <v>96</v>
      </c>
      <c r="B180" s="17" t="s">
        <v>111</v>
      </c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1">
        <f t="shared" si="28"/>
        <v>0</v>
      </c>
      <c r="Y180" s="36">
        <f t="shared" si="29"/>
        <v>0</v>
      </c>
    </row>
    <row r="181" spans="1:25" s="29" customFormat="1" ht="18.75" hidden="1">
      <c r="A181" s="6" t="s">
        <v>96</v>
      </c>
      <c r="B181" s="17" t="s">
        <v>112</v>
      </c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81">
        <f t="shared" si="28"/>
        <v>0</v>
      </c>
      <c r="Y181" s="36">
        <f t="shared" si="29"/>
        <v>0</v>
      </c>
    </row>
    <row r="182" spans="1:25" s="29" customFormat="1" ht="37.5" hidden="1">
      <c r="A182" s="6" t="s">
        <v>96</v>
      </c>
      <c r="B182" s="13" t="s">
        <v>113</v>
      </c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81">
        <f t="shared" si="28"/>
        <v>0</v>
      </c>
      <c r="Y182" s="36">
        <f t="shared" si="29"/>
        <v>0</v>
      </c>
    </row>
    <row r="183" spans="1:25" s="29" customFormat="1" ht="18.75" hidden="1">
      <c r="A183" s="6" t="s">
        <v>114</v>
      </c>
      <c r="B183" s="20" t="s">
        <v>115</v>
      </c>
      <c r="C183" s="54">
        <f>C184</f>
        <v>0</v>
      </c>
      <c r="D183" s="54">
        <f>D184</f>
        <v>0</v>
      </c>
      <c r="E183" s="54">
        <f>E184</f>
        <v>0</v>
      </c>
      <c r="F183" s="54">
        <f aca="true" t="shared" si="37" ref="F183:U183">F184</f>
        <v>0</v>
      </c>
      <c r="G183" s="54">
        <f t="shared" si="37"/>
        <v>0</v>
      </c>
      <c r="H183" s="54">
        <f t="shared" si="37"/>
        <v>0</v>
      </c>
      <c r="I183" s="54">
        <f t="shared" si="37"/>
        <v>0</v>
      </c>
      <c r="J183" s="54">
        <f t="shared" si="37"/>
        <v>0</v>
      </c>
      <c r="K183" s="54">
        <f t="shared" si="37"/>
        <v>0</v>
      </c>
      <c r="L183" s="54">
        <f t="shared" si="37"/>
        <v>0</v>
      </c>
      <c r="M183" s="54">
        <f t="shared" si="37"/>
        <v>0</v>
      </c>
      <c r="N183" s="54">
        <f t="shared" si="37"/>
        <v>0</v>
      </c>
      <c r="O183" s="54">
        <f t="shared" si="37"/>
        <v>0</v>
      </c>
      <c r="P183" s="54">
        <f t="shared" si="37"/>
        <v>0</v>
      </c>
      <c r="Q183" s="54">
        <f t="shared" si="37"/>
        <v>0</v>
      </c>
      <c r="R183" s="54">
        <f t="shared" si="37"/>
        <v>0</v>
      </c>
      <c r="S183" s="54">
        <f t="shared" si="37"/>
        <v>0</v>
      </c>
      <c r="T183" s="54">
        <f t="shared" si="37"/>
        <v>0</v>
      </c>
      <c r="U183" s="54">
        <f t="shared" si="37"/>
        <v>0</v>
      </c>
      <c r="V183" s="54">
        <f>V184</f>
        <v>0</v>
      </c>
      <c r="W183" s="54">
        <f>W184</f>
        <v>0</v>
      </c>
      <c r="X183" s="81">
        <f t="shared" si="28"/>
        <v>0</v>
      </c>
      <c r="Y183" s="36">
        <f t="shared" si="29"/>
        <v>0</v>
      </c>
    </row>
    <row r="184" spans="1:25" s="29" customFormat="1" ht="56.25" hidden="1">
      <c r="A184" s="6" t="s">
        <v>114</v>
      </c>
      <c r="B184" s="13" t="s">
        <v>116</v>
      </c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1">
        <f t="shared" si="28"/>
        <v>0</v>
      </c>
      <c r="Y184" s="36">
        <f t="shared" si="29"/>
        <v>0</v>
      </c>
    </row>
    <row r="185" spans="1:25" s="29" customFormat="1" ht="18.75">
      <c r="A185" s="6" t="s">
        <v>117</v>
      </c>
      <c r="B185" s="20" t="s">
        <v>118</v>
      </c>
      <c r="C185" s="54">
        <v>286444</v>
      </c>
      <c r="D185" s="54"/>
      <c r="E185" s="54"/>
      <c r="F185" s="54"/>
      <c r="G185" s="54"/>
      <c r="H185" s="54"/>
      <c r="I185" s="54"/>
      <c r="J185" s="54"/>
      <c r="K185" s="54"/>
      <c r="L185" s="54">
        <v>19000</v>
      </c>
      <c r="M185" s="54"/>
      <c r="N185" s="54"/>
      <c r="O185" s="54"/>
      <c r="P185" s="54"/>
      <c r="Q185" s="54"/>
      <c r="R185" s="54"/>
      <c r="S185" s="54"/>
      <c r="T185" s="54">
        <v>-242000</v>
      </c>
      <c r="U185" s="54"/>
      <c r="V185" s="54"/>
      <c r="W185" s="40">
        <f aca="true" t="shared" si="38" ref="W185:W196">SUM(C185,D185:V185)</f>
        <v>63444</v>
      </c>
      <c r="X185" s="81">
        <f t="shared" si="28"/>
        <v>-223000</v>
      </c>
      <c r="Y185" s="68">
        <f t="shared" si="29"/>
        <v>63444</v>
      </c>
    </row>
    <row r="186" spans="1:25" s="29" customFormat="1" ht="37.5" hidden="1">
      <c r="A186" s="6" t="s">
        <v>117</v>
      </c>
      <c r="B186" s="21" t="s">
        <v>45</v>
      </c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40">
        <f t="shared" si="38"/>
        <v>0</v>
      </c>
      <c r="X186" s="81">
        <f t="shared" si="28"/>
        <v>0</v>
      </c>
      <c r="Y186" s="68">
        <f t="shared" si="29"/>
        <v>0</v>
      </c>
    </row>
    <row r="187" spans="1:25" s="29" customFormat="1" ht="37.5" hidden="1">
      <c r="A187" s="6" t="s">
        <v>117</v>
      </c>
      <c r="B187" s="13" t="s">
        <v>119</v>
      </c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40">
        <f t="shared" si="38"/>
        <v>0</v>
      </c>
      <c r="X187" s="81">
        <f t="shared" si="28"/>
        <v>0</v>
      </c>
      <c r="Y187" s="68">
        <f t="shared" si="29"/>
        <v>0</v>
      </c>
    </row>
    <row r="188" spans="1:25" s="29" customFormat="1" ht="56.25" hidden="1">
      <c r="A188" s="6" t="s">
        <v>117</v>
      </c>
      <c r="B188" s="13" t="s">
        <v>120</v>
      </c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40">
        <f t="shared" si="38"/>
        <v>0</v>
      </c>
      <c r="X188" s="81">
        <f t="shared" si="28"/>
        <v>0</v>
      </c>
      <c r="Y188" s="68">
        <f t="shared" si="29"/>
        <v>0</v>
      </c>
    </row>
    <row r="189" spans="1:25" s="29" customFormat="1" ht="18.75" hidden="1">
      <c r="A189" s="6" t="s">
        <v>117</v>
      </c>
      <c r="B189" s="13" t="s">
        <v>121</v>
      </c>
      <c r="C189" s="54">
        <f>SUM(C190:C192)</f>
        <v>0</v>
      </c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40">
        <f t="shared" si="38"/>
        <v>0</v>
      </c>
      <c r="X189" s="81">
        <f t="shared" si="28"/>
        <v>0</v>
      </c>
      <c r="Y189" s="68">
        <f t="shared" si="29"/>
        <v>0</v>
      </c>
    </row>
    <row r="190" spans="1:25" s="29" customFormat="1" ht="112.5" hidden="1">
      <c r="A190" s="6" t="s">
        <v>117</v>
      </c>
      <c r="B190" s="15" t="s">
        <v>122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40">
        <f t="shared" si="38"/>
        <v>0</v>
      </c>
      <c r="X190" s="81">
        <f t="shared" si="28"/>
        <v>0</v>
      </c>
      <c r="Y190" s="68">
        <f t="shared" si="29"/>
        <v>0</v>
      </c>
    </row>
    <row r="191" spans="1:25" s="29" customFormat="1" ht="37.5" hidden="1">
      <c r="A191" s="6" t="s">
        <v>117</v>
      </c>
      <c r="B191" s="15" t="s">
        <v>123</v>
      </c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40">
        <f t="shared" si="38"/>
        <v>0</v>
      </c>
      <c r="X191" s="81">
        <f t="shared" si="28"/>
        <v>0</v>
      </c>
      <c r="Y191" s="68">
        <f t="shared" si="29"/>
        <v>0</v>
      </c>
    </row>
    <row r="192" spans="1:25" s="29" customFormat="1" ht="93.75" hidden="1">
      <c r="A192" s="6" t="s">
        <v>117</v>
      </c>
      <c r="B192" s="15" t="s">
        <v>124</v>
      </c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40">
        <f t="shared" si="38"/>
        <v>0</v>
      </c>
      <c r="X192" s="81">
        <f t="shared" si="28"/>
        <v>0</v>
      </c>
      <c r="Y192" s="68">
        <f t="shared" si="29"/>
        <v>0</v>
      </c>
    </row>
    <row r="193" spans="1:25" s="29" customFormat="1" ht="18.75">
      <c r="A193" s="6" t="s">
        <v>125</v>
      </c>
      <c r="B193" s="5" t="s">
        <v>126</v>
      </c>
      <c r="C193" s="54">
        <v>4800</v>
      </c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40">
        <f t="shared" si="38"/>
        <v>4800</v>
      </c>
      <c r="X193" s="81">
        <f t="shared" si="28"/>
        <v>0</v>
      </c>
      <c r="Y193" s="68">
        <f t="shared" si="29"/>
        <v>4800</v>
      </c>
    </row>
    <row r="194" spans="1:25" s="29" customFormat="1" ht="93.75" hidden="1">
      <c r="A194" s="6" t="s">
        <v>125</v>
      </c>
      <c r="B194" s="22" t="s">
        <v>127</v>
      </c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40">
        <f t="shared" si="38"/>
        <v>0</v>
      </c>
      <c r="X194" s="81">
        <f t="shared" si="28"/>
        <v>0</v>
      </c>
      <c r="Y194" s="68">
        <f t="shared" si="29"/>
        <v>0</v>
      </c>
    </row>
    <row r="195" spans="1:25" s="29" customFormat="1" ht="131.25" hidden="1">
      <c r="A195" s="6" t="s">
        <v>125</v>
      </c>
      <c r="B195" s="13" t="s">
        <v>128</v>
      </c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40">
        <f t="shared" si="38"/>
        <v>0</v>
      </c>
      <c r="X195" s="81">
        <f t="shared" si="28"/>
        <v>0</v>
      </c>
      <c r="Y195" s="68">
        <f t="shared" si="29"/>
        <v>0</v>
      </c>
    </row>
    <row r="196" spans="1:25" s="29" customFormat="1" ht="37.5">
      <c r="A196" s="6" t="s">
        <v>129</v>
      </c>
      <c r="B196" s="5" t="s">
        <v>130</v>
      </c>
      <c r="C196" s="54">
        <v>32841</v>
      </c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>
        <v>14000</v>
      </c>
      <c r="U196" s="54"/>
      <c r="V196" s="54"/>
      <c r="W196" s="40">
        <f t="shared" si="38"/>
        <v>46841</v>
      </c>
      <c r="X196" s="81">
        <f t="shared" si="28"/>
        <v>14000</v>
      </c>
      <c r="Y196" s="68">
        <f t="shared" si="29"/>
        <v>46841</v>
      </c>
    </row>
    <row r="197" spans="1:25" s="29" customFormat="1" ht="37.5" hidden="1">
      <c r="A197" s="6" t="s">
        <v>129</v>
      </c>
      <c r="B197" s="13" t="s">
        <v>45</v>
      </c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1">
        <f t="shared" si="28"/>
        <v>0</v>
      </c>
      <c r="Y197" s="36">
        <f t="shared" si="29"/>
        <v>0</v>
      </c>
    </row>
    <row r="198" spans="1:25" s="29" customFormat="1" ht="37.5" hidden="1">
      <c r="A198" s="6" t="s">
        <v>129</v>
      </c>
      <c r="B198" s="13" t="s">
        <v>52</v>
      </c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1">
        <f t="shared" si="28"/>
        <v>0</v>
      </c>
      <c r="Y198" s="36">
        <f t="shared" si="29"/>
        <v>0</v>
      </c>
    </row>
    <row r="199" spans="1:25" s="29" customFormat="1" ht="56.25" hidden="1">
      <c r="A199" s="6" t="s">
        <v>129</v>
      </c>
      <c r="B199" s="13" t="s">
        <v>131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1">
        <f t="shared" si="28"/>
        <v>0</v>
      </c>
      <c r="Y199" s="36">
        <f t="shared" si="29"/>
        <v>0</v>
      </c>
    </row>
    <row r="200" spans="1:25" s="29" customFormat="1" ht="75" hidden="1">
      <c r="A200" s="6" t="s">
        <v>129</v>
      </c>
      <c r="B200" s="13" t="s">
        <v>132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1">
        <f t="shared" si="28"/>
        <v>0</v>
      </c>
      <c r="Y200" s="36">
        <f t="shared" si="29"/>
        <v>0</v>
      </c>
    </row>
    <row r="201" spans="1:25" s="29" customFormat="1" ht="56.25" hidden="1">
      <c r="A201" s="6" t="s">
        <v>129</v>
      </c>
      <c r="B201" s="13" t="s">
        <v>133</v>
      </c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1">
        <f t="shared" si="28"/>
        <v>0</v>
      </c>
      <c r="Y201" s="36">
        <f t="shared" si="29"/>
        <v>0</v>
      </c>
    </row>
    <row r="202" spans="1:25" s="29" customFormat="1" ht="112.5" hidden="1">
      <c r="A202" s="6" t="s">
        <v>129</v>
      </c>
      <c r="B202" s="13" t="s">
        <v>134</v>
      </c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1">
        <f t="shared" si="28"/>
        <v>0</v>
      </c>
      <c r="Y202" s="36">
        <f t="shared" si="29"/>
        <v>0</v>
      </c>
    </row>
    <row r="203" spans="1:25" s="29" customFormat="1" ht="150" hidden="1">
      <c r="A203" s="6" t="s">
        <v>129</v>
      </c>
      <c r="B203" s="21" t="s">
        <v>135</v>
      </c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1">
        <f t="shared" si="28"/>
        <v>0</v>
      </c>
      <c r="Y203" s="36">
        <f t="shared" si="29"/>
        <v>0</v>
      </c>
    </row>
    <row r="204" spans="1:25" s="29" customFormat="1" ht="93.75" hidden="1">
      <c r="A204" s="6" t="s">
        <v>129</v>
      </c>
      <c r="B204" s="13" t="s">
        <v>136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1">
        <f t="shared" si="28"/>
        <v>0</v>
      </c>
      <c r="Y204" s="36">
        <f t="shared" si="29"/>
        <v>0</v>
      </c>
    </row>
    <row r="205" spans="1:25" s="29" customFormat="1" ht="93.75" hidden="1">
      <c r="A205" s="6"/>
      <c r="B205" s="15" t="s">
        <v>137</v>
      </c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1">
        <f t="shared" si="28"/>
        <v>0</v>
      </c>
      <c r="Y205" s="36">
        <f t="shared" si="29"/>
        <v>0</v>
      </c>
    </row>
    <row r="206" spans="1:25" s="29" customFormat="1" ht="37.5" hidden="1">
      <c r="A206" s="6" t="s">
        <v>129</v>
      </c>
      <c r="B206" s="13" t="s">
        <v>138</v>
      </c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1">
        <f aca="true" t="shared" si="39" ref="X206:X269">SUM(D206:V206)</f>
        <v>0</v>
      </c>
      <c r="Y206" s="36">
        <f aca="true" t="shared" si="40" ref="Y206:Y269">X206+C206</f>
        <v>0</v>
      </c>
    </row>
    <row r="207" spans="1:25" s="29" customFormat="1" ht="37.5" hidden="1">
      <c r="A207" s="6" t="s">
        <v>129</v>
      </c>
      <c r="B207" s="13" t="s">
        <v>139</v>
      </c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1">
        <f t="shared" si="39"/>
        <v>0</v>
      </c>
      <c r="Y207" s="36">
        <f t="shared" si="40"/>
        <v>0</v>
      </c>
    </row>
    <row r="208" spans="1:25" s="29" customFormat="1" ht="75" hidden="1">
      <c r="A208" s="6" t="s">
        <v>129</v>
      </c>
      <c r="B208" s="13" t="s">
        <v>140</v>
      </c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1">
        <f t="shared" si="39"/>
        <v>0</v>
      </c>
      <c r="Y208" s="36">
        <f t="shared" si="40"/>
        <v>0</v>
      </c>
    </row>
    <row r="209" spans="1:25" s="29" customFormat="1" ht="18.75">
      <c r="A209" s="10" t="s">
        <v>141</v>
      </c>
      <c r="B209" s="11" t="s">
        <v>142</v>
      </c>
      <c r="C209" s="53">
        <f>SUM(C210+C211+C213)</f>
        <v>1053071</v>
      </c>
      <c r="D209" s="53">
        <f>SUM(D210+D211+D213)</f>
        <v>16265</v>
      </c>
      <c r="E209" s="53">
        <f>SUM(E210+E211+E213)</f>
        <v>69500</v>
      </c>
      <c r="F209" s="53">
        <f>SUM(F210+F211+F213)</f>
        <v>0</v>
      </c>
      <c r="G209" s="53">
        <f aca="true" t="shared" si="41" ref="G209:S209">SUM(G210+G211+G213)</f>
        <v>0</v>
      </c>
      <c r="H209" s="53">
        <f t="shared" si="41"/>
        <v>0</v>
      </c>
      <c r="I209" s="53">
        <f t="shared" si="41"/>
        <v>170</v>
      </c>
      <c r="J209" s="53">
        <f>SUM(J210+J211+J213)</f>
        <v>0</v>
      </c>
      <c r="K209" s="53">
        <f>SUM(K210+K211+K213)</f>
        <v>1100</v>
      </c>
      <c r="L209" s="53">
        <f t="shared" si="41"/>
        <v>10000</v>
      </c>
      <c r="M209" s="53">
        <f t="shared" si="41"/>
        <v>0</v>
      </c>
      <c r="N209" s="53">
        <f t="shared" si="41"/>
        <v>0</v>
      </c>
      <c r="O209" s="53">
        <f t="shared" si="41"/>
        <v>700</v>
      </c>
      <c r="P209" s="53">
        <f t="shared" si="41"/>
        <v>0</v>
      </c>
      <c r="Q209" s="53">
        <f t="shared" si="41"/>
        <v>-5000</v>
      </c>
      <c r="R209" s="53">
        <f t="shared" si="41"/>
        <v>0</v>
      </c>
      <c r="S209" s="53">
        <f t="shared" si="41"/>
        <v>117389</v>
      </c>
      <c r="T209" s="53">
        <f>SUM(T210+T211+T213)</f>
        <v>228000</v>
      </c>
      <c r="U209" s="53">
        <f>SUM(U210+U211+U213)</f>
        <v>0</v>
      </c>
      <c r="V209" s="53">
        <f>SUM(V210+V211+V213)</f>
        <v>1010</v>
      </c>
      <c r="W209" s="53">
        <f>SUM(W210+W211+W213)</f>
        <v>1492205</v>
      </c>
      <c r="X209" s="82">
        <f t="shared" si="39"/>
        <v>439134</v>
      </c>
      <c r="Y209" s="36">
        <f t="shared" si="40"/>
        <v>1492205</v>
      </c>
    </row>
    <row r="210" spans="1:25" s="29" customFormat="1" ht="18.75">
      <c r="A210" s="6" t="s">
        <v>263</v>
      </c>
      <c r="B210" s="7" t="s">
        <v>264</v>
      </c>
      <c r="C210" s="54">
        <v>265069</v>
      </c>
      <c r="D210" s="54">
        <v>720</v>
      </c>
      <c r="E210" s="54"/>
      <c r="F210" s="54"/>
      <c r="G210" s="54"/>
      <c r="H210" s="54"/>
      <c r="I210" s="54">
        <v>170</v>
      </c>
      <c r="J210" s="54"/>
      <c r="K210" s="54">
        <v>541</v>
      </c>
      <c r="L210" s="54"/>
      <c r="M210" s="54"/>
      <c r="N210" s="54"/>
      <c r="O210" s="54">
        <v>700</v>
      </c>
      <c r="P210" s="54"/>
      <c r="Q210" s="54"/>
      <c r="R210" s="54"/>
      <c r="S210" s="54"/>
      <c r="T210" s="54">
        <v>12100</v>
      </c>
      <c r="U210" s="54"/>
      <c r="V210" s="54"/>
      <c r="W210" s="40">
        <f>SUM(C210,D210:V210)</f>
        <v>279300</v>
      </c>
      <c r="X210" s="81">
        <f t="shared" si="39"/>
        <v>14231</v>
      </c>
      <c r="Y210" s="68">
        <f t="shared" si="40"/>
        <v>279300</v>
      </c>
    </row>
    <row r="211" spans="1:25" s="29" customFormat="1" ht="18.75">
      <c r="A211" s="6" t="s">
        <v>143</v>
      </c>
      <c r="B211" s="7" t="s">
        <v>144</v>
      </c>
      <c r="C211" s="54">
        <v>406751</v>
      </c>
      <c r="D211" s="54">
        <v>545</v>
      </c>
      <c r="E211" s="54"/>
      <c r="F211" s="54"/>
      <c r="G211" s="54"/>
      <c r="H211" s="54"/>
      <c r="I211" s="54"/>
      <c r="J211" s="54"/>
      <c r="K211" s="54">
        <v>559</v>
      </c>
      <c r="L211" s="54"/>
      <c r="M211" s="54"/>
      <c r="N211" s="54"/>
      <c r="O211" s="54"/>
      <c r="P211" s="54"/>
      <c r="Q211" s="54"/>
      <c r="R211" s="54"/>
      <c r="S211" s="54"/>
      <c r="T211" s="54">
        <v>279882</v>
      </c>
      <c r="U211" s="54"/>
      <c r="V211" s="54">
        <v>774</v>
      </c>
      <c r="W211" s="40">
        <f>SUM(C211,D211:V211)</f>
        <v>688511</v>
      </c>
      <c r="X211" s="81">
        <f t="shared" si="39"/>
        <v>281760</v>
      </c>
      <c r="Y211" s="68">
        <f t="shared" si="40"/>
        <v>688511</v>
      </c>
    </row>
    <row r="212" spans="1:25" s="29" customFormat="1" ht="75" hidden="1">
      <c r="A212" s="6" t="s">
        <v>143</v>
      </c>
      <c r="B212" s="13" t="s">
        <v>145</v>
      </c>
      <c r="C212" s="54" t="e">
        <f>SUM(#REF!)</f>
        <v>#REF!</v>
      </c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40" t="e">
        <f>SUM(C212,D212:V212)</f>
        <v>#REF!</v>
      </c>
      <c r="X212" s="81">
        <f t="shared" si="39"/>
        <v>0</v>
      </c>
      <c r="Y212" s="68" t="e">
        <f t="shared" si="40"/>
        <v>#REF!</v>
      </c>
    </row>
    <row r="213" spans="1:25" s="29" customFormat="1" ht="37.5">
      <c r="A213" s="6" t="s">
        <v>146</v>
      </c>
      <c r="B213" s="5" t="s">
        <v>147</v>
      </c>
      <c r="C213" s="54">
        <v>381251</v>
      </c>
      <c r="D213" s="54">
        <v>15000</v>
      </c>
      <c r="E213" s="54">
        <v>69500</v>
      </c>
      <c r="F213" s="54"/>
      <c r="G213" s="54"/>
      <c r="H213" s="54"/>
      <c r="I213" s="54"/>
      <c r="J213" s="54"/>
      <c r="K213" s="54"/>
      <c r="L213" s="54">
        <v>10000</v>
      </c>
      <c r="M213" s="54"/>
      <c r="N213" s="54"/>
      <c r="O213" s="54"/>
      <c r="P213" s="54"/>
      <c r="Q213" s="54">
        <v>-5000</v>
      </c>
      <c r="R213" s="54"/>
      <c r="S213" s="54">
        <v>117389</v>
      </c>
      <c r="T213" s="54">
        <v>-63982</v>
      </c>
      <c r="U213" s="54"/>
      <c r="V213" s="54">
        <v>236</v>
      </c>
      <c r="W213" s="40">
        <f>SUM(C213,D213:V213)</f>
        <v>524394</v>
      </c>
      <c r="X213" s="81">
        <f t="shared" si="39"/>
        <v>143143</v>
      </c>
      <c r="Y213" s="68">
        <f t="shared" si="40"/>
        <v>524394</v>
      </c>
    </row>
    <row r="214" spans="1:25" s="29" customFormat="1" ht="37.5" hidden="1">
      <c r="A214" s="6" t="s">
        <v>146</v>
      </c>
      <c r="B214" s="13" t="s">
        <v>45</v>
      </c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81">
        <f t="shared" si="39"/>
        <v>0</v>
      </c>
      <c r="Y214" s="36">
        <f t="shared" si="40"/>
        <v>0</v>
      </c>
    </row>
    <row r="215" spans="1:25" s="29" customFormat="1" ht="37.5" hidden="1">
      <c r="A215" s="6" t="s">
        <v>146</v>
      </c>
      <c r="B215" s="13" t="s">
        <v>148</v>
      </c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81">
        <f t="shared" si="39"/>
        <v>0</v>
      </c>
      <c r="Y215" s="36">
        <f t="shared" si="40"/>
        <v>0</v>
      </c>
    </row>
    <row r="216" spans="1:25" s="29" customFormat="1" ht="18.75">
      <c r="A216" s="23" t="s">
        <v>149</v>
      </c>
      <c r="B216" s="19" t="s">
        <v>150</v>
      </c>
      <c r="C216" s="53">
        <f>C218+C217+C219</f>
        <v>2064</v>
      </c>
      <c r="D216" s="53">
        <f>D218+D217+D219</f>
        <v>0</v>
      </c>
      <c r="E216" s="53">
        <f>E218+E217+E219</f>
        <v>0</v>
      </c>
      <c r="F216" s="53">
        <f>F218+F217+F219</f>
        <v>0</v>
      </c>
      <c r="G216" s="53">
        <f aca="true" t="shared" si="42" ref="G216:S216">G218+G217+G219</f>
        <v>0</v>
      </c>
      <c r="H216" s="53">
        <f t="shared" si="42"/>
        <v>0</v>
      </c>
      <c r="I216" s="53">
        <f t="shared" si="42"/>
        <v>0</v>
      </c>
      <c r="J216" s="53">
        <f>J218+J217+J219</f>
        <v>0</v>
      </c>
      <c r="K216" s="53">
        <f>K218+K217+K219</f>
        <v>0</v>
      </c>
      <c r="L216" s="53">
        <f t="shared" si="42"/>
        <v>0</v>
      </c>
      <c r="M216" s="53">
        <f t="shared" si="42"/>
        <v>0</v>
      </c>
      <c r="N216" s="53">
        <f t="shared" si="42"/>
        <v>0</v>
      </c>
      <c r="O216" s="53">
        <f t="shared" si="42"/>
        <v>0</v>
      </c>
      <c r="P216" s="53">
        <f t="shared" si="42"/>
        <v>0</v>
      </c>
      <c r="Q216" s="53">
        <f t="shared" si="42"/>
        <v>0</v>
      </c>
      <c r="R216" s="53">
        <f t="shared" si="42"/>
        <v>0</v>
      </c>
      <c r="S216" s="53">
        <f t="shared" si="42"/>
        <v>0</v>
      </c>
      <c r="T216" s="53">
        <f>T218+T217+T219</f>
        <v>0</v>
      </c>
      <c r="U216" s="53">
        <f>U218+U217+U219</f>
        <v>0</v>
      </c>
      <c r="V216" s="53">
        <f>V218+V217+V219</f>
        <v>0</v>
      </c>
      <c r="W216" s="53">
        <f>W218+W217+W219</f>
        <v>2064</v>
      </c>
      <c r="X216" s="82">
        <f t="shared" si="39"/>
        <v>0</v>
      </c>
      <c r="Y216" s="36">
        <f t="shared" si="40"/>
        <v>2064</v>
      </c>
    </row>
    <row r="217" spans="1:25" s="29" customFormat="1" ht="37.5" hidden="1">
      <c r="A217" s="6" t="s">
        <v>151</v>
      </c>
      <c r="B217" s="5" t="s">
        <v>152</v>
      </c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81">
        <f t="shared" si="39"/>
        <v>0</v>
      </c>
      <c r="Y217" s="36">
        <f t="shared" si="40"/>
        <v>0</v>
      </c>
    </row>
    <row r="218" spans="1:25" s="29" customFormat="1" ht="18.75">
      <c r="A218" s="6" t="s">
        <v>153</v>
      </c>
      <c r="B218" s="5" t="s">
        <v>267</v>
      </c>
      <c r="C218" s="54">
        <v>1527</v>
      </c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>
        <v>-1527</v>
      </c>
      <c r="Q218" s="54"/>
      <c r="R218" s="54"/>
      <c r="S218" s="54"/>
      <c r="T218" s="54"/>
      <c r="U218" s="54"/>
      <c r="V218" s="54"/>
      <c r="W218" s="40">
        <f>SUM(C218,D218:V218)</f>
        <v>0</v>
      </c>
      <c r="X218" s="81">
        <f t="shared" si="39"/>
        <v>-1527</v>
      </c>
      <c r="Y218" s="68">
        <f t="shared" si="40"/>
        <v>0</v>
      </c>
    </row>
    <row r="219" spans="1:25" s="29" customFormat="1" ht="18.75">
      <c r="A219" s="6" t="s">
        <v>154</v>
      </c>
      <c r="B219" s="5" t="s">
        <v>155</v>
      </c>
      <c r="C219" s="54">
        <v>537</v>
      </c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>
        <v>1527</v>
      </c>
      <c r="Q219" s="54"/>
      <c r="R219" s="54"/>
      <c r="S219" s="54"/>
      <c r="T219" s="54"/>
      <c r="U219" s="54"/>
      <c r="V219" s="54"/>
      <c r="W219" s="40">
        <f>SUM(C219,D219:V219)</f>
        <v>2064</v>
      </c>
      <c r="X219" s="81">
        <f t="shared" si="39"/>
        <v>1527</v>
      </c>
      <c r="Y219" s="68">
        <f t="shared" si="40"/>
        <v>2064</v>
      </c>
    </row>
    <row r="220" spans="1:25" s="29" customFormat="1" ht="18.75">
      <c r="A220" s="23" t="s">
        <v>156</v>
      </c>
      <c r="B220" s="19" t="s">
        <v>157</v>
      </c>
      <c r="C220" s="53">
        <f>SUM(C221+C222+C226+C229+C231)</f>
        <v>1276418</v>
      </c>
      <c r="D220" s="53">
        <f>SUM(D221+D222+D226+D229+D231)</f>
        <v>2050</v>
      </c>
      <c r="E220" s="53">
        <f>SUM(E221+E222+E226+E229+E231)</f>
        <v>0</v>
      </c>
      <c r="F220" s="53">
        <f>SUM(F221+F222+F226+F229+F231)</f>
        <v>0</v>
      </c>
      <c r="G220" s="53">
        <f aca="true" t="shared" si="43" ref="G220:S220">SUM(G221+G222+G226+G229+G231)</f>
        <v>0</v>
      </c>
      <c r="H220" s="53">
        <f t="shared" si="43"/>
        <v>223</v>
      </c>
      <c r="I220" s="53">
        <f t="shared" si="43"/>
        <v>30</v>
      </c>
      <c r="J220" s="53">
        <f>SUM(J221+J222+J226+J229+J231)</f>
        <v>17</v>
      </c>
      <c r="K220" s="53">
        <f>SUM(K221+K222+K226+K229+K231)</f>
        <v>0</v>
      </c>
      <c r="L220" s="53">
        <f t="shared" si="43"/>
        <v>0</v>
      </c>
      <c r="M220" s="53">
        <f t="shared" si="43"/>
        <v>0</v>
      </c>
      <c r="N220" s="53">
        <f t="shared" si="43"/>
        <v>104</v>
      </c>
      <c r="O220" s="53">
        <f t="shared" si="43"/>
        <v>5321</v>
      </c>
      <c r="P220" s="53">
        <f t="shared" si="43"/>
        <v>0</v>
      </c>
      <c r="Q220" s="53">
        <f t="shared" si="43"/>
        <v>0</v>
      </c>
      <c r="R220" s="53">
        <f t="shared" si="43"/>
        <v>0</v>
      </c>
      <c r="S220" s="53">
        <f t="shared" si="43"/>
        <v>0</v>
      </c>
      <c r="T220" s="53">
        <f>SUM(T221+T222+T226+T229+T231)</f>
        <v>0</v>
      </c>
      <c r="U220" s="53">
        <f>SUM(U221+U222+U226+U229+U231)</f>
        <v>0</v>
      </c>
      <c r="V220" s="53">
        <f>SUM(V221+V222+V226+V229+V231)</f>
        <v>5692</v>
      </c>
      <c r="W220" s="53">
        <f>SUM(W221+W222+W226+W229+W231)</f>
        <v>1289855</v>
      </c>
      <c r="X220" s="82">
        <f t="shared" si="39"/>
        <v>13437</v>
      </c>
      <c r="Y220" s="36">
        <f t="shared" si="40"/>
        <v>1289855</v>
      </c>
    </row>
    <row r="221" spans="1:25" s="29" customFormat="1" ht="18.75">
      <c r="A221" s="4" t="s">
        <v>261</v>
      </c>
      <c r="B221" s="5" t="s">
        <v>262</v>
      </c>
      <c r="C221" s="54">
        <v>332699</v>
      </c>
      <c r="D221" s="54"/>
      <c r="E221" s="54"/>
      <c r="F221" s="54"/>
      <c r="G221" s="54"/>
      <c r="H221" s="54">
        <v>68</v>
      </c>
      <c r="I221" s="54"/>
      <c r="J221" s="54">
        <v>17</v>
      </c>
      <c r="K221" s="54"/>
      <c r="L221" s="54"/>
      <c r="M221" s="54"/>
      <c r="N221" s="54">
        <v>41</v>
      </c>
      <c r="O221" s="54"/>
      <c r="P221" s="54"/>
      <c r="Q221" s="54"/>
      <c r="R221" s="54"/>
      <c r="S221" s="54"/>
      <c r="T221" s="54"/>
      <c r="U221" s="54"/>
      <c r="V221" s="54"/>
      <c r="W221" s="40">
        <f aca="true" t="shared" si="44" ref="W221:W231">SUM(C221,D221:V221)</f>
        <v>332825</v>
      </c>
      <c r="X221" s="81">
        <f t="shared" si="39"/>
        <v>126</v>
      </c>
      <c r="Y221" s="68">
        <f t="shared" si="40"/>
        <v>332825</v>
      </c>
    </row>
    <row r="222" spans="1:25" s="29" customFormat="1" ht="18.75">
      <c r="A222" s="6" t="s">
        <v>158</v>
      </c>
      <c r="B222" s="7" t="s">
        <v>159</v>
      </c>
      <c r="C222" s="54">
        <v>830146</v>
      </c>
      <c r="D222" s="54"/>
      <c r="E222" s="54"/>
      <c r="F222" s="54"/>
      <c r="G222" s="54"/>
      <c r="H222" s="54"/>
      <c r="I222" s="54">
        <v>30</v>
      </c>
      <c r="J222" s="54"/>
      <c r="K222" s="54"/>
      <c r="L222" s="54"/>
      <c r="M222" s="54"/>
      <c r="N222" s="54">
        <v>63</v>
      </c>
      <c r="O222" s="54">
        <v>-2994</v>
      </c>
      <c r="P222" s="54"/>
      <c r="Q222" s="54"/>
      <c r="R222" s="54"/>
      <c r="S222" s="54"/>
      <c r="T222" s="54"/>
      <c r="U222" s="54"/>
      <c r="V222" s="54"/>
      <c r="W222" s="40">
        <f t="shared" si="44"/>
        <v>827245</v>
      </c>
      <c r="X222" s="81">
        <f t="shared" si="39"/>
        <v>-2901</v>
      </c>
      <c r="Y222" s="68">
        <f t="shared" si="40"/>
        <v>827245</v>
      </c>
    </row>
    <row r="223" spans="1:25" s="29" customFormat="1" ht="18.75" hidden="1">
      <c r="A223" s="6" t="s">
        <v>160</v>
      </c>
      <c r="B223" s="7" t="s">
        <v>161</v>
      </c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40">
        <f t="shared" si="44"/>
        <v>0</v>
      </c>
      <c r="X223" s="81">
        <f t="shared" si="39"/>
        <v>0</v>
      </c>
      <c r="Y223" s="68">
        <f t="shared" si="40"/>
        <v>0</v>
      </c>
    </row>
    <row r="224" spans="1:25" s="29" customFormat="1" ht="37.5" hidden="1">
      <c r="A224" s="6" t="s">
        <v>160</v>
      </c>
      <c r="B224" s="5" t="s">
        <v>162</v>
      </c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40">
        <f t="shared" si="44"/>
        <v>0</v>
      </c>
      <c r="X224" s="81">
        <f t="shared" si="39"/>
        <v>0</v>
      </c>
      <c r="Y224" s="68">
        <f t="shared" si="40"/>
        <v>0</v>
      </c>
    </row>
    <row r="225" spans="1:25" s="29" customFormat="1" ht="18.75" hidden="1">
      <c r="A225" s="6" t="s">
        <v>163</v>
      </c>
      <c r="B225" s="7" t="s">
        <v>164</v>
      </c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40">
        <f t="shared" si="44"/>
        <v>0</v>
      </c>
      <c r="X225" s="81">
        <f t="shared" si="39"/>
        <v>0</v>
      </c>
      <c r="Y225" s="68">
        <f t="shared" si="40"/>
        <v>0</v>
      </c>
    </row>
    <row r="226" spans="1:25" s="29" customFormat="1" ht="18.75">
      <c r="A226" s="6" t="s">
        <v>165</v>
      </c>
      <c r="B226" s="7" t="s">
        <v>166</v>
      </c>
      <c r="C226" s="54">
        <v>781</v>
      </c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40">
        <f t="shared" si="44"/>
        <v>781</v>
      </c>
      <c r="X226" s="81">
        <f t="shared" si="39"/>
        <v>0</v>
      </c>
      <c r="Y226" s="68">
        <f t="shared" si="40"/>
        <v>781</v>
      </c>
    </row>
    <row r="227" spans="1:25" s="29" customFormat="1" ht="37.5" hidden="1">
      <c r="A227" s="6" t="s">
        <v>167</v>
      </c>
      <c r="B227" s="5" t="s">
        <v>168</v>
      </c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40">
        <f t="shared" si="44"/>
        <v>0</v>
      </c>
      <c r="X227" s="81">
        <f t="shared" si="39"/>
        <v>0</v>
      </c>
      <c r="Y227" s="68">
        <f t="shared" si="40"/>
        <v>0</v>
      </c>
    </row>
    <row r="228" spans="1:25" s="29" customFormat="1" ht="37.5" hidden="1">
      <c r="A228" s="6" t="s">
        <v>167</v>
      </c>
      <c r="B228" s="13" t="s">
        <v>45</v>
      </c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40">
        <f t="shared" si="44"/>
        <v>0</v>
      </c>
      <c r="X228" s="81">
        <f t="shared" si="39"/>
        <v>0</v>
      </c>
      <c r="Y228" s="68">
        <f t="shared" si="40"/>
        <v>0</v>
      </c>
    </row>
    <row r="229" spans="1:25" s="29" customFormat="1" ht="34.5" customHeight="1">
      <c r="A229" s="6" t="s">
        <v>167</v>
      </c>
      <c r="B229" s="24" t="s">
        <v>168</v>
      </c>
      <c r="C229" s="54">
        <v>65025</v>
      </c>
      <c r="D229" s="54">
        <v>1400</v>
      </c>
      <c r="E229" s="54"/>
      <c r="F229" s="54"/>
      <c r="G229" s="54"/>
      <c r="H229" s="54">
        <v>155</v>
      </c>
      <c r="I229" s="54"/>
      <c r="J229" s="54"/>
      <c r="K229" s="54"/>
      <c r="L229" s="54"/>
      <c r="M229" s="54"/>
      <c r="N229" s="54"/>
      <c r="O229" s="54">
        <v>-10436</v>
      </c>
      <c r="P229" s="54">
        <v>2156</v>
      </c>
      <c r="Q229" s="54"/>
      <c r="R229" s="54"/>
      <c r="S229" s="54"/>
      <c r="T229" s="54"/>
      <c r="U229" s="54"/>
      <c r="V229" s="54">
        <v>5734</v>
      </c>
      <c r="W229" s="40">
        <f t="shared" si="44"/>
        <v>64034</v>
      </c>
      <c r="X229" s="81">
        <f t="shared" si="39"/>
        <v>-991</v>
      </c>
      <c r="Y229" s="68">
        <f t="shared" si="40"/>
        <v>64034</v>
      </c>
    </row>
    <row r="230" spans="1:25" s="29" customFormat="1" ht="75" hidden="1">
      <c r="A230" s="6" t="s">
        <v>167</v>
      </c>
      <c r="B230" s="21" t="s">
        <v>169</v>
      </c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40">
        <f t="shared" si="44"/>
        <v>0</v>
      </c>
      <c r="X230" s="81">
        <f t="shared" si="39"/>
        <v>0</v>
      </c>
      <c r="Y230" s="68">
        <f t="shared" si="40"/>
        <v>0</v>
      </c>
    </row>
    <row r="231" spans="1:25" s="29" customFormat="1" ht="18.75">
      <c r="A231" s="6" t="s">
        <v>170</v>
      </c>
      <c r="B231" s="20" t="s">
        <v>171</v>
      </c>
      <c r="C231" s="54">
        <v>47767</v>
      </c>
      <c r="D231" s="54">
        <v>650</v>
      </c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>
        <v>18751</v>
      </c>
      <c r="P231" s="54">
        <v>-2156</v>
      </c>
      <c r="Q231" s="54"/>
      <c r="R231" s="54"/>
      <c r="S231" s="54"/>
      <c r="T231" s="54"/>
      <c r="U231" s="54"/>
      <c r="V231" s="54">
        <v>-42</v>
      </c>
      <c r="W231" s="40">
        <f t="shared" si="44"/>
        <v>64970</v>
      </c>
      <c r="X231" s="81">
        <f t="shared" si="39"/>
        <v>17203</v>
      </c>
      <c r="Y231" s="68">
        <f t="shared" si="40"/>
        <v>64970</v>
      </c>
    </row>
    <row r="232" spans="1:25" s="29" customFormat="1" ht="37.5">
      <c r="A232" s="23" t="s">
        <v>172</v>
      </c>
      <c r="B232" s="19" t="s">
        <v>173</v>
      </c>
      <c r="C232" s="53">
        <f>SUM(C233:C238,C240)</f>
        <v>178840</v>
      </c>
      <c r="D232" s="53">
        <f>SUM(D233:D238,D240)</f>
        <v>0</v>
      </c>
      <c r="E232" s="53">
        <f>SUM(E233:E238,E240)</f>
        <v>0</v>
      </c>
      <c r="F232" s="53">
        <f>SUM(F233:F238,F240)</f>
        <v>0</v>
      </c>
      <c r="G232" s="53">
        <f aca="true" t="shared" si="45" ref="G232:S232">SUM(G233:G238,G240)</f>
        <v>0</v>
      </c>
      <c r="H232" s="53">
        <f t="shared" si="45"/>
        <v>0</v>
      </c>
      <c r="I232" s="53">
        <f t="shared" si="45"/>
        <v>0</v>
      </c>
      <c r="J232" s="53">
        <f>SUM(J233:J238,J240)</f>
        <v>0</v>
      </c>
      <c r="K232" s="53">
        <f>SUM(K233:K238,K240)</f>
        <v>0</v>
      </c>
      <c r="L232" s="53">
        <f t="shared" si="45"/>
        <v>0</v>
      </c>
      <c r="M232" s="53">
        <f t="shared" si="45"/>
        <v>0</v>
      </c>
      <c r="N232" s="53">
        <f t="shared" si="45"/>
        <v>397</v>
      </c>
      <c r="O232" s="53">
        <f t="shared" si="45"/>
        <v>0</v>
      </c>
      <c r="P232" s="53">
        <f t="shared" si="45"/>
        <v>0</v>
      </c>
      <c r="Q232" s="53">
        <f t="shared" si="45"/>
        <v>5000</v>
      </c>
      <c r="R232" s="53">
        <f t="shared" si="45"/>
        <v>0</v>
      </c>
      <c r="S232" s="53">
        <f t="shared" si="45"/>
        <v>0</v>
      </c>
      <c r="T232" s="53">
        <f>SUM(T233:T238,T240)</f>
        <v>0</v>
      </c>
      <c r="U232" s="53">
        <f>SUM(U233:U238,U240)</f>
        <v>0</v>
      </c>
      <c r="V232" s="53">
        <f>SUM(V233:V238,V240)</f>
        <v>1904</v>
      </c>
      <c r="W232" s="53">
        <f>SUM(W233:W238,W240)</f>
        <v>186141</v>
      </c>
      <c r="X232" s="82">
        <f t="shared" si="39"/>
        <v>7301</v>
      </c>
      <c r="Y232" s="36">
        <f t="shared" si="40"/>
        <v>186141</v>
      </c>
    </row>
    <row r="233" spans="1:25" s="29" customFormat="1" ht="18.75">
      <c r="A233" s="6" t="s">
        <v>174</v>
      </c>
      <c r="B233" s="5" t="s">
        <v>175</v>
      </c>
      <c r="C233" s="54">
        <v>96698</v>
      </c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>
        <v>397</v>
      </c>
      <c r="O233" s="54"/>
      <c r="P233" s="54"/>
      <c r="Q233" s="54">
        <v>68020</v>
      </c>
      <c r="R233" s="54"/>
      <c r="S233" s="54"/>
      <c r="T233" s="54"/>
      <c r="U233" s="54"/>
      <c r="V233" s="54">
        <v>1904</v>
      </c>
      <c r="W233" s="40">
        <f aca="true" t="shared" si="46" ref="W233:W240">SUM(C233,D233:V233)</f>
        <v>167019</v>
      </c>
      <c r="X233" s="81">
        <f t="shared" si="39"/>
        <v>70321</v>
      </c>
      <c r="Y233" s="68">
        <f t="shared" si="40"/>
        <v>167019</v>
      </c>
    </row>
    <row r="234" spans="1:25" s="29" customFormat="1" ht="37.5" hidden="1">
      <c r="A234" s="6" t="s">
        <v>174</v>
      </c>
      <c r="B234" s="5" t="s">
        <v>176</v>
      </c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40">
        <f t="shared" si="46"/>
        <v>0</v>
      </c>
      <c r="X234" s="81">
        <f t="shared" si="39"/>
        <v>0</v>
      </c>
      <c r="Y234" s="68">
        <f t="shared" si="40"/>
        <v>0</v>
      </c>
    </row>
    <row r="235" spans="1:25" s="29" customFormat="1" ht="18.75" hidden="1">
      <c r="A235" s="6" t="s">
        <v>177</v>
      </c>
      <c r="B235" s="5" t="s">
        <v>178</v>
      </c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40">
        <f t="shared" si="46"/>
        <v>0</v>
      </c>
      <c r="X235" s="81">
        <f t="shared" si="39"/>
        <v>0</v>
      </c>
      <c r="Y235" s="68">
        <f t="shared" si="40"/>
        <v>0</v>
      </c>
    </row>
    <row r="236" spans="1:25" s="29" customFormat="1" ht="37.5" hidden="1">
      <c r="A236" s="6" t="s">
        <v>177</v>
      </c>
      <c r="B236" s="5" t="s">
        <v>176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40">
        <f t="shared" si="46"/>
        <v>0</v>
      </c>
      <c r="X236" s="81">
        <f t="shared" si="39"/>
        <v>0</v>
      </c>
      <c r="Y236" s="68">
        <f t="shared" si="40"/>
        <v>0</v>
      </c>
    </row>
    <row r="237" spans="1:25" s="29" customFormat="1" ht="18.75">
      <c r="A237" s="6" t="s">
        <v>179</v>
      </c>
      <c r="B237" s="5" t="s">
        <v>180</v>
      </c>
      <c r="C237" s="54">
        <v>5400</v>
      </c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>
        <v>-5400</v>
      </c>
      <c r="R237" s="54"/>
      <c r="S237" s="54"/>
      <c r="T237" s="54"/>
      <c r="U237" s="54"/>
      <c r="V237" s="54"/>
      <c r="W237" s="40">
        <f t="shared" si="46"/>
        <v>0</v>
      </c>
      <c r="X237" s="81">
        <f t="shared" si="39"/>
        <v>-5400</v>
      </c>
      <c r="Y237" s="68">
        <f t="shared" si="40"/>
        <v>0</v>
      </c>
    </row>
    <row r="238" spans="1:25" s="29" customFormat="1" ht="24" customHeight="1">
      <c r="A238" s="6" t="s">
        <v>181</v>
      </c>
      <c r="B238" s="5" t="s">
        <v>182</v>
      </c>
      <c r="C238" s="54">
        <v>6722</v>
      </c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>
        <v>120</v>
      </c>
      <c r="R238" s="54"/>
      <c r="S238" s="54"/>
      <c r="T238" s="54"/>
      <c r="U238" s="54"/>
      <c r="V238" s="54"/>
      <c r="W238" s="40">
        <f t="shared" si="46"/>
        <v>6842</v>
      </c>
      <c r="X238" s="81">
        <f t="shared" si="39"/>
        <v>120</v>
      </c>
      <c r="Y238" s="68">
        <f t="shared" si="40"/>
        <v>6842</v>
      </c>
    </row>
    <row r="239" spans="1:25" s="29" customFormat="1" ht="18.75" hidden="1">
      <c r="A239" s="6" t="s">
        <v>181</v>
      </c>
      <c r="B239" s="13" t="s">
        <v>183</v>
      </c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40">
        <f t="shared" si="46"/>
        <v>0</v>
      </c>
      <c r="X239" s="81">
        <f t="shared" si="39"/>
        <v>0</v>
      </c>
      <c r="Y239" s="68">
        <f t="shared" si="40"/>
        <v>0</v>
      </c>
    </row>
    <row r="240" spans="1:25" s="29" customFormat="1" ht="56.25">
      <c r="A240" s="6" t="s">
        <v>184</v>
      </c>
      <c r="B240" s="5" t="s">
        <v>185</v>
      </c>
      <c r="C240" s="54">
        <v>70020</v>
      </c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>
        <v>-57740</v>
      </c>
      <c r="R240" s="54"/>
      <c r="S240" s="54"/>
      <c r="T240" s="54"/>
      <c r="U240" s="54"/>
      <c r="V240" s="54"/>
      <c r="W240" s="40">
        <f t="shared" si="46"/>
        <v>12280</v>
      </c>
      <c r="X240" s="81">
        <f t="shared" si="39"/>
        <v>-57740</v>
      </c>
      <c r="Y240" s="68">
        <f t="shared" si="40"/>
        <v>12280</v>
      </c>
    </row>
    <row r="241" spans="1:25" s="29" customFormat="1" ht="18.75">
      <c r="A241" s="10" t="s">
        <v>187</v>
      </c>
      <c r="B241" s="11" t="s">
        <v>188</v>
      </c>
      <c r="C241" s="53">
        <f>SUM(C242:C245)</f>
        <v>421218</v>
      </c>
      <c r="D241" s="53">
        <f>SUM(D242:D245)</f>
        <v>420</v>
      </c>
      <c r="E241" s="53">
        <f>SUM(E242:E245)</f>
        <v>0</v>
      </c>
      <c r="F241" s="53">
        <f>SUM(F242:F245)</f>
        <v>0</v>
      </c>
      <c r="G241" s="53">
        <f aca="true" t="shared" si="47" ref="G241:S241">SUM(G242:G245)</f>
        <v>0</v>
      </c>
      <c r="H241" s="53">
        <f t="shared" si="47"/>
        <v>0</v>
      </c>
      <c r="I241" s="53">
        <f t="shared" si="47"/>
        <v>28</v>
      </c>
      <c r="J241" s="53">
        <f>SUM(J242:J245)</f>
        <v>0</v>
      </c>
      <c r="K241" s="53">
        <f>SUM(K242:K245)</f>
        <v>0</v>
      </c>
      <c r="L241" s="53">
        <f t="shared" si="47"/>
        <v>0</v>
      </c>
      <c r="M241" s="53">
        <f t="shared" si="47"/>
        <v>0</v>
      </c>
      <c r="N241" s="53">
        <f t="shared" si="47"/>
        <v>7</v>
      </c>
      <c r="O241" s="53">
        <f t="shared" si="47"/>
        <v>0</v>
      </c>
      <c r="P241" s="53">
        <f t="shared" si="47"/>
        <v>0</v>
      </c>
      <c r="Q241" s="53">
        <f t="shared" si="47"/>
        <v>0</v>
      </c>
      <c r="R241" s="53">
        <f t="shared" si="47"/>
        <v>0</v>
      </c>
      <c r="S241" s="53">
        <f t="shared" si="47"/>
        <v>0</v>
      </c>
      <c r="T241" s="53">
        <f>SUM(T242:T245)</f>
        <v>0</v>
      </c>
      <c r="U241" s="53">
        <f>SUM(U242:U245)</f>
        <v>0</v>
      </c>
      <c r="V241" s="53">
        <f>SUM(V242:V245)</f>
        <v>0</v>
      </c>
      <c r="W241" s="53">
        <f>SUM(W242:W245)</f>
        <v>421673</v>
      </c>
      <c r="X241" s="82">
        <f t="shared" si="39"/>
        <v>455</v>
      </c>
      <c r="Y241" s="36">
        <f t="shared" si="40"/>
        <v>421673</v>
      </c>
    </row>
    <row r="242" spans="1:25" s="29" customFormat="1" ht="18.75">
      <c r="A242" s="6" t="s">
        <v>189</v>
      </c>
      <c r="B242" s="5" t="s">
        <v>190</v>
      </c>
      <c r="C242" s="54">
        <v>352715</v>
      </c>
      <c r="D242" s="54">
        <v>420</v>
      </c>
      <c r="E242" s="54"/>
      <c r="F242" s="54"/>
      <c r="G242" s="54"/>
      <c r="H242" s="54"/>
      <c r="I242" s="54">
        <v>28</v>
      </c>
      <c r="J242" s="54"/>
      <c r="K242" s="54"/>
      <c r="L242" s="54"/>
      <c r="M242" s="54"/>
      <c r="N242" s="54">
        <v>7</v>
      </c>
      <c r="O242" s="54"/>
      <c r="P242" s="54"/>
      <c r="Q242" s="54"/>
      <c r="R242" s="54">
        <v>29970</v>
      </c>
      <c r="S242" s="54"/>
      <c r="T242" s="54"/>
      <c r="U242" s="54"/>
      <c r="V242" s="54"/>
      <c r="W242" s="40">
        <f>SUM(C242,D242:V242)</f>
        <v>383140</v>
      </c>
      <c r="X242" s="81">
        <f t="shared" si="39"/>
        <v>30425</v>
      </c>
      <c r="Y242" s="68">
        <f>X242+C242</f>
        <v>383140</v>
      </c>
    </row>
    <row r="243" spans="1:25" s="29" customFormat="1" ht="37.5" hidden="1">
      <c r="A243" s="6" t="s">
        <v>189</v>
      </c>
      <c r="B243" s="5" t="s">
        <v>191</v>
      </c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40">
        <f>SUM(C243,D243:V243)</f>
        <v>0</v>
      </c>
      <c r="X243" s="81">
        <f t="shared" si="39"/>
        <v>0</v>
      </c>
      <c r="Y243" s="68">
        <f t="shared" si="40"/>
        <v>0</v>
      </c>
    </row>
    <row r="244" spans="1:25" s="29" customFormat="1" ht="18.75">
      <c r="A244" s="6" t="s">
        <v>192</v>
      </c>
      <c r="B244" s="5" t="s">
        <v>193</v>
      </c>
      <c r="C244" s="54">
        <v>32759</v>
      </c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40">
        <f>SUM(C244,D244:V244)</f>
        <v>32759</v>
      </c>
      <c r="X244" s="81">
        <f t="shared" si="39"/>
        <v>0</v>
      </c>
      <c r="Y244" s="68">
        <f t="shared" si="40"/>
        <v>32759</v>
      </c>
    </row>
    <row r="245" spans="1:25" s="29" customFormat="1" ht="37.5">
      <c r="A245" s="6" t="s">
        <v>194</v>
      </c>
      <c r="B245" s="5" t="s">
        <v>195</v>
      </c>
      <c r="C245" s="54">
        <v>35744</v>
      </c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>
        <v>-29970</v>
      </c>
      <c r="S245" s="54"/>
      <c r="T245" s="54"/>
      <c r="U245" s="54"/>
      <c r="V245" s="54"/>
      <c r="W245" s="40">
        <f>SUM(C245,D245:V245)</f>
        <v>5774</v>
      </c>
      <c r="X245" s="81">
        <f t="shared" si="39"/>
        <v>-29970</v>
      </c>
      <c r="Y245" s="68">
        <f t="shared" si="40"/>
        <v>5774</v>
      </c>
    </row>
    <row r="246" spans="1:25" s="29" customFormat="1" ht="37.5" hidden="1">
      <c r="A246" s="6" t="s">
        <v>194</v>
      </c>
      <c r="B246" s="13" t="s">
        <v>45</v>
      </c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81">
        <f t="shared" si="39"/>
        <v>0</v>
      </c>
      <c r="Y246" s="36">
        <f t="shared" si="40"/>
        <v>0</v>
      </c>
    </row>
    <row r="247" spans="1:25" s="29" customFormat="1" ht="93.75" hidden="1">
      <c r="A247" s="6" t="s">
        <v>194</v>
      </c>
      <c r="B247" s="13" t="s">
        <v>196</v>
      </c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81">
        <f t="shared" si="39"/>
        <v>0</v>
      </c>
      <c r="Y247" s="36">
        <f t="shared" si="40"/>
        <v>0</v>
      </c>
    </row>
    <row r="248" spans="1:25" s="29" customFormat="1" ht="93.75" hidden="1">
      <c r="A248" s="6" t="s">
        <v>194</v>
      </c>
      <c r="B248" s="13" t="s">
        <v>197</v>
      </c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81">
        <f t="shared" si="39"/>
        <v>0</v>
      </c>
      <c r="Y248" s="36">
        <f t="shared" si="40"/>
        <v>0</v>
      </c>
    </row>
    <row r="249" spans="1:25" s="29" customFormat="1" ht="37.5" hidden="1">
      <c r="A249" s="6" t="s">
        <v>194</v>
      </c>
      <c r="B249" s="13" t="s">
        <v>198</v>
      </c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81">
        <f t="shared" si="39"/>
        <v>0</v>
      </c>
      <c r="Y249" s="36">
        <f t="shared" si="40"/>
        <v>0</v>
      </c>
    </row>
    <row r="250" spans="1:25" s="29" customFormat="1" ht="37.5" hidden="1">
      <c r="A250" s="6" t="s">
        <v>194</v>
      </c>
      <c r="B250" s="13" t="s">
        <v>199</v>
      </c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81">
        <f t="shared" si="39"/>
        <v>0</v>
      </c>
      <c r="Y250" s="36">
        <f t="shared" si="40"/>
        <v>0</v>
      </c>
    </row>
    <row r="251" spans="1:25" s="29" customFormat="1" ht="112.5" hidden="1">
      <c r="A251" s="6" t="s">
        <v>194</v>
      </c>
      <c r="B251" s="13" t="s">
        <v>200</v>
      </c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81">
        <f t="shared" si="39"/>
        <v>0</v>
      </c>
      <c r="Y251" s="36">
        <f t="shared" si="40"/>
        <v>0</v>
      </c>
    </row>
    <row r="252" spans="1:25" s="29" customFormat="1" ht="56.25" hidden="1">
      <c r="A252" s="6" t="s">
        <v>194</v>
      </c>
      <c r="B252" s="13" t="s">
        <v>186</v>
      </c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81">
        <f t="shared" si="39"/>
        <v>0</v>
      </c>
      <c r="Y252" s="36">
        <f t="shared" si="40"/>
        <v>0</v>
      </c>
    </row>
    <row r="253" spans="1:25" s="29" customFormat="1" ht="37.5" hidden="1">
      <c r="A253" s="6" t="s">
        <v>194</v>
      </c>
      <c r="B253" s="13" t="s">
        <v>201</v>
      </c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81">
        <f t="shared" si="39"/>
        <v>0</v>
      </c>
      <c r="Y253" s="36">
        <f t="shared" si="40"/>
        <v>0</v>
      </c>
    </row>
    <row r="254" spans="1:25" s="29" customFormat="1" ht="56.25" hidden="1">
      <c r="A254" s="6" t="s">
        <v>194</v>
      </c>
      <c r="B254" s="13" t="s">
        <v>202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81">
        <f t="shared" si="39"/>
        <v>0</v>
      </c>
      <c r="Y254" s="36">
        <f t="shared" si="40"/>
        <v>0</v>
      </c>
    </row>
    <row r="255" spans="1:25" s="29" customFormat="1" ht="37.5" hidden="1">
      <c r="A255" s="6" t="s">
        <v>194</v>
      </c>
      <c r="B255" s="13" t="s">
        <v>52</v>
      </c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81">
        <f t="shared" si="39"/>
        <v>0</v>
      </c>
      <c r="Y255" s="36">
        <f t="shared" si="40"/>
        <v>0</v>
      </c>
    </row>
    <row r="256" spans="1:25" s="29" customFormat="1" ht="18.75">
      <c r="A256" s="10" t="s">
        <v>203</v>
      </c>
      <c r="B256" s="11" t="s">
        <v>204</v>
      </c>
      <c r="C256" s="53">
        <f>C257+C258+C259+C267+C279+C266</f>
        <v>503529</v>
      </c>
      <c r="D256" s="53">
        <f>D257+D258+D259+D267+D279+D266</f>
        <v>-4368</v>
      </c>
      <c r="E256" s="53">
        <f>E257+E258+E259+E267+E279+E266</f>
        <v>0</v>
      </c>
      <c r="F256" s="53">
        <f>F257+F258+F259+F267+F279+F266</f>
        <v>0</v>
      </c>
      <c r="G256" s="53">
        <f aca="true" t="shared" si="48" ref="G256:S256">G257+G258+G259+G267+G279+G266</f>
        <v>0</v>
      </c>
      <c r="H256" s="53">
        <f t="shared" si="48"/>
        <v>0</v>
      </c>
      <c r="I256" s="53">
        <f t="shared" si="48"/>
        <v>0</v>
      </c>
      <c r="J256" s="53">
        <f>J257+J258+J259+J267+J279+J266</f>
        <v>0</v>
      </c>
      <c r="K256" s="53">
        <f>K257+K258+K259+K267+K279+K266</f>
        <v>0</v>
      </c>
      <c r="L256" s="53">
        <f t="shared" si="48"/>
        <v>0</v>
      </c>
      <c r="M256" s="53">
        <f t="shared" si="48"/>
        <v>0</v>
      </c>
      <c r="N256" s="53">
        <f t="shared" si="48"/>
        <v>0</v>
      </c>
      <c r="O256" s="53">
        <f t="shared" si="48"/>
        <v>-6023</v>
      </c>
      <c r="P256" s="53">
        <f t="shared" si="48"/>
        <v>0</v>
      </c>
      <c r="Q256" s="53">
        <f t="shared" si="48"/>
        <v>0</v>
      </c>
      <c r="R256" s="53">
        <f t="shared" si="48"/>
        <v>0</v>
      </c>
      <c r="S256" s="53">
        <f t="shared" si="48"/>
        <v>-117389</v>
      </c>
      <c r="T256" s="53">
        <f>T257+T258+T259+T267+T279+T266</f>
        <v>0</v>
      </c>
      <c r="U256" s="53">
        <f>U257+U258+U259+U267+U279+U266</f>
        <v>0</v>
      </c>
      <c r="V256" s="53">
        <f>V257+V258+V259+V267+V279+V266</f>
        <v>60</v>
      </c>
      <c r="W256" s="53">
        <f>W257+W258+W259+W267+W279+W266</f>
        <v>375809</v>
      </c>
      <c r="X256" s="82">
        <f t="shared" si="39"/>
        <v>-127720</v>
      </c>
      <c r="Y256" s="36">
        <f t="shared" si="40"/>
        <v>375809</v>
      </c>
    </row>
    <row r="257" spans="1:25" s="29" customFormat="1" ht="35.25" customHeight="1">
      <c r="A257" s="6" t="s">
        <v>205</v>
      </c>
      <c r="B257" s="5" t="s">
        <v>268</v>
      </c>
      <c r="C257" s="54">
        <v>10493</v>
      </c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40">
        <f aca="true" t="shared" si="49" ref="W257:W267">SUM(C257,D257:V257)</f>
        <v>10493</v>
      </c>
      <c r="X257" s="81">
        <f t="shared" si="39"/>
        <v>0</v>
      </c>
      <c r="Y257" s="68">
        <f t="shared" si="40"/>
        <v>10493</v>
      </c>
    </row>
    <row r="258" spans="1:25" s="29" customFormat="1" ht="18.75">
      <c r="A258" s="6" t="s">
        <v>206</v>
      </c>
      <c r="B258" s="7" t="s">
        <v>207</v>
      </c>
      <c r="C258" s="54">
        <v>57835</v>
      </c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>
        <v>-8400</v>
      </c>
      <c r="T258" s="54"/>
      <c r="U258" s="54"/>
      <c r="V258" s="54"/>
      <c r="W258" s="40">
        <f t="shared" si="49"/>
        <v>49435</v>
      </c>
      <c r="X258" s="81">
        <f t="shared" si="39"/>
        <v>-8400</v>
      </c>
      <c r="Y258" s="68">
        <f t="shared" si="40"/>
        <v>49435</v>
      </c>
    </row>
    <row r="259" spans="1:25" s="29" customFormat="1" ht="18.75">
      <c r="A259" s="6" t="s">
        <v>208</v>
      </c>
      <c r="B259" s="5" t="s">
        <v>209</v>
      </c>
      <c r="C259" s="54">
        <v>346204</v>
      </c>
      <c r="D259" s="54">
        <v>-4387</v>
      </c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>
        <v>-128668</v>
      </c>
      <c r="T259" s="54">
        <v>-12139</v>
      </c>
      <c r="U259" s="54"/>
      <c r="V259" s="54"/>
      <c r="W259" s="40">
        <f t="shared" si="49"/>
        <v>201010</v>
      </c>
      <c r="X259" s="81">
        <f t="shared" si="39"/>
        <v>-145194</v>
      </c>
      <c r="Y259" s="68">
        <f t="shared" si="40"/>
        <v>201010</v>
      </c>
    </row>
    <row r="260" spans="1:25" s="29" customFormat="1" ht="75" hidden="1">
      <c r="A260" s="6" t="s">
        <v>208</v>
      </c>
      <c r="B260" s="13" t="s">
        <v>210</v>
      </c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40">
        <f t="shared" si="49"/>
        <v>0</v>
      </c>
      <c r="X260" s="81">
        <f t="shared" si="39"/>
        <v>0</v>
      </c>
      <c r="Y260" s="68">
        <f t="shared" si="40"/>
        <v>0</v>
      </c>
    </row>
    <row r="261" spans="1:25" s="29" customFormat="1" ht="75" hidden="1">
      <c r="A261" s="6" t="s">
        <v>208</v>
      </c>
      <c r="B261" s="13" t="s">
        <v>211</v>
      </c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40">
        <f t="shared" si="49"/>
        <v>0</v>
      </c>
      <c r="X261" s="81">
        <f t="shared" si="39"/>
        <v>0</v>
      </c>
      <c r="Y261" s="68">
        <f t="shared" si="40"/>
        <v>0</v>
      </c>
    </row>
    <row r="262" spans="1:25" s="29" customFormat="1" ht="75" hidden="1">
      <c r="A262" s="6" t="s">
        <v>208</v>
      </c>
      <c r="B262" s="13" t="s">
        <v>212</v>
      </c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40">
        <f t="shared" si="49"/>
        <v>0</v>
      </c>
      <c r="X262" s="81">
        <f t="shared" si="39"/>
        <v>0</v>
      </c>
      <c r="Y262" s="68">
        <f t="shared" si="40"/>
        <v>0</v>
      </c>
    </row>
    <row r="263" spans="1:25" s="29" customFormat="1" ht="56.25" hidden="1">
      <c r="A263" s="6" t="s">
        <v>208</v>
      </c>
      <c r="B263" s="13" t="s">
        <v>213</v>
      </c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40">
        <f t="shared" si="49"/>
        <v>0</v>
      </c>
      <c r="X263" s="81">
        <f t="shared" si="39"/>
        <v>0</v>
      </c>
      <c r="Y263" s="68">
        <f t="shared" si="40"/>
        <v>0</v>
      </c>
    </row>
    <row r="264" spans="1:25" s="29" customFormat="1" ht="75" hidden="1">
      <c r="A264" s="6" t="s">
        <v>208</v>
      </c>
      <c r="B264" s="13" t="s">
        <v>214</v>
      </c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40">
        <f t="shared" si="49"/>
        <v>0</v>
      </c>
      <c r="X264" s="81">
        <f t="shared" si="39"/>
        <v>0</v>
      </c>
      <c r="Y264" s="68">
        <f t="shared" si="40"/>
        <v>0</v>
      </c>
    </row>
    <row r="265" spans="1:25" s="29" customFormat="1" ht="18.75" hidden="1">
      <c r="A265" s="6"/>
      <c r="B265" s="13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40">
        <f t="shared" si="49"/>
        <v>0</v>
      </c>
      <c r="X265" s="81">
        <f t="shared" si="39"/>
        <v>0</v>
      </c>
      <c r="Y265" s="68">
        <f t="shared" si="40"/>
        <v>0</v>
      </c>
    </row>
    <row r="266" spans="1:25" s="29" customFormat="1" ht="18.75">
      <c r="A266" s="6" t="s">
        <v>258</v>
      </c>
      <c r="B266" s="13" t="s">
        <v>259</v>
      </c>
      <c r="C266" s="54">
        <v>31668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>
        <v>-6023</v>
      </c>
      <c r="P266" s="54"/>
      <c r="Q266" s="54"/>
      <c r="R266" s="54"/>
      <c r="S266" s="54"/>
      <c r="T266" s="54"/>
      <c r="U266" s="54"/>
      <c r="V266" s="54"/>
      <c r="W266" s="40">
        <f t="shared" si="49"/>
        <v>25645</v>
      </c>
      <c r="X266" s="81">
        <f t="shared" si="39"/>
        <v>-6023</v>
      </c>
      <c r="Y266" s="68">
        <f t="shared" si="40"/>
        <v>25645</v>
      </c>
    </row>
    <row r="267" spans="1:25" s="29" customFormat="1" ht="37.5">
      <c r="A267" s="6" t="s">
        <v>215</v>
      </c>
      <c r="B267" s="5" t="s">
        <v>216</v>
      </c>
      <c r="C267" s="54">
        <v>57329</v>
      </c>
      <c r="D267" s="54">
        <v>19</v>
      </c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>
        <v>19679</v>
      </c>
      <c r="T267" s="54">
        <v>12139</v>
      </c>
      <c r="U267" s="54"/>
      <c r="V267" s="54">
        <v>60</v>
      </c>
      <c r="W267" s="40">
        <f t="shared" si="49"/>
        <v>89226</v>
      </c>
      <c r="X267" s="81">
        <f t="shared" si="39"/>
        <v>31897</v>
      </c>
      <c r="Y267" s="68">
        <f t="shared" si="40"/>
        <v>89226</v>
      </c>
    </row>
    <row r="268" spans="1:25" s="29" customFormat="1" ht="37.5" hidden="1">
      <c r="A268" s="6" t="s">
        <v>215</v>
      </c>
      <c r="B268" s="13" t="s">
        <v>45</v>
      </c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1">
        <f t="shared" si="39"/>
        <v>0</v>
      </c>
      <c r="Y268" s="36">
        <f t="shared" si="40"/>
        <v>0</v>
      </c>
    </row>
    <row r="269" spans="1:25" s="29" customFormat="1" ht="56.25" hidden="1">
      <c r="A269" s="6" t="s">
        <v>208</v>
      </c>
      <c r="B269" s="13" t="s">
        <v>253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1">
        <f t="shared" si="39"/>
        <v>0</v>
      </c>
      <c r="Y269" s="36">
        <f t="shared" si="40"/>
        <v>0</v>
      </c>
    </row>
    <row r="270" spans="1:25" s="29" customFormat="1" ht="112.5" hidden="1">
      <c r="A270" s="6" t="s">
        <v>208</v>
      </c>
      <c r="B270" s="13" t="s">
        <v>254</v>
      </c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1">
        <f aca="true" t="shared" si="50" ref="X270:X321">SUM(D270:V270)</f>
        <v>0</v>
      </c>
      <c r="Y270" s="36">
        <f aca="true" t="shared" si="51" ref="Y270:Y321">X270+C270</f>
        <v>0</v>
      </c>
    </row>
    <row r="271" spans="1:25" s="29" customFormat="1" ht="75" hidden="1">
      <c r="A271" s="6" t="s">
        <v>208</v>
      </c>
      <c r="B271" s="13" t="s">
        <v>255</v>
      </c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1">
        <f t="shared" si="50"/>
        <v>0</v>
      </c>
      <c r="Y271" s="36">
        <f t="shared" si="51"/>
        <v>0</v>
      </c>
    </row>
    <row r="272" spans="1:25" s="29" customFormat="1" ht="56.25" hidden="1">
      <c r="A272" s="6" t="s">
        <v>208</v>
      </c>
      <c r="B272" s="13" t="s">
        <v>256</v>
      </c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1">
        <f t="shared" si="50"/>
        <v>0</v>
      </c>
      <c r="Y272" s="36">
        <f t="shared" si="51"/>
        <v>0</v>
      </c>
    </row>
    <row r="273" spans="1:25" s="29" customFormat="1" ht="0.75" customHeight="1">
      <c r="A273" s="31"/>
      <c r="B273" s="3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81">
        <f t="shared" si="50"/>
        <v>0</v>
      </c>
      <c r="Y273" s="36">
        <f t="shared" si="51"/>
        <v>0</v>
      </c>
    </row>
    <row r="274" spans="1:25" s="29" customFormat="1" ht="18.75" hidden="1">
      <c r="A274" s="6" t="s">
        <v>215</v>
      </c>
      <c r="B274" s="13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1">
        <f t="shared" si="50"/>
        <v>0</v>
      </c>
      <c r="Y274" s="36">
        <f t="shared" si="51"/>
        <v>0</v>
      </c>
    </row>
    <row r="275" spans="1:25" s="29" customFormat="1" ht="75" hidden="1">
      <c r="A275" s="6" t="s">
        <v>208</v>
      </c>
      <c r="B275" s="13" t="s">
        <v>260</v>
      </c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1">
        <f t="shared" si="50"/>
        <v>0</v>
      </c>
      <c r="Y275" s="36">
        <f t="shared" si="51"/>
        <v>0</v>
      </c>
    </row>
    <row r="276" spans="1:25" s="29" customFormat="1" ht="56.25" hidden="1">
      <c r="A276" s="6" t="s">
        <v>215</v>
      </c>
      <c r="B276" s="13" t="s">
        <v>257</v>
      </c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1">
        <f t="shared" si="50"/>
        <v>0</v>
      </c>
      <c r="Y276" s="36">
        <f t="shared" si="51"/>
        <v>0</v>
      </c>
    </row>
    <row r="277" spans="1:25" s="29" customFormat="1" ht="56.25" hidden="1">
      <c r="A277" s="6" t="s">
        <v>215</v>
      </c>
      <c r="B277" s="13" t="s">
        <v>186</v>
      </c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1">
        <f t="shared" si="50"/>
        <v>0</v>
      </c>
      <c r="Y277" s="36">
        <f t="shared" si="51"/>
        <v>0</v>
      </c>
    </row>
    <row r="278" spans="1:25" s="29" customFormat="1" ht="18.75" hidden="1">
      <c r="A278" s="6" t="s">
        <v>215</v>
      </c>
      <c r="B278" s="13" t="s">
        <v>217</v>
      </c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1">
        <f t="shared" si="50"/>
        <v>0</v>
      </c>
      <c r="Y278" s="36">
        <f t="shared" si="51"/>
        <v>0</v>
      </c>
    </row>
    <row r="279" spans="1:25" s="29" customFormat="1" ht="37.5" hidden="1">
      <c r="A279" s="6" t="s">
        <v>215</v>
      </c>
      <c r="B279" s="13" t="s">
        <v>218</v>
      </c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1">
        <f t="shared" si="50"/>
        <v>0</v>
      </c>
      <c r="Y279" s="36">
        <f t="shared" si="51"/>
        <v>0</v>
      </c>
    </row>
    <row r="280" spans="1:25" s="29" customFormat="1" ht="56.25" hidden="1">
      <c r="A280" s="6" t="s">
        <v>215</v>
      </c>
      <c r="B280" s="13" t="s">
        <v>219</v>
      </c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1">
        <f t="shared" si="50"/>
        <v>0</v>
      </c>
      <c r="Y280" s="36">
        <f t="shared" si="51"/>
        <v>0</v>
      </c>
    </row>
    <row r="281" spans="1:25" s="29" customFormat="1" ht="56.25" hidden="1">
      <c r="A281" s="6" t="s">
        <v>215</v>
      </c>
      <c r="B281" s="13" t="s">
        <v>220</v>
      </c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1">
        <f t="shared" si="50"/>
        <v>0</v>
      </c>
      <c r="Y281" s="36">
        <f t="shared" si="51"/>
        <v>0</v>
      </c>
    </row>
    <row r="282" spans="1:25" s="29" customFormat="1" ht="37.5" hidden="1">
      <c r="A282" s="6" t="s">
        <v>215</v>
      </c>
      <c r="B282" s="13" t="s">
        <v>52</v>
      </c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1">
        <f t="shared" si="50"/>
        <v>0</v>
      </c>
      <c r="Y282" s="36">
        <f t="shared" si="51"/>
        <v>0</v>
      </c>
    </row>
    <row r="283" spans="1:25" s="29" customFormat="1" ht="18.75">
      <c r="A283" s="6"/>
      <c r="B283" s="11" t="s">
        <v>225</v>
      </c>
      <c r="C283" s="53">
        <f>SUM(C93+C149+C158+C164+C209+C216+C220+C232+C241+C256)</f>
        <v>4145552</v>
      </c>
      <c r="D283" s="53">
        <f>SUM(D93+D149+D158+D164+D209+D216+D220+D232+D241+D256)</f>
        <v>58679</v>
      </c>
      <c r="E283" s="53">
        <f>SUM(E93+E149+E158+E164+E209+E216+E220+E232+E241+E256)</f>
        <v>69500</v>
      </c>
      <c r="F283" s="53">
        <f>SUM(F93+F149+F158+F164+F209+F216+F220+F232+F241+F256)</f>
        <v>0</v>
      </c>
      <c r="G283" s="53">
        <f aca="true" t="shared" si="52" ref="G283:S283">SUM(G93+G149+G158+G164+G209+G216+G220+G232+G241+G256)</f>
        <v>0</v>
      </c>
      <c r="H283" s="53">
        <f t="shared" si="52"/>
        <v>223</v>
      </c>
      <c r="I283" s="53">
        <f t="shared" si="52"/>
        <v>228</v>
      </c>
      <c r="J283" s="53">
        <f>SUM(J93+J149+J158+J164+J209+J216+J220+J232+J241+J256)</f>
        <v>100</v>
      </c>
      <c r="K283" s="53">
        <f>SUM(K93+K149+K158+K164+K209+K216+K220+K232+K241+K256)</f>
        <v>-551</v>
      </c>
      <c r="L283" s="53">
        <f t="shared" si="52"/>
        <v>29000</v>
      </c>
      <c r="M283" s="53">
        <f t="shared" si="52"/>
        <v>1500</v>
      </c>
      <c r="N283" s="53">
        <f t="shared" si="52"/>
        <v>508</v>
      </c>
      <c r="O283" s="53">
        <f t="shared" si="52"/>
        <v>0</v>
      </c>
      <c r="P283" s="53">
        <f t="shared" si="52"/>
        <v>0</v>
      </c>
      <c r="Q283" s="53">
        <f t="shared" si="52"/>
        <v>0</v>
      </c>
      <c r="R283" s="53">
        <f t="shared" si="52"/>
        <v>0</v>
      </c>
      <c r="S283" s="53">
        <f t="shared" si="52"/>
        <v>0</v>
      </c>
      <c r="T283" s="53">
        <f>SUM(T93+T149+T158+T164+T209+T216+T220+T232+T241+T256)</f>
        <v>0</v>
      </c>
      <c r="U283" s="53">
        <f>SUM(U93+U149+U158+U164+U209+U216+U220+U232+U241+U256)</f>
        <v>0</v>
      </c>
      <c r="V283" s="53">
        <f>SUM(V93+V149+V158+V164+V209+V216+V220+V232+V241+V256)</f>
        <v>8666</v>
      </c>
      <c r="W283" s="53">
        <f>SUM(W93+W149+W158+W164+W209+W216+W220+W232+W241+W256)</f>
        <v>4313405</v>
      </c>
      <c r="X283" s="82">
        <f t="shared" si="50"/>
        <v>167853</v>
      </c>
      <c r="Y283" s="36">
        <f t="shared" si="51"/>
        <v>4313405</v>
      </c>
    </row>
    <row r="284" spans="1:25" s="29" customFormat="1" ht="19.5">
      <c r="A284" s="6"/>
      <c r="B284" s="57" t="s">
        <v>312</v>
      </c>
      <c r="C284" s="58">
        <f>C64-C283</f>
        <v>-445000</v>
      </c>
      <c r="D284" s="58">
        <f>D64-D283</f>
        <v>0</v>
      </c>
      <c r="E284" s="58">
        <f>E64-E283</f>
        <v>0</v>
      </c>
      <c r="F284" s="58">
        <f aca="true" t="shared" si="53" ref="F284:U284">F64-F283</f>
        <v>0</v>
      </c>
      <c r="G284" s="58">
        <f t="shared" si="53"/>
        <v>0</v>
      </c>
      <c r="H284" s="58">
        <f t="shared" si="53"/>
        <v>-223</v>
      </c>
      <c r="I284" s="58">
        <f t="shared" si="53"/>
        <v>-228</v>
      </c>
      <c r="J284" s="58">
        <f>J64-J283</f>
        <v>-100</v>
      </c>
      <c r="K284" s="58">
        <f>K64-K283</f>
        <v>551</v>
      </c>
      <c r="L284" s="58">
        <f t="shared" si="53"/>
        <v>0</v>
      </c>
      <c r="M284" s="58">
        <f t="shared" si="53"/>
        <v>0</v>
      </c>
      <c r="N284" s="58">
        <f t="shared" si="53"/>
        <v>0</v>
      </c>
      <c r="O284" s="58">
        <f t="shared" si="53"/>
        <v>0</v>
      </c>
      <c r="P284" s="58">
        <f t="shared" si="53"/>
        <v>0</v>
      </c>
      <c r="Q284" s="58">
        <f t="shared" si="53"/>
        <v>0</v>
      </c>
      <c r="R284" s="58">
        <f t="shared" si="53"/>
        <v>0</v>
      </c>
      <c r="S284" s="58">
        <f>S64-S283</f>
        <v>0</v>
      </c>
      <c r="T284" s="58">
        <f t="shared" si="53"/>
        <v>0</v>
      </c>
      <c r="U284" s="58">
        <f t="shared" si="53"/>
        <v>0</v>
      </c>
      <c r="V284" s="58">
        <f>V64-V283</f>
        <v>0</v>
      </c>
      <c r="W284" s="58">
        <f>W64-W283</f>
        <v>-445000</v>
      </c>
      <c r="X284" s="81">
        <f t="shared" si="50"/>
        <v>0</v>
      </c>
      <c r="Y284" s="36">
        <f t="shared" si="51"/>
        <v>-445000</v>
      </c>
    </row>
    <row r="285" spans="1:25" s="29" customFormat="1" ht="33" customHeight="1">
      <c r="A285" s="47" t="s">
        <v>311</v>
      </c>
      <c r="B285" s="59" t="s">
        <v>313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81">
        <f>SUM(D285:V285)</f>
        <v>0</v>
      </c>
      <c r="Y285" s="36">
        <f>X285+C285</f>
        <v>0</v>
      </c>
    </row>
    <row r="286" spans="1:25" s="29" customFormat="1" ht="77.25" customHeight="1" hidden="1">
      <c r="A286" s="6"/>
      <c r="B286" s="5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1">
        <f t="shared" si="50"/>
        <v>0</v>
      </c>
      <c r="Y286" s="36">
        <f t="shared" si="51"/>
        <v>0</v>
      </c>
    </row>
    <row r="287" spans="1:25" s="29" customFormat="1" ht="18.75" hidden="1">
      <c r="A287" s="6"/>
      <c r="B287" s="13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1">
        <f t="shared" si="50"/>
        <v>0</v>
      </c>
      <c r="Y287" s="36">
        <f t="shared" si="51"/>
        <v>0</v>
      </c>
    </row>
    <row r="288" spans="1:25" s="29" customFormat="1" ht="18.75" hidden="1">
      <c r="A288" s="6"/>
      <c r="B288" s="13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1">
        <f t="shared" si="50"/>
        <v>0</v>
      </c>
      <c r="Y288" s="36">
        <f t="shared" si="51"/>
        <v>0</v>
      </c>
    </row>
    <row r="289" spans="1:25" s="29" customFormat="1" ht="18.75" hidden="1">
      <c r="A289" s="6"/>
      <c r="B289" s="13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1">
        <f t="shared" si="50"/>
        <v>0</v>
      </c>
      <c r="Y289" s="36">
        <f t="shared" si="51"/>
        <v>0</v>
      </c>
    </row>
    <row r="290" spans="1:25" s="29" customFormat="1" ht="18.75" hidden="1">
      <c r="A290" s="6"/>
      <c r="B290" s="13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1">
        <f t="shared" si="50"/>
        <v>0</v>
      </c>
      <c r="Y290" s="36">
        <f t="shared" si="51"/>
        <v>0</v>
      </c>
    </row>
    <row r="291" spans="1:25" s="29" customFormat="1" ht="18.75" hidden="1">
      <c r="A291" s="6"/>
      <c r="B291" s="13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1">
        <f t="shared" si="50"/>
        <v>0</v>
      </c>
      <c r="Y291" s="36">
        <f t="shared" si="51"/>
        <v>0</v>
      </c>
    </row>
    <row r="292" spans="1:25" s="29" customFormat="1" ht="18.75" hidden="1">
      <c r="A292" s="6"/>
      <c r="B292" s="13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1">
        <f t="shared" si="50"/>
        <v>0</v>
      </c>
      <c r="Y292" s="36">
        <f t="shared" si="51"/>
        <v>0</v>
      </c>
    </row>
    <row r="293" spans="1:25" s="29" customFormat="1" ht="18.75" hidden="1">
      <c r="A293" s="6"/>
      <c r="B293" s="13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1">
        <f t="shared" si="50"/>
        <v>0</v>
      </c>
      <c r="Y293" s="36">
        <f t="shared" si="51"/>
        <v>0</v>
      </c>
    </row>
    <row r="294" spans="1:25" s="29" customFormat="1" ht="18.75" hidden="1">
      <c r="A294" s="6"/>
      <c r="B294" s="13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1">
        <f t="shared" si="50"/>
        <v>0</v>
      </c>
      <c r="Y294" s="36">
        <f t="shared" si="51"/>
        <v>0</v>
      </c>
    </row>
    <row r="295" spans="1:25" s="29" customFormat="1" ht="18.75" hidden="1">
      <c r="A295" s="6"/>
      <c r="B295" s="13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1">
        <f t="shared" si="50"/>
        <v>0</v>
      </c>
      <c r="Y295" s="36">
        <f t="shared" si="51"/>
        <v>0</v>
      </c>
    </row>
    <row r="296" spans="1:25" s="29" customFormat="1" ht="18.75" hidden="1">
      <c r="A296" s="6"/>
      <c r="B296" s="13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1">
        <f t="shared" si="50"/>
        <v>0</v>
      </c>
      <c r="Y296" s="36">
        <f t="shared" si="51"/>
        <v>0</v>
      </c>
    </row>
    <row r="297" spans="1:25" s="29" customFormat="1" ht="18.75" hidden="1">
      <c r="A297" s="6"/>
      <c r="B297" s="13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1">
        <f t="shared" si="50"/>
        <v>0</v>
      </c>
      <c r="Y297" s="36">
        <f t="shared" si="51"/>
        <v>0</v>
      </c>
    </row>
    <row r="298" spans="1:25" s="29" customFormat="1" ht="18.75" hidden="1">
      <c r="A298" s="6"/>
      <c r="B298" s="13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1">
        <f t="shared" si="50"/>
        <v>0</v>
      </c>
      <c r="Y298" s="36">
        <f t="shared" si="51"/>
        <v>0</v>
      </c>
    </row>
    <row r="299" spans="1:25" s="29" customFormat="1" ht="18.75" hidden="1">
      <c r="A299" s="6"/>
      <c r="B299" s="13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1">
        <f t="shared" si="50"/>
        <v>0</v>
      </c>
      <c r="Y299" s="36">
        <f t="shared" si="51"/>
        <v>0</v>
      </c>
    </row>
    <row r="300" spans="1:25" s="29" customFormat="1" ht="18.75" hidden="1">
      <c r="A300" s="6"/>
      <c r="B300" s="13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1">
        <f t="shared" si="50"/>
        <v>0</v>
      </c>
      <c r="Y300" s="36">
        <f t="shared" si="51"/>
        <v>0</v>
      </c>
    </row>
    <row r="301" spans="1:25" s="29" customFormat="1" ht="18.75" hidden="1">
      <c r="A301" s="6"/>
      <c r="B301" s="13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1">
        <f t="shared" si="50"/>
        <v>0</v>
      </c>
      <c r="Y301" s="36">
        <f t="shared" si="51"/>
        <v>0</v>
      </c>
    </row>
    <row r="302" spans="1:25" s="29" customFormat="1" ht="18.75" hidden="1">
      <c r="A302" s="6"/>
      <c r="B302" s="13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1">
        <f t="shared" si="50"/>
        <v>0</v>
      </c>
      <c r="Y302" s="36">
        <f t="shared" si="51"/>
        <v>0</v>
      </c>
    </row>
    <row r="303" spans="1:25" s="29" customFormat="1" ht="18.75" hidden="1">
      <c r="A303" s="6"/>
      <c r="B303" s="13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1">
        <f t="shared" si="50"/>
        <v>0</v>
      </c>
      <c r="Y303" s="36">
        <f t="shared" si="51"/>
        <v>0</v>
      </c>
    </row>
    <row r="304" spans="1:25" s="29" customFormat="1" ht="18.75" hidden="1">
      <c r="A304" s="6"/>
      <c r="B304" s="13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1">
        <f t="shared" si="50"/>
        <v>0</v>
      </c>
      <c r="Y304" s="36">
        <f t="shared" si="51"/>
        <v>0</v>
      </c>
    </row>
    <row r="305" spans="1:25" s="29" customFormat="1" ht="18.75" hidden="1">
      <c r="A305" s="6"/>
      <c r="B305" s="15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1">
        <f t="shared" si="50"/>
        <v>0</v>
      </c>
      <c r="Y305" s="36">
        <f t="shared" si="51"/>
        <v>0</v>
      </c>
    </row>
    <row r="306" spans="1:25" s="29" customFormat="1" ht="18.75" hidden="1">
      <c r="A306" s="6"/>
      <c r="B306" s="15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1">
        <f t="shared" si="50"/>
        <v>0</v>
      </c>
      <c r="Y306" s="36">
        <f t="shared" si="51"/>
        <v>0</v>
      </c>
    </row>
    <row r="307" spans="1:25" s="29" customFormat="1" ht="93.75" hidden="1">
      <c r="A307" s="6" t="s">
        <v>221</v>
      </c>
      <c r="B307" s="15" t="s">
        <v>224</v>
      </c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1">
        <f t="shared" si="50"/>
        <v>0</v>
      </c>
      <c r="Y307" s="36">
        <f t="shared" si="51"/>
        <v>0</v>
      </c>
    </row>
    <row r="308" spans="1:25" s="29" customFormat="1" ht="18.75" hidden="1">
      <c r="A308" s="6"/>
      <c r="B308" s="25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1">
        <f t="shared" si="50"/>
        <v>0</v>
      </c>
      <c r="Y308" s="36">
        <f t="shared" si="51"/>
        <v>0</v>
      </c>
    </row>
    <row r="309" spans="1:25" s="29" customFormat="1" ht="18.75" hidden="1">
      <c r="A309" s="6"/>
      <c r="B309" s="15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1">
        <f t="shared" si="50"/>
        <v>0</v>
      </c>
      <c r="Y309" s="36">
        <f t="shared" si="51"/>
        <v>0</v>
      </c>
    </row>
    <row r="310" spans="1:25" s="29" customFormat="1" ht="18.75" hidden="1">
      <c r="A310" s="10"/>
      <c r="B310" s="11" t="s">
        <v>225</v>
      </c>
      <c r="C310" s="12">
        <f>SUM(C283:C285)</f>
        <v>3700552</v>
      </c>
      <c r="D310" s="12">
        <f>SUM(D283:D285)</f>
        <v>58679</v>
      </c>
      <c r="E310" s="12">
        <f>SUM(E283:E285)</f>
        <v>69500</v>
      </c>
      <c r="F310" s="12">
        <f>SUM(F283:F285)</f>
        <v>0</v>
      </c>
      <c r="G310" s="12">
        <f aca="true" t="shared" si="54" ref="G310:S310">SUM(G283:G285)</f>
        <v>0</v>
      </c>
      <c r="H310" s="12">
        <f t="shared" si="54"/>
        <v>0</v>
      </c>
      <c r="I310" s="12">
        <f t="shared" si="54"/>
        <v>0</v>
      </c>
      <c r="J310" s="12">
        <f>SUM(J283:J285)</f>
        <v>0</v>
      </c>
      <c r="K310" s="12">
        <f>SUM(K283:K285)</f>
        <v>0</v>
      </c>
      <c r="L310" s="12">
        <f t="shared" si="54"/>
        <v>29000</v>
      </c>
      <c r="M310" s="12">
        <f t="shared" si="54"/>
        <v>1500</v>
      </c>
      <c r="N310" s="12">
        <f t="shared" si="54"/>
        <v>508</v>
      </c>
      <c r="O310" s="12">
        <f t="shared" si="54"/>
        <v>0</v>
      </c>
      <c r="P310" s="12">
        <f t="shared" si="54"/>
        <v>0</v>
      </c>
      <c r="Q310" s="12">
        <f t="shared" si="54"/>
        <v>0</v>
      </c>
      <c r="R310" s="12">
        <f t="shared" si="54"/>
        <v>0</v>
      </c>
      <c r="S310" s="12">
        <f t="shared" si="54"/>
        <v>0</v>
      </c>
      <c r="T310" s="12">
        <f>SUM(T283:T285)</f>
        <v>0</v>
      </c>
      <c r="U310" s="12">
        <f>SUM(U283:U285)</f>
        <v>0</v>
      </c>
      <c r="V310" s="12">
        <f>SUM(V283:V285)</f>
        <v>8666</v>
      </c>
      <c r="W310" s="12">
        <f>SUM(W283:W285)</f>
        <v>3868405</v>
      </c>
      <c r="X310" s="81">
        <f t="shared" si="50"/>
        <v>167853</v>
      </c>
      <c r="Y310" s="36">
        <f t="shared" si="51"/>
        <v>3868405</v>
      </c>
    </row>
    <row r="311" spans="1:25" s="29" customFormat="1" ht="18.75" hidden="1">
      <c r="A311" s="26" t="s">
        <v>226</v>
      </c>
      <c r="B311" s="26" t="s">
        <v>227</v>
      </c>
      <c r="C311" s="26" t="s">
        <v>228</v>
      </c>
      <c r="D311" s="26" t="s">
        <v>228</v>
      </c>
      <c r="E311" s="26" t="s">
        <v>228</v>
      </c>
      <c r="F311" s="26" t="s">
        <v>228</v>
      </c>
      <c r="G311" s="26" t="s">
        <v>228</v>
      </c>
      <c r="H311" s="26" t="s">
        <v>228</v>
      </c>
      <c r="I311" s="26" t="s">
        <v>228</v>
      </c>
      <c r="J311" s="26" t="s">
        <v>228</v>
      </c>
      <c r="K311" s="26" t="s">
        <v>228</v>
      </c>
      <c r="L311" s="26" t="s">
        <v>228</v>
      </c>
      <c r="M311" s="26" t="s">
        <v>228</v>
      </c>
      <c r="N311" s="26" t="s">
        <v>228</v>
      </c>
      <c r="O311" s="26" t="s">
        <v>228</v>
      </c>
      <c r="P311" s="26" t="s">
        <v>228</v>
      </c>
      <c r="Q311" s="26" t="s">
        <v>228</v>
      </c>
      <c r="R311" s="26" t="s">
        <v>228</v>
      </c>
      <c r="S311" s="26" t="s">
        <v>228</v>
      </c>
      <c r="T311" s="26" t="s">
        <v>228</v>
      </c>
      <c r="U311" s="26" t="s">
        <v>228</v>
      </c>
      <c r="V311" s="26" t="s">
        <v>228</v>
      </c>
      <c r="W311" s="26" t="s">
        <v>228</v>
      </c>
      <c r="X311" s="81">
        <f t="shared" si="50"/>
        <v>0</v>
      </c>
      <c r="Y311" s="36" t="e">
        <f t="shared" si="51"/>
        <v>#VALUE!</v>
      </c>
    </row>
    <row r="312" spans="1:25" s="29" customFormat="1" ht="91.5" customHeight="1">
      <c r="A312" s="51" t="s">
        <v>323</v>
      </c>
      <c r="B312" s="50" t="s">
        <v>325</v>
      </c>
      <c r="C312" s="70">
        <f>C313</f>
        <v>406400</v>
      </c>
      <c r="D312" s="70"/>
      <c r="E312" s="70"/>
      <c r="F312" s="70"/>
      <c r="G312" s="70"/>
      <c r="H312" s="70"/>
      <c r="I312" s="70"/>
      <c r="J312" s="70"/>
      <c r="K312" s="70"/>
      <c r="L312" s="70"/>
      <c r="M312" s="70"/>
      <c r="N312" s="70"/>
      <c r="O312" s="70"/>
      <c r="P312" s="70"/>
      <c r="Q312" s="70"/>
      <c r="R312" s="70"/>
      <c r="S312" s="70"/>
      <c r="T312" s="70"/>
      <c r="U312" s="70"/>
      <c r="V312" s="70"/>
      <c r="W312" s="40">
        <f aca="true" t="shared" si="55" ref="W312:W317">SUM(C312,D312:V312)</f>
        <v>406400</v>
      </c>
      <c r="X312" s="81">
        <f t="shared" si="50"/>
        <v>0</v>
      </c>
      <c r="Y312" s="68">
        <f t="shared" si="51"/>
        <v>406400</v>
      </c>
    </row>
    <row r="313" spans="1:25" s="29" customFormat="1" ht="56.25">
      <c r="A313" s="51" t="s">
        <v>324</v>
      </c>
      <c r="B313" s="52" t="s">
        <v>319</v>
      </c>
      <c r="C313" s="70">
        <v>406400</v>
      </c>
      <c r="D313" s="70"/>
      <c r="E313" s="70"/>
      <c r="F313" s="70"/>
      <c r="G313" s="70"/>
      <c r="H313" s="70"/>
      <c r="I313" s="70"/>
      <c r="J313" s="70"/>
      <c r="K313" s="70"/>
      <c r="L313" s="70"/>
      <c r="M313" s="70"/>
      <c r="N313" s="70"/>
      <c r="O313" s="70"/>
      <c r="P313" s="70"/>
      <c r="Q313" s="70"/>
      <c r="R313" s="70"/>
      <c r="S313" s="70"/>
      <c r="T313" s="70"/>
      <c r="U313" s="70"/>
      <c r="V313" s="70"/>
      <c r="W313" s="40">
        <f t="shared" si="55"/>
        <v>406400</v>
      </c>
      <c r="X313" s="81">
        <f t="shared" si="50"/>
        <v>0</v>
      </c>
      <c r="Y313" s="68">
        <f t="shared" si="51"/>
        <v>406400</v>
      </c>
    </row>
    <row r="314" spans="1:25" s="29" customFormat="1" ht="93" customHeight="1">
      <c r="A314" s="51" t="s">
        <v>321</v>
      </c>
      <c r="B314" s="50" t="s">
        <v>322</v>
      </c>
      <c r="C314" s="70">
        <f>C315</f>
        <v>170000</v>
      </c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  <c r="W314" s="40">
        <f t="shared" si="55"/>
        <v>170000</v>
      </c>
      <c r="X314" s="81">
        <f t="shared" si="50"/>
        <v>0</v>
      </c>
      <c r="Y314" s="68">
        <f t="shared" si="51"/>
        <v>170000</v>
      </c>
    </row>
    <row r="315" spans="1:25" s="29" customFormat="1" ht="52.5" customHeight="1">
      <c r="A315" s="51" t="s">
        <v>320</v>
      </c>
      <c r="B315" s="52" t="s">
        <v>319</v>
      </c>
      <c r="C315" s="70">
        <v>170000</v>
      </c>
      <c r="D315" s="70"/>
      <c r="E315" s="70"/>
      <c r="F315" s="70"/>
      <c r="G315" s="70"/>
      <c r="H315" s="70"/>
      <c r="I315" s="70"/>
      <c r="J315" s="70"/>
      <c r="K315" s="70"/>
      <c r="L315" s="70"/>
      <c r="M315" s="70"/>
      <c r="N315" s="70"/>
      <c r="O315" s="70"/>
      <c r="P315" s="70"/>
      <c r="Q315" s="70"/>
      <c r="R315" s="70"/>
      <c r="S315" s="70"/>
      <c r="T315" s="70"/>
      <c r="U315" s="70"/>
      <c r="V315" s="70"/>
      <c r="W315" s="40">
        <f t="shared" si="55"/>
        <v>170000</v>
      </c>
      <c r="X315" s="81">
        <f t="shared" si="50"/>
        <v>0</v>
      </c>
      <c r="Y315" s="68">
        <f t="shared" si="51"/>
        <v>170000</v>
      </c>
    </row>
    <row r="316" spans="1:25" s="29" customFormat="1" ht="54.75" customHeight="1" hidden="1">
      <c r="A316" s="27" t="s">
        <v>315</v>
      </c>
      <c r="B316" s="52" t="s">
        <v>316</v>
      </c>
      <c r="C316" s="70"/>
      <c r="D316" s="70"/>
      <c r="E316" s="70"/>
      <c r="F316" s="70"/>
      <c r="G316" s="70"/>
      <c r="H316" s="70"/>
      <c r="I316" s="70"/>
      <c r="J316" s="70"/>
      <c r="K316" s="70"/>
      <c r="L316" s="70"/>
      <c r="M316" s="70"/>
      <c r="N316" s="70"/>
      <c r="O316" s="70"/>
      <c r="P316" s="70"/>
      <c r="Q316" s="70"/>
      <c r="R316" s="70"/>
      <c r="S316" s="70"/>
      <c r="T316" s="70"/>
      <c r="U316" s="70"/>
      <c r="V316" s="70"/>
      <c r="W316" s="40">
        <f t="shared" si="55"/>
        <v>0</v>
      </c>
      <c r="X316" s="81">
        <f t="shared" si="50"/>
        <v>0</v>
      </c>
      <c r="Y316" s="68">
        <f t="shared" si="51"/>
        <v>0</v>
      </c>
    </row>
    <row r="317" spans="1:25" s="29" customFormat="1" ht="56.25">
      <c r="A317" s="51" t="s">
        <v>318</v>
      </c>
      <c r="B317" s="52" t="s">
        <v>317</v>
      </c>
      <c r="C317" s="70">
        <v>208600</v>
      </c>
      <c r="D317" s="70"/>
      <c r="E317" s="70"/>
      <c r="F317" s="70"/>
      <c r="G317" s="70"/>
      <c r="H317" s="70"/>
      <c r="I317" s="70"/>
      <c r="J317" s="70"/>
      <c r="K317" s="70"/>
      <c r="L317" s="70"/>
      <c r="M317" s="70"/>
      <c r="N317" s="70"/>
      <c r="O317" s="70"/>
      <c r="P317" s="70"/>
      <c r="Q317" s="70"/>
      <c r="R317" s="70"/>
      <c r="S317" s="70"/>
      <c r="T317" s="70"/>
      <c r="U317" s="70"/>
      <c r="V317" s="70"/>
      <c r="W317" s="40">
        <f t="shared" si="55"/>
        <v>208600</v>
      </c>
      <c r="X317" s="81">
        <f t="shared" si="50"/>
        <v>0</v>
      </c>
      <c r="Y317" s="68">
        <f t="shared" si="51"/>
        <v>208600</v>
      </c>
    </row>
    <row r="318" spans="1:25" s="29" customFormat="1" ht="18.75">
      <c r="A318" s="51" t="s">
        <v>354</v>
      </c>
      <c r="B318" s="52" t="s">
        <v>355</v>
      </c>
      <c r="C318" s="70">
        <f>C320-C319</f>
        <v>0</v>
      </c>
      <c r="D318" s="70">
        <f>D320-D319</f>
        <v>0</v>
      </c>
      <c r="E318" s="70">
        <f>E320-E319</f>
        <v>0</v>
      </c>
      <c r="F318" s="70">
        <f>F320-F319</f>
        <v>0</v>
      </c>
      <c r="G318" s="70">
        <f aca="true" t="shared" si="56" ref="G318:S318">G320-G319</f>
        <v>0</v>
      </c>
      <c r="H318" s="70">
        <f t="shared" si="56"/>
        <v>0</v>
      </c>
      <c r="I318" s="70">
        <f t="shared" si="56"/>
        <v>0</v>
      </c>
      <c r="J318" s="70">
        <f>J320-J319</f>
        <v>0</v>
      </c>
      <c r="K318" s="70">
        <f>K320-K319</f>
        <v>0</v>
      </c>
      <c r="L318" s="70">
        <f t="shared" si="56"/>
        <v>0</v>
      </c>
      <c r="M318" s="70">
        <f t="shared" si="56"/>
        <v>0</v>
      </c>
      <c r="N318" s="70">
        <f t="shared" si="56"/>
        <v>0</v>
      </c>
      <c r="O318" s="70">
        <f t="shared" si="56"/>
        <v>0</v>
      </c>
      <c r="P318" s="70">
        <f t="shared" si="56"/>
        <v>0</v>
      </c>
      <c r="Q318" s="70">
        <f t="shared" si="56"/>
        <v>0</v>
      </c>
      <c r="R318" s="70">
        <f t="shared" si="56"/>
        <v>0</v>
      </c>
      <c r="S318" s="70">
        <f t="shared" si="56"/>
        <v>0</v>
      </c>
      <c r="T318" s="70">
        <f>T320-T319</f>
        <v>0</v>
      </c>
      <c r="U318" s="70">
        <f>U320-U319</f>
        <v>0</v>
      </c>
      <c r="V318" s="70">
        <f>V320-V319</f>
        <v>0</v>
      </c>
      <c r="W318" s="70">
        <f>W320-W319</f>
        <v>0</v>
      </c>
      <c r="X318" s="81">
        <f t="shared" si="50"/>
        <v>0</v>
      </c>
      <c r="Y318" s="68">
        <f t="shared" si="51"/>
        <v>0</v>
      </c>
    </row>
    <row r="319" spans="1:25" s="29" customFormat="1" ht="37.5">
      <c r="A319" s="51" t="s">
        <v>356</v>
      </c>
      <c r="B319" s="52" t="s">
        <v>357</v>
      </c>
      <c r="C319" s="70">
        <v>62814</v>
      </c>
      <c r="D319" s="70"/>
      <c r="E319" s="70"/>
      <c r="F319" s="70"/>
      <c r="G319" s="70"/>
      <c r="H319" s="70"/>
      <c r="I319" s="70"/>
      <c r="J319" s="70"/>
      <c r="K319" s="70"/>
      <c r="L319" s="70"/>
      <c r="M319" s="70"/>
      <c r="N319" s="70"/>
      <c r="O319" s="70"/>
      <c r="P319" s="70"/>
      <c r="Q319" s="70"/>
      <c r="R319" s="70"/>
      <c r="S319" s="70"/>
      <c r="T319" s="70"/>
      <c r="U319" s="70"/>
      <c r="V319" s="70"/>
      <c r="W319" s="40">
        <f>SUM(C319,D319:V319)</f>
        <v>62814</v>
      </c>
      <c r="X319" s="81">
        <f t="shared" si="50"/>
        <v>0</v>
      </c>
      <c r="Y319" s="68">
        <f t="shared" si="51"/>
        <v>62814</v>
      </c>
    </row>
    <row r="320" spans="1:25" s="29" customFormat="1" ht="37.5">
      <c r="A320" s="51" t="s">
        <v>358</v>
      </c>
      <c r="B320" s="52" t="s">
        <v>359</v>
      </c>
      <c r="C320" s="70">
        <v>62814</v>
      </c>
      <c r="D320" s="70"/>
      <c r="E320" s="70"/>
      <c r="F320" s="70"/>
      <c r="G320" s="70"/>
      <c r="H320" s="70"/>
      <c r="I320" s="70"/>
      <c r="J320" s="70"/>
      <c r="K320" s="70"/>
      <c r="L320" s="70"/>
      <c r="M320" s="70"/>
      <c r="N320" s="70"/>
      <c r="O320" s="70"/>
      <c r="P320" s="70"/>
      <c r="Q320" s="70"/>
      <c r="R320" s="70"/>
      <c r="S320" s="70"/>
      <c r="T320" s="70"/>
      <c r="U320" s="70"/>
      <c r="V320" s="70"/>
      <c r="W320" s="40">
        <f>SUM(C320,D320:V320)</f>
        <v>62814</v>
      </c>
      <c r="X320" s="81">
        <f t="shared" si="50"/>
        <v>0</v>
      </c>
      <c r="Y320" s="68">
        <f t="shared" si="51"/>
        <v>62814</v>
      </c>
    </row>
    <row r="321" spans="1:25" s="29" customFormat="1" ht="19.5">
      <c r="A321" s="86" t="s">
        <v>229</v>
      </c>
      <c r="B321" s="86"/>
      <c r="C321" s="56">
        <f>C317+C316+C313-C315</f>
        <v>445000</v>
      </c>
      <c r="D321" s="56">
        <f>D317+D316+D313-D315</f>
        <v>0</v>
      </c>
      <c r="E321" s="56">
        <f>E317+E316+E313-E315</f>
        <v>0</v>
      </c>
      <c r="F321" s="56">
        <f>F317+F316+F313-F315</f>
        <v>0</v>
      </c>
      <c r="G321" s="56">
        <f aca="true" t="shared" si="57" ref="G321:S321">G317+G316+G313-G315</f>
        <v>0</v>
      </c>
      <c r="H321" s="56">
        <f t="shared" si="57"/>
        <v>0</v>
      </c>
      <c r="I321" s="56">
        <f t="shared" si="57"/>
        <v>0</v>
      </c>
      <c r="J321" s="56">
        <f>J317+J316+J313-J315</f>
        <v>0</v>
      </c>
      <c r="K321" s="56">
        <f>K317+K316+K313-K315</f>
        <v>0</v>
      </c>
      <c r="L321" s="56">
        <f t="shared" si="57"/>
        <v>0</v>
      </c>
      <c r="M321" s="56">
        <f t="shared" si="57"/>
        <v>0</v>
      </c>
      <c r="N321" s="56">
        <f t="shared" si="57"/>
        <v>0</v>
      </c>
      <c r="O321" s="56">
        <f t="shared" si="57"/>
        <v>0</v>
      </c>
      <c r="P321" s="56">
        <f t="shared" si="57"/>
        <v>0</v>
      </c>
      <c r="Q321" s="56">
        <f t="shared" si="57"/>
        <v>0</v>
      </c>
      <c r="R321" s="56">
        <f t="shared" si="57"/>
        <v>0</v>
      </c>
      <c r="S321" s="56">
        <f t="shared" si="57"/>
        <v>0</v>
      </c>
      <c r="T321" s="56">
        <f>T317+T316+T313-T315</f>
        <v>0</v>
      </c>
      <c r="U321" s="56">
        <f>U317+U316+U313-U315</f>
        <v>0</v>
      </c>
      <c r="V321" s="56">
        <f>V317+V316+V313-V315</f>
        <v>0</v>
      </c>
      <c r="W321" s="56">
        <f>W317+W316+W313-W315</f>
        <v>445000</v>
      </c>
      <c r="X321" s="81">
        <f t="shared" si="50"/>
        <v>0</v>
      </c>
      <c r="Y321" s="36">
        <f t="shared" si="51"/>
        <v>445000</v>
      </c>
    </row>
    <row r="322" s="29" customFormat="1" ht="18.75"/>
    <row r="323" s="29" customFormat="1" ht="18.75"/>
    <row r="324" s="29" customFormat="1" ht="18.75"/>
    <row r="325" spans="1:25" s="29" customFormat="1" ht="18.75">
      <c r="A325" s="64"/>
      <c r="B325" s="65"/>
      <c r="C325" s="65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Y325" s="64"/>
    </row>
    <row r="326" spans="1:3" s="29" customFormat="1" ht="18.75">
      <c r="A326" s="64"/>
      <c r="B326" s="65"/>
      <c r="C326" s="65"/>
    </row>
    <row r="327" s="29" customFormat="1" ht="18.75"/>
    <row r="328" s="29" customFormat="1" ht="18.75"/>
    <row r="329" spans="1:25" s="29" customFormat="1" ht="18.75">
      <c r="A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Y329" s="64"/>
    </row>
    <row r="330" s="29" customFormat="1" ht="18.75"/>
    <row r="331" s="29" customFormat="1" ht="18.75"/>
    <row r="332" s="29" customFormat="1" ht="18.75"/>
    <row r="333" s="29" customFormat="1" ht="18.75"/>
    <row r="334" s="29" customFormat="1" ht="18.75"/>
    <row r="335" s="29" customFormat="1" ht="18.75"/>
    <row r="336" s="29" customFormat="1" ht="18.75"/>
    <row r="337" s="29" customFormat="1" ht="18.75"/>
    <row r="338" s="29" customFormat="1" ht="18.75"/>
    <row r="339" s="29" customFormat="1" ht="18.75"/>
    <row r="340" s="29" customFormat="1" ht="18.75"/>
    <row r="341" s="29" customFormat="1" ht="18.75"/>
    <row r="342" s="29" customFormat="1" ht="18.75"/>
    <row r="343" s="29" customFormat="1" ht="18.75"/>
    <row r="344" s="29" customFormat="1" ht="18.75"/>
    <row r="345" s="29" customFormat="1" ht="18.75"/>
    <row r="346" s="29" customFormat="1" ht="18.75"/>
    <row r="347" s="29" customFormat="1" ht="18.75"/>
    <row r="348" s="29" customFormat="1" ht="18.75"/>
    <row r="349" s="29" customFormat="1" ht="18.75"/>
    <row r="350" s="29" customFormat="1" ht="18.75"/>
    <row r="351" s="29" customFormat="1" ht="18.75"/>
    <row r="352" s="29" customFormat="1" ht="18.75"/>
    <row r="353" s="29" customFormat="1" ht="18.75"/>
    <row r="354" s="29" customFormat="1" ht="18.75"/>
    <row r="355" s="29" customFormat="1" ht="18.75"/>
    <row r="356" s="29" customFormat="1" ht="18.75"/>
    <row r="357" s="29" customFormat="1" ht="18.75"/>
    <row r="358" s="29" customFormat="1" ht="18.75"/>
    <row r="359" s="29" customFormat="1" ht="18.75"/>
    <row r="360" s="29" customFormat="1" ht="18.75"/>
    <row r="361" s="29" customFormat="1" ht="18.75"/>
    <row r="362" s="29" customFormat="1" ht="18.75"/>
    <row r="363" s="29" customFormat="1" ht="18.75"/>
    <row r="364" s="29" customFormat="1" ht="18.75"/>
    <row r="365" s="29" customFormat="1" ht="18.75"/>
    <row r="366" s="29" customFormat="1" ht="18.75"/>
    <row r="367" s="29" customFormat="1" ht="18.75"/>
    <row r="368" s="29" customFormat="1" ht="18.75"/>
    <row r="369" s="29" customFormat="1" ht="18.75"/>
    <row r="370" s="29" customFormat="1" ht="18.75"/>
    <row r="371" s="29" customFormat="1" ht="18.75"/>
    <row r="372" s="29" customFormat="1" ht="18.75"/>
    <row r="373" s="29" customFormat="1" ht="18.75"/>
    <row r="374" s="29" customFormat="1" ht="18.75"/>
    <row r="375" s="29" customFormat="1" ht="18.75"/>
    <row r="376" s="29" customFormat="1" ht="18.75"/>
    <row r="377" s="29" customFormat="1" ht="18.75"/>
    <row r="378" s="29" customFormat="1" ht="18.75"/>
    <row r="379" s="29" customFormat="1" ht="18.75"/>
    <row r="380" s="29" customFormat="1" ht="18.75"/>
    <row r="381" s="29" customFormat="1" ht="18.75"/>
    <row r="382" s="29" customFormat="1" ht="18.75"/>
    <row r="383" s="29" customFormat="1" ht="18.75"/>
    <row r="384" s="29" customFormat="1" ht="18.75"/>
    <row r="385" s="29" customFormat="1" ht="18.75"/>
    <row r="386" s="29" customFormat="1" ht="18.75"/>
    <row r="387" s="29" customFormat="1" ht="18.75"/>
    <row r="388" s="29" customFormat="1" ht="18.75"/>
    <row r="389" s="29" customFormat="1" ht="18.75"/>
    <row r="390" s="29" customFormat="1" ht="18.75"/>
    <row r="391" s="29" customFormat="1" ht="18.75"/>
    <row r="392" s="29" customFormat="1" ht="18.75"/>
    <row r="393" s="29" customFormat="1" ht="18.75"/>
    <row r="394" s="29" customFormat="1" ht="18.75"/>
    <row r="395" s="29" customFormat="1" ht="18.75"/>
    <row r="396" s="29" customFormat="1" ht="18.75"/>
    <row r="397" s="29" customFormat="1" ht="18.75"/>
    <row r="398" s="29" customFormat="1" ht="18.75"/>
    <row r="399" s="29" customFormat="1" ht="18.75"/>
    <row r="400" s="29" customFormat="1" ht="18.75"/>
    <row r="401" s="29" customFormat="1" ht="18.75"/>
    <row r="402" s="29" customFormat="1" ht="18.75"/>
    <row r="403" s="29" customFormat="1" ht="18.75"/>
    <row r="404" s="29" customFormat="1" ht="18.75"/>
    <row r="405" s="29" customFormat="1" ht="18.75"/>
    <row r="406" s="29" customFormat="1" ht="18.75"/>
    <row r="407" s="29" customFormat="1" ht="18.75"/>
    <row r="408" s="29" customFormat="1" ht="18.75"/>
    <row r="409" s="29" customFormat="1" ht="18.75"/>
    <row r="410" s="29" customFormat="1" ht="18.75"/>
    <row r="411" s="29" customFormat="1" ht="18.75"/>
    <row r="412" s="29" customFormat="1" ht="18.75"/>
    <row r="413" s="29" customFormat="1" ht="18.75"/>
    <row r="414" s="29" customFormat="1" ht="18.75"/>
    <row r="415" s="29" customFormat="1" ht="18.75"/>
    <row r="416" s="29" customFormat="1" ht="18.75"/>
    <row r="417" s="29" customFormat="1" ht="18.75"/>
    <row r="418" s="29" customFormat="1" ht="18.75"/>
    <row r="419" s="29" customFormat="1" ht="18.75"/>
    <row r="420" s="29" customFormat="1" ht="18.75"/>
    <row r="421" s="29" customFormat="1" ht="18.75"/>
    <row r="422" s="29" customFormat="1" ht="18.75"/>
    <row r="423" s="29" customFormat="1" ht="18.75"/>
    <row r="424" s="29" customFormat="1" ht="18.75"/>
    <row r="425" s="29" customFormat="1" ht="18.75"/>
    <row r="426" s="29" customFormat="1" ht="18.75"/>
    <row r="427" s="29" customFormat="1" ht="18.75"/>
    <row r="428" s="29" customFormat="1" ht="18.75"/>
    <row r="429" s="29" customFormat="1" ht="18.75"/>
    <row r="430" s="29" customFormat="1" ht="18.75"/>
    <row r="431" s="29" customFormat="1" ht="18.75"/>
    <row r="432" s="29" customFormat="1" ht="18.75"/>
    <row r="433" s="29" customFormat="1" ht="18.75"/>
    <row r="434" s="29" customFormat="1" ht="18.75"/>
    <row r="435" s="29" customFormat="1" ht="18.75"/>
    <row r="436" s="29" customFormat="1" ht="18.75"/>
    <row r="437" s="29" customFormat="1" ht="18.75"/>
    <row r="438" s="29" customFormat="1" ht="18.75"/>
    <row r="439" s="29" customFormat="1" ht="18.75"/>
    <row r="440" s="29" customFormat="1" ht="18.75"/>
    <row r="441" s="29" customFormat="1" ht="18.75"/>
    <row r="442" s="29" customFormat="1" ht="18.75"/>
    <row r="443" s="29" customFormat="1" ht="18.75"/>
    <row r="444" s="29" customFormat="1" ht="18.75"/>
    <row r="445" s="29" customFormat="1" ht="18.75"/>
    <row r="446" s="29" customFormat="1" ht="18.75"/>
    <row r="447" s="29" customFormat="1" ht="18.75"/>
    <row r="448" s="29" customFormat="1" ht="18.75"/>
    <row r="449" s="29" customFormat="1" ht="18.75"/>
    <row r="450" s="29" customFormat="1" ht="18.75"/>
    <row r="451" s="29" customFormat="1" ht="18.75"/>
    <row r="452" s="29" customFormat="1" ht="18.75"/>
    <row r="453" s="29" customFormat="1" ht="18.75"/>
    <row r="454" s="29" customFormat="1" ht="18.75"/>
    <row r="455" s="29" customFormat="1" ht="18.75"/>
    <row r="456" s="29" customFormat="1" ht="18.75"/>
    <row r="457" s="29" customFormat="1" ht="18.75"/>
    <row r="458" s="29" customFormat="1" ht="18.75"/>
    <row r="459" s="29" customFormat="1" ht="18.75"/>
    <row r="460" s="29" customFormat="1" ht="18.75"/>
    <row r="461" s="29" customFormat="1" ht="18.75"/>
    <row r="462" s="29" customFormat="1" ht="18.75"/>
    <row r="463" s="29" customFormat="1" ht="18.75"/>
    <row r="464" s="29" customFormat="1" ht="18.75"/>
    <row r="465" s="29" customFormat="1" ht="18.75"/>
    <row r="466" s="29" customFormat="1" ht="18.75"/>
    <row r="467" s="29" customFormat="1" ht="18.75"/>
    <row r="468" s="29" customFormat="1" ht="18.75"/>
    <row r="469" s="29" customFormat="1" ht="18.75"/>
    <row r="470" s="29" customFormat="1" ht="18.75"/>
    <row r="471" s="29" customFormat="1" ht="18.75"/>
    <row r="472" s="29" customFormat="1" ht="18.75"/>
    <row r="473" s="29" customFormat="1" ht="18.75"/>
    <row r="474" s="29" customFormat="1" ht="18.75"/>
    <row r="475" s="29" customFormat="1" ht="18.75"/>
    <row r="476" s="29" customFormat="1" ht="18.75"/>
    <row r="477" s="29" customFormat="1" ht="18.75"/>
    <row r="478" s="29" customFormat="1" ht="18.75"/>
    <row r="479" s="29" customFormat="1" ht="18.75"/>
    <row r="480" s="29" customFormat="1" ht="18.75"/>
    <row r="481" s="29" customFormat="1" ht="18.75"/>
    <row r="482" s="29" customFormat="1" ht="18.75"/>
    <row r="483" s="29" customFormat="1" ht="18.75"/>
    <row r="484" s="29" customFormat="1" ht="18.75"/>
    <row r="485" s="29" customFormat="1" ht="18.75"/>
  </sheetData>
  <mergeCells count="10">
    <mergeCell ref="A321:B321"/>
    <mergeCell ref="A10:C10"/>
    <mergeCell ref="B3:W3"/>
    <mergeCell ref="B2:W2"/>
    <mergeCell ref="B8:W8"/>
    <mergeCell ref="B9:W9"/>
    <mergeCell ref="B1:W1"/>
    <mergeCell ref="B4:W4"/>
    <mergeCell ref="B6:W6"/>
    <mergeCell ref="B7:W7"/>
  </mergeCells>
  <printOptions/>
  <pageMargins left="0.7874015748031497" right="0.3937007874015748" top="0.1968503937007874" bottom="0" header="0.5118110236220472" footer="0.31496062992125984"/>
  <pageSetup horizontalDpi="300" verticalDpi="300" orientation="portrait" paperSize="9" scale="95" r:id="rId1"/>
  <rowBreaks count="2" manualBreakCount="2">
    <brk id="157" max="24" man="1"/>
    <brk id="244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f316k</dc:creator>
  <cp:keywords/>
  <dc:description/>
  <cp:lastModifiedBy>duma_org</cp:lastModifiedBy>
  <cp:lastPrinted>2005-07-08T11:48:54Z</cp:lastPrinted>
  <dcterms:created xsi:type="dcterms:W3CDTF">2004-11-28T14:17:07Z</dcterms:created>
  <dcterms:modified xsi:type="dcterms:W3CDTF">2005-07-14T13:45:28Z</dcterms:modified>
  <cp:category/>
  <cp:version/>
  <cp:contentType/>
  <cp:contentStatus/>
</cp:coreProperties>
</file>