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65506" windowWidth="8790" windowHeight="10905" tabRatio="778" firstSheet="12" activeTab="12"/>
  </bookViews>
  <sheets>
    <sheet name="01.01.2014 г." sheetId="1" r:id="rId1"/>
    <sheet name="01.04.2014" sheetId="2" r:id="rId2"/>
    <sheet name="01.05.2014" sheetId="3" r:id="rId3"/>
    <sheet name="01.06.2014" sheetId="4" r:id="rId4"/>
    <sheet name="01.07.2014г" sheetId="5" r:id="rId5"/>
    <sheet name="01.08.2014" sheetId="6" r:id="rId6"/>
    <sheet name="01.09,2014" sheetId="7" r:id="rId7"/>
    <sheet name="01.10.2014" sheetId="8" r:id="rId8"/>
    <sheet name="01.11.2014 " sheetId="9" r:id="rId9"/>
    <sheet name="Настя" sheetId="10" r:id="rId10"/>
    <sheet name="01.12.2014" sheetId="11" r:id="rId11"/>
    <sheet name="Уточ.декабрь" sheetId="12" r:id="rId12"/>
    <sheet name="Прил.4" sheetId="13" r:id="rId13"/>
    <sheet name="Прил.5" sheetId="14" r:id="rId14"/>
  </sheets>
  <definedNames>
    <definedName name="_xlnm.Print_Titles" localSheetId="5">'01.08.2014'!$4:$4</definedName>
    <definedName name="_xlnm.Print_Area" localSheetId="0">'01.01.2014 г.'!$A$1:$I$134</definedName>
    <definedName name="_xlnm.Print_Area" localSheetId="1">'01.04.2014'!$A$1:$I$133</definedName>
    <definedName name="_xlnm.Print_Area" localSheetId="2">'01.05.2014'!$A$1:$I$131</definedName>
    <definedName name="_xlnm.Print_Area" localSheetId="3">'01.06.2014'!$A$1:$I$132</definedName>
    <definedName name="_xlnm.Print_Area" localSheetId="4">'01.07.2014г'!$A$1:$I$132</definedName>
    <definedName name="_xlnm.Print_Area" localSheetId="5">'01.08.2014'!$A$1:$I$131</definedName>
    <definedName name="_xlnm.Print_Area" localSheetId="6">'01.09,2014'!$A$1:$I$132</definedName>
    <definedName name="_xlnm.Print_Area" localSheetId="7">'01.10.2014'!$A$1:$I$136</definedName>
    <definedName name="_xlnm.Print_Area" localSheetId="8">'01.11.2014 '!$A$1:$I$132</definedName>
    <definedName name="_xlnm.Print_Area" localSheetId="10">'01.12.2014'!$A$1:$I$131</definedName>
    <definedName name="_xlnm.Print_Area" localSheetId="12">'Прил.4'!$A$1:$I$138</definedName>
    <definedName name="_xlnm.Print_Area" localSheetId="13">'Прил.5'!$A$1:$J$135</definedName>
    <definedName name="_xlnm.Print_Area" localSheetId="11">'Уточ.декабрь'!$A$1:$K$132</definedName>
  </definedNames>
  <calcPr fullCalcOnLoad="1"/>
</workbook>
</file>

<file path=xl/sharedStrings.xml><?xml version="1.0" encoding="utf-8"?>
<sst xmlns="http://schemas.openxmlformats.org/spreadsheetml/2006/main" count="3584" uniqueCount="313">
  <si>
    <t>Прочие доходы от оказания платных услуг (работ) получателями средств бюджетов городских округов</t>
  </si>
  <si>
    <t>000 1 13 02994 04 0000 130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</si>
  <si>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</si>
  <si>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</si>
  <si>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</si>
  <si>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</si>
  <si>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</si>
  <si>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</si>
  <si>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</si>
  <si>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</si>
  <si>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Доходы бюджетов бюджетной системы РФ от возврата остатков субсидий и субвенций прошлых лет</t>
  </si>
  <si>
    <t>Возврат остатков субсидий и субвенций прошлых лет</t>
  </si>
  <si>
    <t xml:space="preserve">           ИТОГО ДОХОДОВ</t>
  </si>
  <si>
    <t>000 2 02 00000 00 0000 000</t>
  </si>
  <si>
    <t xml:space="preserve">Безвозмездные поступления </t>
  </si>
  <si>
    <t>000 2 02 01000 00 0000 151</t>
  </si>
  <si>
    <t>Дотации бюджетам субъектов Российской Федерации  и муниципальных образований</t>
  </si>
  <si>
    <t>000 2 02 03000 00 0000 151</t>
  </si>
  <si>
    <t>Субвенции бюджетам субъектов Российской Федерации и муниципальных образований</t>
  </si>
  <si>
    <t>000 2 02 02000 00 0000 151</t>
  </si>
  <si>
    <t>Субсидии  бюджетам субъектов  Российской Федерации и муниципальных образований (межбюджетные субсидии)</t>
  </si>
  <si>
    <t>Иные межбюджетные трансферты</t>
  </si>
  <si>
    <t>000 2 07 00000 00 0000 180</t>
  </si>
  <si>
    <t xml:space="preserve">Прочие безвозмездные поступления </t>
  </si>
  <si>
    <t xml:space="preserve">               ВСЕГО ДОХОДОВ </t>
  </si>
  <si>
    <t>Раздел II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</si>
  <si>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</si>
  <si>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</si>
  <si>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</si>
  <si>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</si>
  <si>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</si>
  <si>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</si>
  <si>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</si>
  <si>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</si>
  <si>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</si>
  <si>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</si>
  <si>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 органов,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</si>
  <si>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</si>
  <si>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</si>
  <si>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</si>
  <si>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 xml:space="preserve">Резервные фонды 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</si>
  <si>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</si>
  <si>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</si>
  <si>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Другие общегосударственные вопросы</t>
  </si>
  <si>
    <t>0200</t>
  </si>
  <si>
    <t xml:space="preserve">Национальная оборона 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</si>
  <si>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</si>
  <si>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</si>
  <si>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</si>
  <si>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</si>
  <si>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</si>
  <si>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</si>
  <si>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</si>
  <si>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</si>
  <si>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</si>
  <si>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</si>
  <si>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</si>
  <si>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000 1 13 01994 04 0000 130</t>
  </si>
  <si>
    <t>Уточненный план на 2012 год</t>
  </si>
  <si>
    <t>0407</t>
  </si>
  <si>
    <t>Лесное хозяйство</t>
  </si>
  <si>
    <t xml:space="preserve">Сельское хозяйство и рыболовство        </t>
  </si>
  <si>
    <t>0408</t>
  </si>
  <si>
    <t>Транспорт</t>
  </si>
  <si>
    <t>Дорожное хозяйство</t>
  </si>
  <si>
    <t>0409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</si>
  <si>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</si>
  <si>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</si>
  <si>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</si>
  <si>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</si>
  <si>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</si>
  <si>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</si>
  <si>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</si>
  <si>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</si>
  <si>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</si>
  <si>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</si>
  <si>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</si>
  <si>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</si>
  <si>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</si>
  <si>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</si>
  <si>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</si>
  <si>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</si>
  <si>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0605</t>
  </si>
  <si>
    <t>Другие вопросы в области охраны окружающей среды</t>
  </si>
  <si>
    <t>000 2 02 04000 00 0000 151</t>
  </si>
  <si>
    <t>Уменьшение прочих остатков денежных средств бюджетов городских округов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</si>
  <si>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</si>
  <si>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</si>
  <si>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</si>
  <si>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</si>
  <si>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</si>
  <si>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</si>
  <si>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</si>
  <si>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</si>
  <si>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</si>
  <si>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</si>
  <si>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</si>
  <si>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</si>
  <si>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</si>
  <si>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</si>
  <si>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Периодическая печать и издательства</t>
  </si>
  <si>
    <t>0900</t>
  </si>
  <si>
    <t>Физическая культура и спорт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</si>
  <si>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</si>
  <si>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</si>
  <si>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</si>
  <si>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</si>
  <si>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</si>
  <si>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</si>
  <si>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</si>
  <si>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</si>
  <si>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</si>
  <si>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</si>
  <si>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</si>
  <si>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</si>
  <si>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</si>
  <si>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ВСЕГО РАСХОДОВ</t>
  </si>
  <si>
    <t>Превышение доходов  над расходами
(дефицит)</t>
  </si>
  <si>
    <t>Раздел III</t>
  </si>
  <si>
    <t>Источники финансирования дефицита бюджета</t>
  </si>
  <si>
    <t>000 01 00 00 00 00 0000 000</t>
  </si>
  <si>
    <t>Источники внутреннего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</si>
  <si>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</si>
  <si>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</si>
  <si>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Получение кредитов</t>
  </si>
  <si>
    <t>000 01 02 00 00 04 0000 710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</si>
  <si>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</si>
  <si>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</si>
  <si>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</si>
  <si>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из областного бюджета в валюте Российской Федерации</t>
  </si>
  <si>
    <t>Погашение кредитов</t>
  </si>
  <si>
    <t>000 01 02 00 00 04 0000 810</t>
  </si>
  <si>
    <t>000 01 03 00 00 00 0000 800</t>
  </si>
  <si>
    <t>Погашение бюджетных кредитов от других бюджетов бюджетной системы Российской Федерации в валюте Российской Федерации</t>
  </si>
  <si>
    <t>000 01 06 04 00 00 0000 000</t>
  </si>
  <si>
    <t xml:space="preserve">Исполнение государственных и муниципальных гарантий </t>
  </si>
  <si>
    <t>000 01 06 05 00 00 0000 000</t>
  </si>
  <si>
    <t>Продажа акций и иных форм участия в капитале, находящихся в муниципальной собственности</t>
  </si>
  <si>
    <t>000 06 00 00 00 00 0000 430</t>
  </si>
  <si>
    <t>Продажа земельных участков, находящихся в муниципальной собственности</t>
  </si>
  <si>
    <t>000 01 05 00 00 00 0000 000</t>
  </si>
  <si>
    <t>000 01 05 02 01 04 0000 510</t>
  </si>
  <si>
    <t>Увеличение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</si>
  <si>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</si>
  <si>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гордских округов</t>
  </si>
  <si>
    <t>Всего источников финансирования дефицита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</si>
  <si>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 договоров аренды указанных земельных участков</t>
  </si>
  <si>
    <t>000 01 03 00 00 00 0000 000</t>
  </si>
  <si>
    <t>Бюджетные кредиты от других бюджетов бюджетной системы Российской Федерации</t>
  </si>
  <si>
    <t>0909</t>
  </si>
  <si>
    <t>Доходы от сдачи а аренду имущества, находящегося в оперативном управлении  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</si>
  <si>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 унитарных предприятий)</t>
  </si>
  <si>
    <t>Обслуживание государственного внутреннего и муниципального долга</t>
  </si>
  <si>
    <t xml:space="preserve">Доходы от продажи земельных участков, которые расположены в границах городских округов </t>
  </si>
  <si>
    <t>0113</t>
  </si>
  <si>
    <t>1101</t>
  </si>
  <si>
    <t>1103</t>
  </si>
  <si>
    <t>1200</t>
  </si>
  <si>
    <t>1202</t>
  </si>
  <si>
    <t>1204</t>
  </si>
  <si>
    <t>1300</t>
  </si>
  <si>
    <t>1301</t>
  </si>
  <si>
    <t>000 2 19 00000 00 0000 000</t>
  </si>
  <si>
    <t>000 2 18 00000 00 0000 000</t>
  </si>
  <si>
    <t>Другие вопросы в области культуры</t>
  </si>
  <si>
    <t xml:space="preserve">Физическая культура </t>
  </si>
  <si>
    <t>Спорт высших достижений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</si>
  <si>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</si>
  <si>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</si>
  <si>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 долга</t>
  </si>
  <si>
    <t>Здравоохранение</t>
  </si>
  <si>
    <t xml:space="preserve">Культура, кинематография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</si>
  <si>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</si>
  <si>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</si>
  <si>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Другие вопросы в области здравоохранения</t>
  </si>
  <si>
    <t xml:space="preserve">Код бюджетной классификации </t>
  </si>
  <si>
    <t>Наименование показателей</t>
  </si>
  <si>
    <t xml:space="preserve">Раздел I </t>
  </si>
  <si>
    <t>ДОХОДЫ</t>
  </si>
  <si>
    <t>НАЛОГОВЫЕ   ДОХОДЫ</t>
  </si>
  <si>
    <t>000 1 01 00000 00 0000 000</t>
  </si>
  <si>
    <t>Налоги на прибыль, 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</si>
  <si>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</si>
  <si>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</si>
  <si>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</si>
  <si>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</si>
  <si>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000 1 05 01000 01 0000 110</t>
  </si>
  <si>
    <t>Единый 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</si>
  <si>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</si>
  <si>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</si>
  <si>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</si>
  <si>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</si>
  <si>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</si>
  <si>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 xml:space="preserve">Налоги на имущество 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</si>
  <si>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</si>
  <si>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городского округа</t>
  </si>
  <si>
    <t>000 1 06 06000 00 0000 110</t>
  </si>
  <si>
    <t>Земельный налог</t>
  </si>
  <si>
    <t>000 1 08 00000 00 0000 000</t>
  </si>
  <si>
    <t xml:space="preserve"> Государственная пошлина 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</si>
  <si>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</si>
  <si>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</si>
  <si>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</si>
  <si>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 xml:space="preserve">Налог на имущество </t>
  </si>
  <si>
    <t>000 1 09 07000 00 0000 110</t>
  </si>
  <si>
    <t>Прочие налоги и сборы (по отмененным местным налогам и сборам)</t>
  </si>
  <si>
    <t>Исполнение на 01.01.2013г.</t>
  </si>
  <si>
    <t>НЕНАЛОГОВЫЕ ДОХОДЫ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</si>
  <si>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</si>
  <si>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  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</si>
  <si>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</si>
  <si>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</t>
  </si>
  <si>
    <t>000 1 11 05000 00 0000 120</t>
  </si>
  <si>
    <t>000 1 11 05012 00 0000 120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</si>
  <si>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 договоров аренды указанных земельных участков (за исключением земельных участков автономных учреждений)</t>
  </si>
  <si>
    <t>000 1 11 070100 00 0000 120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</si>
  <si>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</si>
  <si>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</si>
  <si>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</si>
  <si>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</si>
  <si>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</si>
  <si>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000 1 13 00000 00 0000 130</t>
  </si>
  <si>
    <t>Доходы от оказания платных услуг и компенсации затрат государства</t>
  </si>
  <si>
    <t>000 1 14 00000 00 0000 410</t>
  </si>
  <si>
    <t>Доходы о продажи материальных и нематериальных активов</t>
  </si>
  <si>
    <t>000 1 14 01000 00 0000 410</t>
  </si>
  <si>
    <t xml:space="preserve">Доходы от продажи квартир </t>
  </si>
  <si>
    <t>000 1 14 02000 00 0000 000</t>
  </si>
  <si>
    <t>Утверждено на 2013 год реш №423 от 19.12.2012г.</t>
  </si>
  <si>
    <t>Уточненный план на 2013 год</t>
  </si>
  <si>
    <t>Патентная система налогообложения</t>
  </si>
  <si>
    <t>000 1 05 04010 02 0000 110</t>
  </si>
  <si>
    <t>Налог на имущество организаций</t>
  </si>
  <si>
    <t>000 1 06 02000 02 0000 110</t>
  </si>
  <si>
    <t>000 01 06 01 00 04 0000 630</t>
  </si>
  <si>
    <t>Изменение остатков средств на счетах по учету  средств бюджетов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</si>
  <si>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</si>
  <si>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</si>
  <si>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внутри страны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</si>
  <si>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прав требования бенефициара к принципиалу</t>
  </si>
  <si>
    <t>000 01 06 04 01 04 0000 810</t>
  </si>
  <si>
    <t>000 01 03 01 00 04 0000 810</t>
  </si>
  <si>
    <t>Погашение 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</si>
  <si>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</si>
  <si>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 xml:space="preserve">Полученеие кредитов от кредитных организаций бюджетами городских округов в валюте Российской Федерации </t>
  </si>
  <si>
    <t>Исполнение на 01.04.2013г.</t>
  </si>
  <si>
    <t>Исполнение на 01.05.2013г.</t>
  </si>
  <si>
    <t>000 1 11 05024 00 0000 120</t>
  </si>
  <si>
    <t>000 1 11 05034 00 0000 120</t>
  </si>
  <si>
    <t>Исполнение на 01.06.2013г.</t>
  </si>
  <si>
    <t>Исполнение на 01.07.2013г.</t>
  </si>
  <si>
    <t>Исполнение на 01.08.2013г.</t>
  </si>
  <si>
    <t>1105</t>
  </si>
  <si>
    <t>Другие вопросы в области физической культуры и спорта</t>
  </si>
  <si>
    <t>% исп. за 2013 год</t>
  </si>
  <si>
    <t>% исп. за 2012 год</t>
  </si>
  <si>
    <t>Исполнение на 01.09.2013г.</t>
  </si>
  <si>
    <t>Исполнение на 01.10.2013г.</t>
  </si>
  <si>
    <t>1102</t>
  </si>
  <si>
    <t>000 01 06 10 02 04 0002 550</t>
  </si>
  <si>
    <t>Увеличение фининсовых активов в собственности городских округов за счет средств автономных и бюджетных учреждений</t>
  </si>
  <si>
    <t>Массовый спорт</t>
  </si>
  <si>
    <t>Исполнение на 01.11.2013г.</t>
  </si>
  <si>
    <t>Исполнение на 01.12.2013г.</t>
  </si>
  <si>
    <t xml:space="preserve">             Исполнение бюджета городского округа "Город Калининград"по состоянию           
    на 1января 2014 г  </t>
  </si>
  <si>
    <t>Исполнение на 01.01.2014г.</t>
  </si>
  <si>
    <t>0105</t>
  </si>
  <si>
    <t xml:space="preserve">Судебная система </t>
  </si>
  <si>
    <t>% исп. за 2014 год</t>
  </si>
  <si>
    <t>Утверждено на 2014 год реш №379 от 27.11.2013г.</t>
  </si>
  <si>
    <t>Уточненный план на 2014 год</t>
  </si>
  <si>
    <t>Акцизы по подакцизным товарам (продукции), производимым на территории РФ</t>
  </si>
  <si>
    <t>000 1 03 02000 01 0000 000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</si>
  <si>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</si>
  <si>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Ожидаемое исполнение 2014 год</t>
  </si>
  <si>
    <t xml:space="preserve">План с учетом ожидаемого уточнения бюджета на 2014 год </t>
  </si>
  <si>
    <t>Исполнение на 01.04.2014г.</t>
  </si>
  <si>
    <t xml:space="preserve">             Исполнение бюджета городского округа "Город Калининград"по состоянию           
    на 1 апреля 2014 г  </t>
  </si>
  <si>
    <t>Исполнение на 01.05.2014г.</t>
  </si>
  <si>
    <t xml:space="preserve">             Исполнение бюджета городского округа "Город Калининград"по состоянию           
    на 1 мая 2014 г  </t>
  </si>
  <si>
    <t>Исполнение на 01.06.2014г.</t>
  </si>
  <si>
    <t xml:space="preserve">             Исполнение бюджета городского округа "Город Калининград"по состоянию           
    на 1 июня 2014 г  </t>
  </si>
  <si>
    <t>000 01 06 00 00 00 0000 000</t>
  </si>
  <si>
    <t>Иные источники внутреннего финансирования дедицита бюджета</t>
  </si>
  <si>
    <t xml:space="preserve">             Оценка ожидаемого исполнения бюджета городского округа "Город Калининград"за 2014 год           
     </t>
  </si>
  <si>
    <t>Исполнение на 01.07.2014г.</t>
  </si>
  <si>
    <t xml:space="preserve">             Исполнение бюджета городского округа "Город Калининград"по состоянию             
    на 1 июля 2014 г  </t>
  </si>
  <si>
    <t xml:space="preserve">             Исполнение бюджета городского округа "Город Калининград"по состоянию             
    на 1августа 2014 г  </t>
  </si>
  <si>
    <t>Исполнение на 01.08.2014г.</t>
  </si>
  <si>
    <t>Иные источники внутреннего финансирования дефицита бюджета</t>
  </si>
  <si>
    <t>Исполнение на 01.09.2014г.</t>
  </si>
  <si>
    <t xml:space="preserve">             Исполнение бюджета городского округа "Город Калининград"по состоянию             
    на 1сентября 2014 г  </t>
  </si>
  <si>
    <t xml:space="preserve">             Исполнение бюджета городского округа "Город Калининград"по состоянию             
    на 1октября 2014 г  </t>
  </si>
  <si>
    <t>Исполнение на 01.10.2014г.</t>
  </si>
  <si>
    <t xml:space="preserve">Уточненный план на 2014 год </t>
  </si>
  <si>
    <t xml:space="preserve">             Исполнение бюджета городского округа "Город Калининград"по состоянию             
    на 1ноября 2014 г  </t>
  </si>
  <si>
    <t>Исполнение на 01.11.2014г.</t>
  </si>
  <si>
    <t>Ожидаемое на 01.11.2014</t>
  </si>
  <si>
    <t>Оперативно</t>
  </si>
  <si>
    <t>Исполнение на 01.12.2014г.</t>
  </si>
  <si>
    <t>% исп. 01.12. 2014 г.</t>
  </si>
  <si>
    <t xml:space="preserve">             Исполнение бюджета городского округа "Город Калининград"по состоянию             
    на 1 декабря 2014 г  </t>
  </si>
  <si>
    <t>(оперативные данные)</t>
  </si>
  <si>
    <t xml:space="preserve">Уточненный план </t>
  </si>
  <si>
    <t xml:space="preserve">Исполнение </t>
  </si>
  <si>
    <t>% исполнения</t>
  </si>
  <si>
    <t xml:space="preserve">             Исполнение бюджета городского округа "Город Калининград" за 2014 год по разделам, подразделам классификации расходов</t>
  </si>
  <si>
    <t>Приложение №4</t>
  </si>
  <si>
    <t>к решению городского Совета</t>
  </si>
  <si>
    <t xml:space="preserve">              депутатов Калинингада</t>
  </si>
  <si>
    <t>№___от "___" _____    2015 г</t>
  </si>
  <si>
    <t>Приложение №5</t>
  </si>
  <si>
    <t xml:space="preserve">             Исполнение бюджета городского округа "Город Калининград" за 2014 год по кодам классификации финансирования источников дефицита бюджета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</si>
</sst>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?"/>
    <numFmt numFmtId="173" formatCode="0E+00"/>
    <numFmt numFmtId="174" formatCode="[$-FC19]d\ mmmm\ yyyy\ &quot;г.&quot;"/>
    <numFmt numFmtId="175" formatCode="#,##0.0000"/>
    <numFmt numFmtId="176" formatCode="0.000"/>
  </numFmts>
  <fonts count="5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8"/>
      <name val="Arial Narrow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164" fontId="2" fillId="32" borderId="10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32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32" borderId="1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/>
    </xf>
    <xf numFmtId="4" fontId="3" fillId="0" borderId="10" xfId="6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/>
    </xf>
    <xf numFmtId="4" fontId="4" fillId="32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32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right" wrapText="1"/>
    </xf>
    <xf numFmtId="4" fontId="3" fillId="0" borderId="10" xfId="60" applyNumberFormat="1" applyFont="1" applyFill="1" applyBorder="1" applyAlignment="1">
      <alignment horizontal="right" wrapText="1"/>
    </xf>
    <xf numFmtId="4" fontId="1" fillId="0" borderId="10" xfId="0" applyNumberFormat="1" applyFont="1" applyBorder="1" applyAlignment="1">
      <alignment horizontal="right" vertical="center" wrapText="1"/>
    </xf>
    <xf numFmtId="4" fontId="3" fillId="33" borderId="10" xfId="6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2" fillId="0" borderId="10" xfId="60" applyNumberFormat="1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/>
    </xf>
    <xf numFmtId="0" fontId="2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165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justify"/>
    </xf>
    <xf numFmtId="173" fontId="2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/>
    </xf>
    <xf numFmtId="164" fontId="5" fillId="33" borderId="1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 wrapText="1"/>
    </xf>
    <xf numFmtId="4" fontId="2" fillId="33" borderId="10" xfId="60" applyNumberFormat="1" applyFont="1" applyFill="1" applyBorder="1" applyAlignment="1">
      <alignment horizontal="right" vertical="center" wrapText="1"/>
    </xf>
    <xf numFmtId="4" fontId="2" fillId="33" borderId="10" xfId="6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justify"/>
    </xf>
    <xf numFmtId="0" fontId="9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/>
    </xf>
    <xf numFmtId="4" fontId="16" fillId="33" borderId="10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 horizontal="right"/>
    </xf>
    <xf numFmtId="165" fontId="9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4" fontId="1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64" fontId="9" fillId="33" borderId="10" xfId="0" applyNumberFormat="1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 horizontal="center"/>
    </xf>
    <xf numFmtId="171" fontId="3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horizontal="center"/>
    </xf>
    <xf numFmtId="171" fontId="2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 wrapText="1"/>
    </xf>
    <xf numFmtId="171" fontId="2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wrapText="1"/>
    </xf>
    <xf numFmtId="1" fontId="1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 horizontal="right" wrapText="1"/>
    </xf>
    <xf numFmtId="164" fontId="14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3" fontId="13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right" wrapText="1"/>
    </xf>
    <xf numFmtId="0" fontId="1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  <xf numFmtId="164" fontId="54" fillId="33" borderId="10" xfId="0" applyNumberFormat="1" applyFont="1" applyFill="1" applyBorder="1" applyAlignment="1">
      <alignment horizontal="right" wrapText="1"/>
    </xf>
    <xf numFmtId="0" fontId="55" fillId="33" borderId="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53" fillId="33" borderId="0" xfId="0" applyFont="1" applyFill="1" applyBorder="1" applyAlignment="1">
      <alignment/>
    </xf>
    <xf numFmtId="164" fontId="53" fillId="33" borderId="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4" fontId="2" fillId="33" borderId="10" xfId="6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4" fontId="56" fillId="33" borderId="10" xfId="0" applyNumberFormat="1" applyFont="1" applyFill="1" applyBorder="1" applyAlignment="1">
      <alignment horizontal="right" wrapText="1"/>
    </xf>
    <xf numFmtId="4" fontId="57" fillId="33" borderId="1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 wrapText="1"/>
    </xf>
    <xf numFmtId="164" fontId="53" fillId="33" borderId="10" xfId="0" applyNumberFormat="1" applyFont="1" applyFill="1" applyBorder="1" applyAlignment="1">
      <alignment/>
    </xf>
    <xf numFmtId="171" fontId="3" fillId="0" borderId="10" xfId="60" applyNumberFormat="1" applyFont="1" applyFill="1" applyBorder="1" applyAlignment="1">
      <alignment horizontal="right" wrapText="1"/>
    </xf>
    <xf numFmtId="171" fontId="2" fillId="0" borderId="10" xfId="60" applyNumberFormat="1" applyFont="1" applyFill="1" applyBorder="1" applyAlignment="1">
      <alignment horizontal="right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171" fontId="2" fillId="0" borderId="10" xfId="0" applyNumberFormat="1" applyFont="1" applyBorder="1" applyAlignment="1" applyProtection="1">
      <alignment horizontal="right" wrapText="1"/>
      <protection/>
    </xf>
    <xf numFmtId="171" fontId="2" fillId="0" borderId="10" xfId="0" applyNumberFormat="1" applyFont="1" applyBorder="1" applyAlignment="1" applyProtection="1">
      <alignment wrapText="1"/>
      <protection/>
    </xf>
    <xf numFmtId="171" fontId="3" fillId="33" borderId="10" xfId="0" applyNumberFormat="1" applyFont="1" applyFill="1" applyBorder="1" applyAlignment="1" applyProtection="1">
      <alignment wrapText="1"/>
      <protection/>
    </xf>
    <xf numFmtId="4" fontId="6" fillId="33" borderId="10" xfId="0" applyNumberFormat="1" applyFont="1" applyFill="1" applyBorder="1" applyAlignment="1">
      <alignment wrapText="1"/>
    </xf>
    <xf numFmtId="164" fontId="14" fillId="33" borderId="10" xfId="0" applyNumberFormat="1" applyFont="1" applyFill="1" applyBorder="1" applyAlignment="1">
      <alignment wrapText="1"/>
    </xf>
    <xf numFmtId="164" fontId="54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wrapText="1"/>
    </xf>
    <xf numFmtId="4" fontId="56" fillId="33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 applyProtection="1">
      <alignment wrapText="1"/>
      <protection/>
    </xf>
    <xf numFmtId="4" fontId="1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Border="1" applyAlignment="1" applyProtection="1">
      <alignment horizontal="right" wrapText="1"/>
      <protection/>
    </xf>
    <xf numFmtId="4" fontId="2" fillId="0" borderId="10" xfId="0" applyNumberFormat="1" applyFont="1" applyBorder="1" applyAlignment="1" applyProtection="1">
      <alignment horizontal="right" wrapText="1"/>
      <protection/>
    </xf>
    <xf numFmtId="4" fontId="3" fillId="33" borderId="10" xfId="0" applyNumberFormat="1" applyFont="1" applyFill="1" applyBorder="1" applyAlignment="1" applyProtection="1">
      <alignment wrapText="1"/>
      <protection/>
    </xf>
    <xf numFmtId="4" fontId="3" fillId="0" borderId="10" xfId="0" applyNumberFormat="1" applyFont="1" applyBorder="1" applyAlignment="1" applyProtection="1">
      <alignment wrapText="1"/>
      <protection/>
    </xf>
    <xf numFmtId="4" fontId="2" fillId="33" borderId="10" xfId="0" applyNumberFormat="1" applyFont="1" applyFill="1" applyBorder="1" applyAlignment="1" applyProtection="1">
      <alignment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 applyProtection="1">
      <alignment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top" wrapText="1"/>
    </xf>
    <xf numFmtId="164" fontId="2" fillId="0" borderId="10" xfId="6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4" fontId="3" fillId="33" borderId="10" xfId="60" applyNumberFormat="1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4" fontId="17" fillId="0" borderId="10" xfId="0" applyNumberFormat="1" applyFont="1" applyBorder="1" applyAlignment="1">
      <alignment horizontal="right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4" fontId="56" fillId="34" borderId="1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right" wrapText="1"/>
    </xf>
    <xf numFmtId="0" fontId="18" fillId="0" borderId="12" xfId="0" applyFont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5"/>
  <sheetViews>
    <sheetView view="pageBreakPreview" zoomScale="60" zoomScaleNormal="80" zoomScalePageLayoutView="0" workbookViewId="0" topLeftCell="A109">
      <selection activeCell="J145" sqref="J145"/>
    </sheetView>
  </sheetViews>
  <sheetFormatPr defaultColWidth="9.00390625" defaultRowHeight="12.75"/>
  <cols>
    <col min="1" max="1" width="34.75390625" style="35" customWidth="1"/>
    <col min="2" max="2" width="75.25390625" style="35" customWidth="1"/>
    <col min="3" max="3" width="22.75390625" style="35" hidden="1" customWidth="1"/>
    <col min="4" max="4" width="18.25390625" style="35" hidden="1" customWidth="1"/>
    <col min="5" max="5" width="20.625" style="35" hidden="1" customWidth="1"/>
    <col min="6" max="6" width="18.375" style="35" customWidth="1"/>
    <col min="7" max="7" width="20.375" style="119" customWidth="1"/>
    <col min="8" max="8" width="11.00390625" style="35" customWidth="1"/>
    <col min="9" max="9" width="11.75390625" style="35" customWidth="1"/>
    <col min="10" max="10" width="10.375" style="35" bestFit="1" customWidth="1"/>
    <col min="11" max="16384" width="9.125" style="35" customWidth="1"/>
  </cols>
  <sheetData>
    <row r="1" spans="1:9" ht="18.75">
      <c r="A1" s="194" t="s">
        <v>264</v>
      </c>
      <c r="B1" s="194"/>
      <c r="C1" s="194"/>
      <c r="D1" s="194"/>
      <c r="E1" s="194"/>
      <c r="F1" s="194"/>
      <c r="G1" s="194"/>
      <c r="H1" s="194"/>
      <c r="I1" s="194"/>
    </row>
    <row r="2" spans="1:9" ht="18.75">
      <c r="A2" s="194"/>
      <c r="B2" s="194"/>
      <c r="C2" s="194"/>
      <c r="D2" s="194"/>
      <c r="E2" s="194"/>
      <c r="F2" s="194"/>
      <c r="G2" s="194"/>
      <c r="H2" s="194"/>
      <c r="I2" s="194"/>
    </row>
    <row r="3" spans="1:9" ht="18.75">
      <c r="A3" s="130"/>
      <c r="B3" s="130"/>
      <c r="C3" s="130"/>
      <c r="D3" s="130"/>
      <c r="E3" s="130"/>
      <c r="F3" s="130"/>
      <c r="G3" s="117"/>
      <c r="H3" s="130"/>
      <c r="I3" s="130"/>
    </row>
    <row r="4" spans="1:9" ht="78">
      <c r="A4" s="36" t="s">
        <v>175</v>
      </c>
      <c r="B4" s="37" t="s">
        <v>176</v>
      </c>
      <c r="C4" s="38" t="s">
        <v>228</v>
      </c>
      <c r="D4" s="36" t="s">
        <v>58</v>
      </c>
      <c r="E4" s="36" t="s">
        <v>206</v>
      </c>
      <c r="F4" s="36" t="s">
        <v>229</v>
      </c>
      <c r="G4" s="36" t="s">
        <v>265</v>
      </c>
      <c r="H4" s="36" t="s">
        <v>254</v>
      </c>
      <c r="I4" s="39" t="s">
        <v>255</v>
      </c>
    </row>
    <row r="5" spans="1:9" ht="18.75">
      <c r="A5" s="40" t="s">
        <v>177</v>
      </c>
      <c r="B5" s="41" t="s">
        <v>178</v>
      </c>
      <c r="C5" s="30"/>
      <c r="D5" s="42"/>
      <c r="E5" s="42"/>
      <c r="F5" s="42"/>
      <c r="G5" s="118"/>
      <c r="H5" s="42"/>
      <c r="I5" s="43"/>
    </row>
    <row r="6" spans="1:9" ht="18.75">
      <c r="A6" s="44"/>
      <c r="B6" s="45" t="s">
        <v>179</v>
      </c>
      <c r="C6" s="30">
        <f>C7+C9+C14+C18+C19</f>
        <v>6382600</v>
      </c>
      <c r="D6" s="31">
        <f>D7+D9+D14+D18+D19</f>
        <v>5762299.1</v>
      </c>
      <c r="E6" s="31">
        <f>E7+E9+E14+E18+E19</f>
        <v>5724878.19</v>
      </c>
      <c r="F6" s="31">
        <f>F7+F9+F14+F18+F19</f>
        <v>6442027.2</v>
      </c>
      <c r="G6" s="31">
        <f>G7+G9+G14+G18+G19</f>
        <v>6268839.760000001</v>
      </c>
      <c r="H6" s="46">
        <f>G6/F6*100</f>
        <v>97.31160029873827</v>
      </c>
      <c r="I6" s="46">
        <f>E6/D6*100</f>
        <v>99.35059063490822</v>
      </c>
    </row>
    <row r="7" spans="1:9" ht="18.75">
      <c r="A7" s="44" t="s">
        <v>180</v>
      </c>
      <c r="B7" s="44" t="s">
        <v>181</v>
      </c>
      <c r="C7" s="30">
        <f>C8</f>
        <v>2956175</v>
      </c>
      <c r="D7" s="31">
        <f>D8</f>
        <v>3211218</v>
      </c>
      <c r="E7" s="31">
        <f>E8</f>
        <v>3164939.21</v>
      </c>
      <c r="F7" s="31">
        <f>F8</f>
        <v>2996175</v>
      </c>
      <c r="G7" s="31">
        <f>G8</f>
        <v>2906131.47</v>
      </c>
      <c r="H7" s="46">
        <f>G7/F7*100</f>
        <v>96.99471726451226</v>
      </c>
      <c r="I7" s="46">
        <f>E7/D7*100</f>
        <v>98.55883997909827</v>
      </c>
    </row>
    <row r="8" spans="1:9" ht="18.75">
      <c r="A8" s="47" t="s">
        <v>182</v>
      </c>
      <c r="B8" s="48" t="s">
        <v>183</v>
      </c>
      <c r="C8" s="32">
        <v>2956175</v>
      </c>
      <c r="D8" s="49">
        <v>3211218</v>
      </c>
      <c r="E8" s="26">
        <v>3164939.21</v>
      </c>
      <c r="F8" s="49">
        <v>2996175</v>
      </c>
      <c r="G8" s="26">
        <v>2906131.47</v>
      </c>
      <c r="H8" s="50">
        <f aca="true" t="shared" si="0" ref="H8:H24">G8/F8*100</f>
        <v>96.99471726451226</v>
      </c>
      <c r="I8" s="50">
        <f aca="true" t="shared" si="1" ref="I8:I18">E8/D8*100</f>
        <v>98.55883997909827</v>
      </c>
    </row>
    <row r="9" spans="1:9" ht="18.75">
      <c r="A9" s="44" t="s">
        <v>184</v>
      </c>
      <c r="B9" s="44" t="s">
        <v>185</v>
      </c>
      <c r="C9" s="30">
        <f>C10+C11+C12+C13</f>
        <v>2080000</v>
      </c>
      <c r="D9" s="31">
        <f>D10+D11+D12</f>
        <v>1876293</v>
      </c>
      <c r="E9" s="31">
        <f>E10+E11+E12</f>
        <v>1860623.28</v>
      </c>
      <c r="F9" s="31">
        <f>F10+F11+F12+F13</f>
        <v>2081436.7</v>
      </c>
      <c r="G9" s="31">
        <f>G10+G11+G12+G13</f>
        <v>1955620.06</v>
      </c>
      <c r="H9" s="46">
        <f t="shared" si="0"/>
        <v>93.95529828026959</v>
      </c>
      <c r="I9" s="46">
        <f t="shared" si="1"/>
        <v>99.16485751425816</v>
      </c>
    </row>
    <row r="10" spans="1:9" ht="41.25" customHeight="1">
      <c r="A10" s="47" t="s">
        <v>186</v>
      </c>
      <c r="B10" s="51" t="s">
        <v>187</v>
      </c>
      <c r="C10" s="32">
        <v>1400000</v>
      </c>
      <c r="D10" s="18">
        <v>1260000</v>
      </c>
      <c r="E10" s="26">
        <v>1239823.61</v>
      </c>
      <c r="F10" s="80">
        <v>1450000</v>
      </c>
      <c r="G10" s="26">
        <v>1358082.41</v>
      </c>
      <c r="H10" s="50">
        <f t="shared" si="0"/>
        <v>93.66085586206896</v>
      </c>
      <c r="I10" s="50">
        <f t="shared" si="1"/>
        <v>98.39869920634922</v>
      </c>
    </row>
    <row r="11" spans="1:9" ht="37.5" customHeight="1">
      <c r="A11" s="47" t="s">
        <v>188</v>
      </c>
      <c r="B11" s="51" t="s">
        <v>189</v>
      </c>
      <c r="C11" s="32">
        <v>555000</v>
      </c>
      <c r="D11" s="18">
        <v>557000</v>
      </c>
      <c r="E11" s="26">
        <v>561453.74</v>
      </c>
      <c r="F11" s="80">
        <v>561000</v>
      </c>
      <c r="G11" s="26">
        <v>555826.81</v>
      </c>
      <c r="H11" s="50">
        <f t="shared" si="0"/>
        <v>99.07786274509805</v>
      </c>
      <c r="I11" s="50">
        <f t="shared" si="1"/>
        <v>100.79959425493716</v>
      </c>
    </row>
    <row r="12" spans="1:9" ht="18.75">
      <c r="A12" s="47" t="s">
        <v>190</v>
      </c>
      <c r="B12" s="47" t="s">
        <v>191</v>
      </c>
      <c r="C12" s="32">
        <v>85000</v>
      </c>
      <c r="D12" s="19">
        <v>59293</v>
      </c>
      <c r="E12" s="26">
        <v>59345.93</v>
      </c>
      <c r="F12" s="84">
        <v>30436.7</v>
      </c>
      <c r="G12" s="26">
        <v>30404.32</v>
      </c>
      <c r="H12" s="50">
        <f t="shared" si="0"/>
        <v>99.89361527366633</v>
      </c>
      <c r="I12" s="50">
        <f t="shared" si="1"/>
        <v>100.08926854772065</v>
      </c>
    </row>
    <row r="13" spans="1:9" ht="18.75">
      <c r="A13" s="52" t="s">
        <v>231</v>
      </c>
      <c r="B13" s="53" t="s">
        <v>230</v>
      </c>
      <c r="C13" s="32">
        <v>40000</v>
      </c>
      <c r="D13" s="49"/>
      <c r="E13" s="54"/>
      <c r="F13" s="84">
        <v>40000</v>
      </c>
      <c r="G13" s="26">
        <v>11306.52</v>
      </c>
      <c r="H13" s="50">
        <f t="shared" si="0"/>
        <v>28.2663</v>
      </c>
      <c r="I13" s="50"/>
    </row>
    <row r="14" spans="1:9" ht="18.75">
      <c r="A14" s="44" t="s">
        <v>192</v>
      </c>
      <c r="B14" s="44" t="s">
        <v>193</v>
      </c>
      <c r="C14" s="55">
        <f>C15+C17+C16</f>
        <v>1304825</v>
      </c>
      <c r="D14" s="31">
        <f>D15+D16+D17</f>
        <v>630688.1</v>
      </c>
      <c r="E14" s="31">
        <f>E15+E16+E17</f>
        <v>653600.2799999999</v>
      </c>
      <c r="F14" s="56">
        <f>F15+F16+F17</f>
        <v>1319201.5</v>
      </c>
      <c r="G14" s="31">
        <f>G15+G16+G17</f>
        <v>1357543.6500000001</v>
      </c>
      <c r="H14" s="46">
        <f t="shared" si="0"/>
        <v>102.90646652539435</v>
      </c>
      <c r="I14" s="46">
        <f t="shared" si="1"/>
        <v>103.63288604938002</v>
      </c>
    </row>
    <row r="15" spans="1:9" ht="57" customHeight="1">
      <c r="A15" s="47" t="s">
        <v>194</v>
      </c>
      <c r="B15" s="51" t="s">
        <v>195</v>
      </c>
      <c r="C15" s="57">
        <v>92000</v>
      </c>
      <c r="D15" s="49">
        <v>85000</v>
      </c>
      <c r="E15" s="26">
        <v>76471.21</v>
      </c>
      <c r="F15" s="80">
        <v>100000</v>
      </c>
      <c r="G15" s="26">
        <v>103676.3</v>
      </c>
      <c r="H15" s="50">
        <f t="shared" si="0"/>
        <v>103.67630000000001</v>
      </c>
      <c r="I15" s="50">
        <f t="shared" si="1"/>
        <v>89.96612941176471</v>
      </c>
    </row>
    <row r="16" spans="1:9" ht="18.75">
      <c r="A16" s="58" t="s">
        <v>233</v>
      </c>
      <c r="B16" s="59" t="s">
        <v>232</v>
      </c>
      <c r="C16" s="32">
        <v>622825</v>
      </c>
      <c r="D16" s="49"/>
      <c r="E16" s="49"/>
      <c r="F16" s="84">
        <v>625825</v>
      </c>
      <c r="G16" s="26">
        <v>647836.56</v>
      </c>
      <c r="H16" s="50">
        <f t="shared" si="0"/>
        <v>103.51720688690929</v>
      </c>
      <c r="I16" s="50"/>
    </row>
    <row r="17" spans="1:9" ht="17.25" customHeight="1">
      <c r="A17" s="47" t="s">
        <v>196</v>
      </c>
      <c r="B17" s="60" t="s">
        <v>197</v>
      </c>
      <c r="C17" s="32">
        <v>590000</v>
      </c>
      <c r="D17" s="49">
        <v>545688.1</v>
      </c>
      <c r="E17" s="26">
        <v>577129.07</v>
      </c>
      <c r="F17" s="84">
        <v>593376.5</v>
      </c>
      <c r="G17" s="26">
        <v>606030.79</v>
      </c>
      <c r="H17" s="50">
        <f t="shared" si="0"/>
        <v>102.13259035367935</v>
      </c>
      <c r="I17" s="50">
        <f t="shared" si="1"/>
        <v>105.76171076481235</v>
      </c>
    </row>
    <row r="18" spans="1:9" ht="18.75">
      <c r="A18" s="44" t="s">
        <v>198</v>
      </c>
      <c r="B18" s="44" t="s">
        <v>199</v>
      </c>
      <c r="C18" s="30">
        <v>41600</v>
      </c>
      <c r="D18" s="20">
        <v>44100</v>
      </c>
      <c r="E18" s="27">
        <v>45637.56</v>
      </c>
      <c r="F18" s="127">
        <v>44800</v>
      </c>
      <c r="G18" s="27">
        <v>49145.83</v>
      </c>
      <c r="H18" s="46">
        <f t="shared" si="0"/>
        <v>109.70051339285716</v>
      </c>
      <c r="I18" s="46">
        <f t="shared" si="1"/>
        <v>103.48653061224489</v>
      </c>
    </row>
    <row r="19" spans="1:9" ht="38.25" customHeight="1">
      <c r="A19" s="44" t="s">
        <v>200</v>
      </c>
      <c r="B19" s="131" t="s">
        <v>201</v>
      </c>
      <c r="C19" s="55">
        <v>0</v>
      </c>
      <c r="D19" s="31"/>
      <c r="E19" s="31">
        <f>E20+E21</f>
        <v>77.86</v>
      </c>
      <c r="F19" s="31">
        <f>F20+F21</f>
        <v>414</v>
      </c>
      <c r="G19" s="31">
        <f>G20+G21</f>
        <v>398.75</v>
      </c>
      <c r="H19" s="46">
        <f t="shared" si="0"/>
        <v>96.31642512077295</v>
      </c>
      <c r="I19" s="46"/>
    </row>
    <row r="20" spans="1:9" ht="18" customHeight="1">
      <c r="A20" s="47" t="s">
        <v>202</v>
      </c>
      <c r="B20" s="61" t="s">
        <v>203</v>
      </c>
      <c r="C20" s="32">
        <v>0</v>
      </c>
      <c r="D20" s="49"/>
      <c r="E20" s="26">
        <v>71.09</v>
      </c>
      <c r="F20" s="80">
        <v>400.2</v>
      </c>
      <c r="G20" s="26">
        <v>397.09</v>
      </c>
      <c r="H20" s="50">
        <f t="shared" si="0"/>
        <v>99.22288855572214</v>
      </c>
      <c r="I20" s="50"/>
    </row>
    <row r="21" spans="1:9" ht="40.5" customHeight="1">
      <c r="A21" s="47" t="s">
        <v>204</v>
      </c>
      <c r="B21" s="61" t="s">
        <v>205</v>
      </c>
      <c r="C21" s="32">
        <v>0</v>
      </c>
      <c r="D21" s="49"/>
      <c r="E21" s="26">
        <v>6.77</v>
      </c>
      <c r="F21" s="80">
        <v>13.8</v>
      </c>
      <c r="G21" s="26">
        <v>1.66</v>
      </c>
      <c r="H21" s="50">
        <f t="shared" si="0"/>
        <v>12.028985507246375</v>
      </c>
      <c r="I21" s="50"/>
    </row>
    <row r="22" spans="1:9" ht="18.75">
      <c r="A22" s="44"/>
      <c r="B22" s="45" t="s">
        <v>207</v>
      </c>
      <c r="C22" s="55">
        <f>C23+C31+C32+C35+C41+C42</f>
        <v>1052837.5</v>
      </c>
      <c r="D22" s="31">
        <f>D23+D31+D32+D35+D41+D42+D43</f>
        <v>1252026.5</v>
      </c>
      <c r="E22" s="31">
        <f>E23+E31+E32+E35+E41+E42+E43</f>
        <v>1299279.92</v>
      </c>
      <c r="F22" s="31">
        <f>F23+F41+F42+F34+F35+F43+F33+F31</f>
        <v>1136454.4000000001</v>
      </c>
      <c r="G22" s="31">
        <f>G23+G31+G32+G35+G41+G42+G43</f>
        <v>1096532.3099999998</v>
      </c>
      <c r="H22" s="46">
        <f t="shared" si="0"/>
        <v>96.48713665942071</v>
      </c>
      <c r="I22" s="46">
        <f>E22/D22*100</f>
        <v>103.77415494001126</v>
      </c>
    </row>
    <row r="23" spans="1:9" ht="39" customHeight="1">
      <c r="A23" s="44" t="s">
        <v>208</v>
      </c>
      <c r="B23" s="64" t="s">
        <v>209</v>
      </c>
      <c r="C23" s="55">
        <f>C30+C29+C25+C24</f>
        <v>635133.4</v>
      </c>
      <c r="D23" s="31">
        <f>D24+D25+D29+D30</f>
        <v>611915</v>
      </c>
      <c r="E23" s="31">
        <f>E24+E25+E29+E30</f>
        <v>560229.3699999999</v>
      </c>
      <c r="F23" s="31">
        <f>F24+F25+F29+F30</f>
        <v>635260.9500000001</v>
      </c>
      <c r="G23" s="31">
        <f>G24+G25+G29+G30</f>
        <v>555469.97</v>
      </c>
      <c r="H23" s="46">
        <f t="shared" si="0"/>
        <v>87.43965294891807</v>
      </c>
      <c r="I23" s="46">
        <f>E23/D23*100</f>
        <v>91.55346249070539</v>
      </c>
    </row>
    <row r="24" spans="1:9" ht="86.25" customHeight="1">
      <c r="A24" s="47" t="s">
        <v>210</v>
      </c>
      <c r="B24" s="51" t="s">
        <v>211</v>
      </c>
      <c r="C24" s="32">
        <v>0</v>
      </c>
      <c r="D24" s="49">
        <v>192.1</v>
      </c>
      <c r="E24" s="49">
        <v>192.1</v>
      </c>
      <c r="F24" s="80">
        <v>127.55</v>
      </c>
      <c r="G24" s="63">
        <v>127.55</v>
      </c>
      <c r="H24" s="50">
        <f t="shared" si="0"/>
        <v>100</v>
      </c>
      <c r="I24" s="50"/>
    </row>
    <row r="25" spans="1:9" ht="93" customHeight="1">
      <c r="A25" s="47" t="s">
        <v>212</v>
      </c>
      <c r="B25" s="61" t="s">
        <v>151</v>
      </c>
      <c r="C25" s="30">
        <f>C26+C28+C27</f>
        <v>544000</v>
      </c>
      <c r="D25" s="31">
        <f>D26+D27+D28</f>
        <v>509114.3</v>
      </c>
      <c r="E25" s="31">
        <f>E26+E27+E28</f>
        <v>459158.55999999994</v>
      </c>
      <c r="F25" s="31">
        <f>F26+F28+F27</f>
        <v>544000</v>
      </c>
      <c r="G25" s="31">
        <f>G26+G28+G27</f>
        <v>477466.86</v>
      </c>
      <c r="H25" s="46">
        <f>G25/F25*100</f>
        <v>87.76964338235294</v>
      </c>
      <c r="I25" s="46">
        <f>E25/D25*100</f>
        <v>90.18771619653975</v>
      </c>
    </row>
    <row r="26" spans="1:9" ht="94.5" customHeight="1">
      <c r="A26" s="47" t="s">
        <v>213</v>
      </c>
      <c r="B26" s="61" t="s">
        <v>146</v>
      </c>
      <c r="C26" s="32">
        <v>530000</v>
      </c>
      <c r="D26" s="32">
        <v>500000</v>
      </c>
      <c r="E26" s="26">
        <v>449193.61</v>
      </c>
      <c r="F26" s="49">
        <v>530000</v>
      </c>
      <c r="G26" s="26">
        <v>462877.31</v>
      </c>
      <c r="H26" s="50">
        <f>G26/F26*100</f>
        <v>87.33534150943396</v>
      </c>
      <c r="I26" s="50">
        <f>E26/D26*100</f>
        <v>89.83872199999999</v>
      </c>
    </row>
    <row r="27" spans="1:9" ht="94.5" customHeight="1">
      <c r="A27" s="47" t="s">
        <v>247</v>
      </c>
      <c r="B27" s="66" t="s">
        <v>214</v>
      </c>
      <c r="C27" s="32">
        <v>14000</v>
      </c>
      <c r="D27" s="32">
        <v>9114.3</v>
      </c>
      <c r="E27" s="26">
        <v>9418.91</v>
      </c>
      <c r="F27" s="49">
        <v>14000</v>
      </c>
      <c r="G27" s="26">
        <v>14581.44</v>
      </c>
      <c r="H27" s="50">
        <f>G27/F27*100</f>
        <v>104.15314285714285</v>
      </c>
      <c r="I27" s="50">
        <f>E27/D27*100</f>
        <v>103.34211074904272</v>
      </c>
    </row>
    <row r="28" spans="1:9" ht="93.75" customHeight="1">
      <c r="A28" s="47" t="s">
        <v>248</v>
      </c>
      <c r="B28" s="66" t="s">
        <v>150</v>
      </c>
      <c r="C28" s="32"/>
      <c r="D28" s="32"/>
      <c r="E28" s="19">
        <v>546.04</v>
      </c>
      <c r="F28" s="49"/>
      <c r="G28" s="49">
        <v>8.11</v>
      </c>
      <c r="H28" s="50"/>
      <c r="I28" s="50"/>
    </row>
    <row r="29" spans="1:9" ht="63.75" customHeight="1">
      <c r="A29" s="47" t="s">
        <v>215</v>
      </c>
      <c r="B29" s="66" t="s">
        <v>216</v>
      </c>
      <c r="C29" s="32">
        <v>15233.4</v>
      </c>
      <c r="D29" s="32">
        <v>14108</v>
      </c>
      <c r="E29" s="26">
        <v>15343.22</v>
      </c>
      <c r="F29" s="49">
        <v>15233.4</v>
      </c>
      <c r="G29" s="26">
        <v>9706.13</v>
      </c>
      <c r="H29" s="50">
        <f>G29/F29*100</f>
        <v>63.71611065159451</v>
      </c>
      <c r="I29" s="50">
        <f>E29/D29*100</f>
        <v>108.75545789622909</v>
      </c>
    </row>
    <row r="30" spans="1:9" ht="124.5" customHeight="1">
      <c r="A30" s="47" t="s">
        <v>217</v>
      </c>
      <c r="B30" s="51" t="s">
        <v>218</v>
      </c>
      <c r="C30" s="32">
        <v>75900</v>
      </c>
      <c r="D30" s="32">
        <v>88500.6</v>
      </c>
      <c r="E30" s="26">
        <v>85535.49</v>
      </c>
      <c r="F30" s="49">
        <v>75900</v>
      </c>
      <c r="G30" s="27">
        <v>68169.43</v>
      </c>
      <c r="H30" s="50">
        <f aca="true" t="shared" si="2" ref="H30:H40">G30/F30*100</f>
        <v>89.8147957839262</v>
      </c>
      <c r="I30" s="50">
        <f aca="true" t="shared" si="3" ref="I30:I40">E30/D30*100</f>
        <v>96.64961593480722</v>
      </c>
    </row>
    <row r="31" spans="1:9" ht="29.25" customHeight="1">
      <c r="A31" s="44" t="s">
        <v>219</v>
      </c>
      <c r="B31" s="64" t="s">
        <v>220</v>
      </c>
      <c r="C31" s="55">
        <v>26600</v>
      </c>
      <c r="D31" s="30">
        <v>20000</v>
      </c>
      <c r="E31" s="27">
        <v>16658.29</v>
      </c>
      <c r="F31" s="31">
        <v>26600</v>
      </c>
      <c r="G31" s="27">
        <v>15092.23</v>
      </c>
      <c r="H31" s="46">
        <f t="shared" si="2"/>
        <v>56.7377067669173</v>
      </c>
      <c r="I31" s="46">
        <f t="shared" si="3"/>
        <v>83.29145</v>
      </c>
    </row>
    <row r="32" spans="1:9" ht="36.75" customHeight="1">
      <c r="A32" s="44" t="s">
        <v>221</v>
      </c>
      <c r="B32" s="64" t="s">
        <v>222</v>
      </c>
      <c r="C32" s="55">
        <f>C33+C34</f>
        <v>1525</v>
      </c>
      <c r="D32" s="31">
        <f>D34+D33</f>
        <v>11668</v>
      </c>
      <c r="E32" s="31">
        <f>E34+E33</f>
        <v>19345.399999999998</v>
      </c>
      <c r="F32" s="56">
        <f>F34+F33</f>
        <v>17585.65</v>
      </c>
      <c r="G32" s="31">
        <f>G34+G33</f>
        <v>21742.739999999998</v>
      </c>
      <c r="H32" s="46">
        <f t="shared" si="2"/>
        <v>123.63910347357077</v>
      </c>
      <c r="I32" s="50">
        <f t="shared" si="3"/>
        <v>165.7987658553308</v>
      </c>
    </row>
    <row r="33" spans="1:9" ht="36.75" customHeight="1">
      <c r="A33" s="47" t="s">
        <v>57</v>
      </c>
      <c r="B33" s="51" t="s">
        <v>0</v>
      </c>
      <c r="C33" s="32">
        <v>25</v>
      </c>
      <c r="D33" s="18">
        <v>40</v>
      </c>
      <c r="E33" s="26">
        <v>39.96</v>
      </c>
      <c r="F33" s="80">
        <v>213</v>
      </c>
      <c r="G33" s="27">
        <v>294.07</v>
      </c>
      <c r="H33" s="50">
        <f t="shared" si="2"/>
        <v>138.06103286384976</v>
      </c>
      <c r="I33" s="50">
        <f t="shared" si="3"/>
        <v>99.9</v>
      </c>
    </row>
    <row r="34" spans="1:9" ht="59.25" customHeight="1">
      <c r="A34" s="47" t="s">
        <v>1</v>
      </c>
      <c r="B34" s="51" t="s">
        <v>0</v>
      </c>
      <c r="C34" s="32">
        <v>1500</v>
      </c>
      <c r="D34" s="18">
        <v>11628</v>
      </c>
      <c r="E34" s="26">
        <v>19305.44</v>
      </c>
      <c r="F34" s="80">
        <v>17372.65</v>
      </c>
      <c r="G34" s="27">
        <v>21448.67</v>
      </c>
      <c r="H34" s="50">
        <f t="shared" si="2"/>
        <v>123.46228122940366</v>
      </c>
      <c r="I34" s="50">
        <f t="shared" si="3"/>
        <v>166.0254557963536</v>
      </c>
    </row>
    <row r="35" spans="1:9" ht="41.25" customHeight="1">
      <c r="A35" s="44" t="s">
        <v>223</v>
      </c>
      <c r="B35" s="131" t="s">
        <v>224</v>
      </c>
      <c r="C35" s="55">
        <f>C36+C37+C38</f>
        <v>233500</v>
      </c>
      <c r="D35" s="31">
        <f>D36+D37+D38</f>
        <v>439960.5</v>
      </c>
      <c r="E35" s="31">
        <f>E36+E37+E38</f>
        <v>502159.09</v>
      </c>
      <c r="F35" s="56">
        <f>F36+F37+F38</f>
        <v>273718.9</v>
      </c>
      <c r="G35" s="31">
        <f>G36+G37+G38</f>
        <v>307065.79000000004</v>
      </c>
      <c r="H35" s="46">
        <f t="shared" si="2"/>
        <v>112.18289639480503</v>
      </c>
      <c r="I35" s="46">
        <f t="shared" si="3"/>
        <v>114.13731232690208</v>
      </c>
    </row>
    <row r="36" spans="1:9" ht="20.25" customHeight="1">
      <c r="A36" s="47" t="s">
        <v>225</v>
      </c>
      <c r="B36" s="61" t="s">
        <v>226</v>
      </c>
      <c r="C36" s="32">
        <v>1500</v>
      </c>
      <c r="D36" s="49">
        <v>3644.8</v>
      </c>
      <c r="E36" s="26">
        <v>3318.19</v>
      </c>
      <c r="F36" s="80">
        <v>5847.6</v>
      </c>
      <c r="G36" s="26">
        <v>3723.57</v>
      </c>
      <c r="H36" s="50">
        <f t="shared" si="2"/>
        <v>63.67689308434229</v>
      </c>
      <c r="I36" s="50">
        <f t="shared" si="3"/>
        <v>91.03901448639157</v>
      </c>
    </row>
    <row r="37" spans="1:9" ht="112.5" customHeight="1">
      <c r="A37" s="47" t="s">
        <v>227</v>
      </c>
      <c r="B37" s="61" t="s">
        <v>2</v>
      </c>
      <c r="C37" s="32">
        <v>110000</v>
      </c>
      <c r="D37" s="49">
        <v>297947</v>
      </c>
      <c r="E37" s="26">
        <v>352379.71</v>
      </c>
      <c r="F37" s="80">
        <v>141827.6</v>
      </c>
      <c r="G37" s="27">
        <v>173601.26</v>
      </c>
      <c r="H37" s="50">
        <f t="shared" si="2"/>
        <v>122.40301605611319</v>
      </c>
      <c r="I37" s="50">
        <f t="shared" si="3"/>
        <v>118.26925929779458</v>
      </c>
    </row>
    <row r="38" spans="1:9" ht="39" customHeight="1">
      <c r="A38" s="67" t="s">
        <v>3</v>
      </c>
      <c r="B38" s="65" t="s">
        <v>153</v>
      </c>
      <c r="C38" s="68">
        <f>C39+C40</f>
        <v>122000</v>
      </c>
      <c r="D38" s="69">
        <f>D39+D40</f>
        <v>138368.69999999998</v>
      </c>
      <c r="E38" s="69">
        <f>E39+E40</f>
        <v>146461.19</v>
      </c>
      <c r="F38" s="69">
        <f>F39+F40</f>
        <v>126043.7</v>
      </c>
      <c r="G38" s="69">
        <f>G39+G40</f>
        <v>129740.96</v>
      </c>
      <c r="H38" s="70">
        <f t="shared" si="2"/>
        <v>102.93331598485287</v>
      </c>
      <c r="I38" s="70">
        <f t="shared" si="3"/>
        <v>105.84849752870413</v>
      </c>
    </row>
    <row r="39" spans="1:9" ht="56.25">
      <c r="A39" s="47" t="s">
        <v>173</v>
      </c>
      <c r="B39" s="61" t="s">
        <v>172</v>
      </c>
      <c r="C39" s="32">
        <v>120000</v>
      </c>
      <c r="D39" s="18">
        <v>124579.9</v>
      </c>
      <c r="E39" s="26">
        <v>131732.57</v>
      </c>
      <c r="F39" s="80">
        <v>120000</v>
      </c>
      <c r="G39" s="26">
        <v>125359.11</v>
      </c>
      <c r="H39" s="50">
        <f t="shared" si="2"/>
        <v>104.465925</v>
      </c>
      <c r="I39" s="50">
        <f t="shared" si="3"/>
        <v>105.74143180400692</v>
      </c>
    </row>
    <row r="40" spans="1:9" ht="75">
      <c r="A40" s="47" t="s">
        <v>41</v>
      </c>
      <c r="B40" s="61" t="s">
        <v>42</v>
      </c>
      <c r="C40" s="32">
        <v>2000</v>
      </c>
      <c r="D40" s="18">
        <v>13788.8</v>
      </c>
      <c r="E40" s="26">
        <v>14728.62</v>
      </c>
      <c r="F40" s="80">
        <v>6043.7</v>
      </c>
      <c r="G40" s="26">
        <v>4381.85</v>
      </c>
      <c r="H40" s="50">
        <f t="shared" si="2"/>
        <v>72.5027714810464</v>
      </c>
      <c r="I40" s="50">
        <f t="shared" si="3"/>
        <v>106.81582153631935</v>
      </c>
    </row>
    <row r="41" spans="1:9" ht="19.5" customHeight="1">
      <c r="A41" s="44" t="s">
        <v>4</v>
      </c>
      <c r="B41" s="131" t="s">
        <v>5</v>
      </c>
      <c r="C41" s="30">
        <v>100300</v>
      </c>
      <c r="D41" s="18">
        <v>102338</v>
      </c>
      <c r="E41" s="26">
        <v>132555.9</v>
      </c>
      <c r="F41" s="127">
        <v>115500</v>
      </c>
      <c r="G41" s="27">
        <v>124080.11</v>
      </c>
      <c r="H41" s="46">
        <f>G41/F41*100</f>
        <v>107.42866666666666</v>
      </c>
      <c r="I41" s="46">
        <f>E41/D41*100</f>
        <v>129.5275459751021</v>
      </c>
    </row>
    <row r="42" spans="1:9" ht="24.75" customHeight="1">
      <c r="A42" s="44" t="s">
        <v>6</v>
      </c>
      <c r="B42" s="131" t="s">
        <v>7</v>
      </c>
      <c r="C42" s="30">
        <v>55779.1</v>
      </c>
      <c r="D42" s="18">
        <v>53000</v>
      </c>
      <c r="E42" s="26">
        <v>64282.82</v>
      </c>
      <c r="F42" s="127">
        <v>64798.9</v>
      </c>
      <c r="G42" s="27">
        <v>71752.8</v>
      </c>
      <c r="H42" s="46">
        <f>G42/F42*100</f>
        <v>110.73150933117692</v>
      </c>
      <c r="I42" s="46">
        <f>E42/D42*100</f>
        <v>121.28833962264152</v>
      </c>
    </row>
    <row r="43" spans="1:9" ht="19.5" customHeight="1">
      <c r="A43" s="44" t="s">
        <v>8</v>
      </c>
      <c r="B43" s="131" t="s">
        <v>9</v>
      </c>
      <c r="C43" s="30"/>
      <c r="D43" s="18">
        <v>13145</v>
      </c>
      <c r="E43" s="63">
        <f>4110.5-61.45</f>
        <v>4049.05</v>
      </c>
      <c r="F43" s="127">
        <v>2990</v>
      </c>
      <c r="G43" s="27">
        <v>1328.67</v>
      </c>
      <c r="H43" s="46">
        <f>G43/F43*100</f>
        <v>44.4371237458194</v>
      </c>
      <c r="I43" s="46"/>
    </row>
    <row r="44" spans="1:9" ht="18.75">
      <c r="A44" s="47"/>
      <c r="B44" s="71" t="s">
        <v>12</v>
      </c>
      <c r="C44" s="30">
        <f>C22+C6</f>
        <v>7435437.5</v>
      </c>
      <c r="D44" s="31">
        <f>D22+D6</f>
        <v>7014325.6</v>
      </c>
      <c r="E44" s="31">
        <f>E22+E6</f>
        <v>7024158.11</v>
      </c>
      <c r="F44" s="31">
        <f>F22+F6</f>
        <v>7578481.600000001</v>
      </c>
      <c r="G44" s="31">
        <f>G22+G6</f>
        <v>7365372.07</v>
      </c>
      <c r="H44" s="46">
        <f>G44/F44*100</f>
        <v>97.18796533068048</v>
      </c>
      <c r="I44" s="46">
        <f aca="true" t="shared" si="4" ref="I44:I52">E44/D44*100</f>
        <v>100.14017755320626</v>
      </c>
    </row>
    <row r="45" spans="1:9" ht="19.5" customHeight="1">
      <c r="A45" s="44" t="s">
        <v>13</v>
      </c>
      <c r="B45" s="131" t="s">
        <v>14</v>
      </c>
      <c r="C45" s="31">
        <f>C46+C47+C48+C49</f>
        <v>1719538.03</v>
      </c>
      <c r="D45" s="31">
        <f>D46+D47+D48+D49</f>
        <v>5997559.300000001</v>
      </c>
      <c r="E45" s="31">
        <f>E46+E47+E48+E49</f>
        <v>5314966.15</v>
      </c>
      <c r="F45" s="31">
        <f>F46+F47+F48+F49</f>
        <v>6433645.65</v>
      </c>
      <c r="G45" s="31">
        <f>G46+G47+G48+G49</f>
        <v>5734254.3</v>
      </c>
      <c r="H45" s="46">
        <f>G45/F45*100</f>
        <v>89.12915960797436</v>
      </c>
      <c r="I45" s="46">
        <f t="shared" si="4"/>
        <v>88.61881782477748</v>
      </c>
    </row>
    <row r="46" spans="1:9" ht="37.5" customHeight="1">
      <c r="A46" s="44" t="s">
        <v>15</v>
      </c>
      <c r="B46" s="131" t="s">
        <v>16</v>
      </c>
      <c r="C46" s="131"/>
      <c r="D46" s="32">
        <v>33000.7</v>
      </c>
      <c r="E46" s="32">
        <v>33000.7</v>
      </c>
      <c r="F46" s="80">
        <v>1515.5</v>
      </c>
      <c r="G46" s="63">
        <v>1515.5</v>
      </c>
      <c r="H46" s="50"/>
      <c r="I46" s="50">
        <f t="shared" si="4"/>
        <v>100</v>
      </c>
    </row>
    <row r="47" spans="1:9" ht="39.75" customHeight="1">
      <c r="A47" s="44" t="s">
        <v>17</v>
      </c>
      <c r="B47" s="131" t="s">
        <v>18</v>
      </c>
      <c r="C47" s="131"/>
      <c r="D47" s="19">
        <v>2186055.23</v>
      </c>
      <c r="E47" s="32">
        <v>2183287.37</v>
      </c>
      <c r="F47" s="8">
        <v>2064545.82</v>
      </c>
      <c r="G47" s="26">
        <v>2051896.53</v>
      </c>
      <c r="H47" s="50">
        <f>G47/F47*100</f>
        <v>99.3873088270814</v>
      </c>
      <c r="I47" s="50">
        <f t="shared" si="4"/>
        <v>99.87338563262192</v>
      </c>
    </row>
    <row r="48" spans="1:9" ht="42" customHeight="1">
      <c r="A48" s="44" t="s">
        <v>19</v>
      </c>
      <c r="B48" s="131" t="s">
        <v>20</v>
      </c>
      <c r="C48" s="32">
        <v>1719538.03</v>
      </c>
      <c r="D48" s="19">
        <v>3772833.18</v>
      </c>
      <c r="E48" s="32">
        <f>3093121.83+61.45</f>
        <v>3093183.2800000003</v>
      </c>
      <c r="F48" s="8">
        <v>4291929.14</v>
      </c>
      <c r="G48" s="26">
        <v>3605312.63</v>
      </c>
      <c r="H48" s="50">
        <f>G48/F48*100</f>
        <v>84.00214710907366</v>
      </c>
      <c r="I48" s="50">
        <f t="shared" si="4"/>
        <v>81.98568906775783</v>
      </c>
    </row>
    <row r="49" spans="1:9" ht="18.75">
      <c r="A49" s="44" t="s">
        <v>84</v>
      </c>
      <c r="B49" s="131" t="s">
        <v>21</v>
      </c>
      <c r="C49" s="131"/>
      <c r="D49" s="19">
        <v>5670.19</v>
      </c>
      <c r="E49" s="23">
        <v>5494.8</v>
      </c>
      <c r="F49" s="8">
        <v>75655.19</v>
      </c>
      <c r="G49" s="26">
        <v>75529.64</v>
      </c>
      <c r="H49" s="50">
        <f>G49/F49*100</f>
        <v>99.83404971952353</v>
      </c>
      <c r="I49" s="50">
        <f t="shared" si="4"/>
        <v>96.90680559205248</v>
      </c>
    </row>
    <row r="50" spans="1:9" ht="21.75" customHeight="1">
      <c r="A50" s="44" t="s">
        <v>22</v>
      </c>
      <c r="B50" s="131" t="s">
        <v>23</v>
      </c>
      <c r="C50" s="131"/>
      <c r="D50" s="19">
        <v>2290.16</v>
      </c>
      <c r="E50" s="19">
        <v>2376.11</v>
      </c>
      <c r="F50" s="8">
        <v>8281.16</v>
      </c>
      <c r="G50" s="26">
        <v>8931.16</v>
      </c>
      <c r="H50" s="50">
        <f>G50/F50*100</f>
        <v>107.84914190765545</v>
      </c>
      <c r="I50" s="50">
        <f t="shared" si="4"/>
        <v>103.75301288992911</v>
      </c>
    </row>
    <row r="51" spans="1:9" ht="41.25" customHeight="1">
      <c r="A51" s="44" t="s">
        <v>163</v>
      </c>
      <c r="B51" s="131" t="s">
        <v>10</v>
      </c>
      <c r="C51" s="131"/>
      <c r="D51" s="21"/>
      <c r="E51" s="19">
        <v>12842.25</v>
      </c>
      <c r="F51" s="125"/>
      <c r="G51" s="26">
        <v>10554.81</v>
      </c>
      <c r="H51" s="50"/>
      <c r="I51" s="50"/>
    </row>
    <row r="52" spans="1:9" ht="23.25" customHeight="1">
      <c r="A52" s="44" t="s">
        <v>162</v>
      </c>
      <c r="B52" s="131" t="s">
        <v>11</v>
      </c>
      <c r="C52" s="131"/>
      <c r="D52" s="12">
        <v>-42554.77</v>
      </c>
      <c r="E52" s="11">
        <v>-55397.02</v>
      </c>
      <c r="F52" s="13">
        <v>-34784.41</v>
      </c>
      <c r="G52" s="26">
        <v>-45339.22</v>
      </c>
      <c r="H52" s="50"/>
      <c r="I52" s="50">
        <f t="shared" si="4"/>
        <v>130.17816804085655</v>
      </c>
    </row>
    <row r="53" spans="1:9" ht="18.75">
      <c r="A53" s="47"/>
      <c r="B53" s="73" t="s">
        <v>24</v>
      </c>
      <c r="C53" s="31">
        <f>C44+C45+C50+C51+C52</f>
        <v>9154975.53</v>
      </c>
      <c r="D53" s="31">
        <f>D44+D45+D50+D51+D52</f>
        <v>12971620.290000001</v>
      </c>
      <c r="E53" s="31">
        <f>E44+E45+E50+E51+E52</f>
        <v>12298945.600000001</v>
      </c>
      <c r="F53" s="31">
        <f>F44+F45+F50+F51+F52</f>
        <v>13985624</v>
      </c>
      <c r="G53" s="31">
        <f>G44+G45+G50+G51+G52</f>
        <v>13073773.120000001</v>
      </c>
      <c r="H53" s="46">
        <f>G53/F53*100</f>
        <v>93.4800844066736</v>
      </c>
      <c r="I53" s="46">
        <f>E53/D53*100</f>
        <v>94.81425855088763</v>
      </c>
    </row>
    <row r="54" spans="1:9" ht="18.75">
      <c r="A54" s="40" t="s">
        <v>25</v>
      </c>
      <c r="B54" s="41" t="s">
        <v>26</v>
      </c>
      <c r="C54" s="41"/>
      <c r="D54" s="74"/>
      <c r="E54" s="74"/>
      <c r="F54" s="74"/>
      <c r="G54" s="114"/>
      <c r="H54" s="46"/>
      <c r="I54" s="46"/>
    </row>
    <row r="55" spans="1:9" ht="18.75" customHeight="1">
      <c r="A55" s="75" t="s">
        <v>27</v>
      </c>
      <c r="B55" s="71" t="s">
        <v>28</v>
      </c>
      <c r="C55" s="76">
        <f>C56+C57+C58+C60+C61+C62+C63</f>
        <v>736251.936</v>
      </c>
      <c r="D55" s="31">
        <f>D56+D57+D58+D60+D61+D62+D63</f>
        <v>599958.35</v>
      </c>
      <c r="E55" s="31">
        <f>E56+E57+E58+E60+E61+E62+E63</f>
        <v>583596.36</v>
      </c>
      <c r="F55" s="31">
        <f>F56+F57+F58+F60+F61+F62+F63+F59</f>
        <v>677584.79</v>
      </c>
      <c r="G55" s="31">
        <f>G56+G57+G58+G60+G61+G62+G63+G59</f>
        <v>629775.48</v>
      </c>
      <c r="H55" s="46">
        <f aca="true" t="shared" si="5" ref="H55:H61">G55/F55*100</f>
        <v>92.94415832445117</v>
      </c>
      <c r="I55" s="46">
        <f aca="true" t="shared" si="6" ref="I55:I108">E55/D55*100</f>
        <v>97.27281235439094</v>
      </c>
    </row>
    <row r="56" spans="1:9" ht="39.75" customHeight="1">
      <c r="A56" s="77" t="s">
        <v>29</v>
      </c>
      <c r="B56" s="78" t="s">
        <v>30</v>
      </c>
      <c r="C56" s="79">
        <v>2133</v>
      </c>
      <c r="D56" s="1">
        <v>2186.8</v>
      </c>
      <c r="E56" s="1">
        <v>2186.14</v>
      </c>
      <c r="F56" s="8">
        <v>2397</v>
      </c>
      <c r="G56" s="8">
        <v>2396.47</v>
      </c>
      <c r="H56" s="50">
        <f>G56/F56*100</f>
        <v>99.97788902795159</v>
      </c>
      <c r="I56" s="50">
        <f t="shared" si="6"/>
        <v>99.96981891348086</v>
      </c>
    </row>
    <row r="57" spans="1:9" ht="59.25" customHeight="1">
      <c r="A57" s="77" t="s">
        <v>31</v>
      </c>
      <c r="B57" s="78" t="s">
        <v>32</v>
      </c>
      <c r="C57" s="79">
        <v>81347</v>
      </c>
      <c r="D57" s="1">
        <v>73236</v>
      </c>
      <c r="E57" s="1">
        <v>72570.73</v>
      </c>
      <c r="F57" s="8">
        <v>91016</v>
      </c>
      <c r="G57" s="8">
        <v>90611.04</v>
      </c>
      <c r="H57" s="50">
        <f t="shared" si="5"/>
        <v>99.55506724092467</v>
      </c>
      <c r="I57" s="50">
        <f t="shared" si="6"/>
        <v>99.09160795237314</v>
      </c>
    </row>
    <row r="58" spans="1:9" ht="58.5" customHeight="1">
      <c r="A58" s="77" t="s">
        <v>33</v>
      </c>
      <c r="B58" s="78" t="s">
        <v>34</v>
      </c>
      <c r="C58" s="79">
        <v>103873</v>
      </c>
      <c r="D58" s="1">
        <v>156739</v>
      </c>
      <c r="E58" s="1">
        <v>155485.27</v>
      </c>
      <c r="F58" s="8">
        <v>115366.08</v>
      </c>
      <c r="G58" s="8">
        <v>115245.63</v>
      </c>
      <c r="H58" s="50">
        <f t="shared" si="5"/>
        <v>99.89559322809617</v>
      </c>
      <c r="I58" s="50">
        <f t="shared" si="6"/>
        <v>99.20011611660148</v>
      </c>
    </row>
    <row r="59" spans="1:9" ht="18.75">
      <c r="A59" s="77" t="s">
        <v>266</v>
      </c>
      <c r="B59" s="59" t="s">
        <v>267</v>
      </c>
      <c r="C59" s="79"/>
      <c r="D59" s="28"/>
      <c r="E59" s="28"/>
      <c r="F59" s="8">
        <v>62.74</v>
      </c>
      <c r="G59" s="8">
        <v>62.74</v>
      </c>
      <c r="H59" s="50">
        <f t="shared" si="5"/>
        <v>100</v>
      </c>
      <c r="I59" s="50"/>
    </row>
    <row r="60" spans="1:9" ht="57.75" customHeight="1">
      <c r="A60" s="77" t="s">
        <v>35</v>
      </c>
      <c r="B60" s="78" t="s">
        <v>36</v>
      </c>
      <c r="C60" s="79">
        <v>103359</v>
      </c>
      <c r="D60" s="123">
        <v>90873.81</v>
      </c>
      <c r="E60" s="123">
        <v>90321.37</v>
      </c>
      <c r="F60" s="8">
        <v>105480.39</v>
      </c>
      <c r="G60" s="8">
        <v>104910.85</v>
      </c>
      <c r="H60" s="50">
        <f t="shared" si="5"/>
        <v>99.46005129484257</v>
      </c>
      <c r="I60" s="50">
        <f t="shared" si="6"/>
        <v>99.39208007235528</v>
      </c>
    </row>
    <row r="61" spans="1:9" ht="18.75">
      <c r="A61" s="81" t="s">
        <v>37</v>
      </c>
      <c r="B61" s="61" t="s">
        <v>38</v>
      </c>
      <c r="C61" s="79">
        <v>5218</v>
      </c>
      <c r="D61" s="14">
        <v>26766</v>
      </c>
      <c r="E61" s="14">
        <v>26732.1</v>
      </c>
      <c r="F61" s="8">
        <v>4122.43</v>
      </c>
      <c r="G61" s="8">
        <v>4115.38</v>
      </c>
      <c r="H61" s="50">
        <f t="shared" si="5"/>
        <v>99.82898436116562</v>
      </c>
      <c r="I61" s="50">
        <f t="shared" si="6"/>
        <v>99.87334678323245</v>
      </c>
    </row>
    <row r="62" spans="1:9" ht="18.75" customHeight="1">
      <c r="A62" s="81" t="s">
        <v>39</v>
      </c>
      <c r="B62" s="59" t="s">
        <v>40</v>
      </c>
      <c r="C62" s="82">
        <v>92383.906</v>
      </c>
      <c r="D62" s="14">
        <v>9410.42</v>
      </c>
      <c r="E62" s="14"/>
      <c r="F62" s="8">
        <v>23229.37</v>
      </c>
      <c r="G62" s="8"/>
      <c r="H62" s="50"/>
      <c r="I62" s="50"/>
    </row>
    <row r="63" spans="1:9" ht="20.25" customHeight="1">
      <c r="A63" s="81" t="s">
        <v>154</v>
      </c>
      <c r="B63" s="59" t="s">
        <v>43</v>
      </c>
      <c r="C63" s="80">
        <v>347938.03</v>
      </c>
      <c r="D63" s="14">
        <v>240746.32</v>
      </c>
      <c r="E63" s="14">
        <v>236300.75</v>
      </c>
      <c r="F63" s="8">
        <v>335910.78</v>
      </c>
      <c r="G63" s="8">
        <v>312433.37</v>
      </c>
      <c r="H63" s="50">
        <f aca="true" t="shared" si="7" ref="H63:H89">G63/F63*100</f>
        <v>93.01081971825971</v>
      </c>
      <c r="I63" s="50">
        <f t="shared" si="6"/>
        <v>98.15342141055365</v>
      </c>
    </row>
    <row r="64" spans="1:9" ht="18.75" customHeight="1">
      <c r="A64" s="75" t="s">
        <v>44</v>
      </c>
      <c r="B64" s="83" t="s">
        <v>45</v>
      </c>
      <c r="C64" s="56">
        <f>C65</f>
        <v>494.7</v>
      </c>
      <c r="D64" s="31">
        <f>D65</f>
        <v>407.5</v>
      </c>
      <c r="E64" s="31">
        <f>E65</f>
        <v>387.59</v>
      </c>
      <c r="F64" s="31">
        <f>F65</f>
        <v>396.86</v>
      </c>
      <c r="G64" s="31">
        <f>G65</f>
        <v>387.15</v>
      </c>
      <c r="H64" s="46">
        <f t="shared" si="7"/>
        <v>97.55329335281962</v>
      </c>
      <c r="I64" s="46">
        <f t="shared" si="6"/>
        <v>95.11411042944785</v>
      </c>
    </row>
    <row r="65" spans="1:9" ht="18.75" customHeight="1">
      <c r="A65" s="81" t="s">
        <v>46</v>
      </c>
      <c r="B65" s="59" t="s">
        <v>47</v>
      </c>
      <c r="C65" s="80">
        <v>494.7</v>
      </c>
      <c r="D65" s="14">
        <v>407.5</v>
      </c>
      <c r="E65" s="14">
        <v>387.59</v>
      </c>
      <c r="F65" s="8">
        <v>396.86</v>
      </c>
      <c r="G65" s="8">
        <v>387.15</v>
      </c>
      <c r="H65" s="50">
        <f t="shared" si="7"/>
        <v>97.55329335281962</v>
      </c>
      <c r="I65" s="50">
        <f t="shared" si="6"/>
        <v>95.11411042944785</v>
      </c>
    </row>
    <row r="66" spans="1:9" ht="39" customHeight="1">
      <c r="A66" s="75" t="s">
        <v>48</v>
      </c>
      <c r="B66" s="83" t="s">
        <v>49</v>
      </c>
      <c r="C66" s="31">
        <f>C67+C68</f>
        <v>52309.1</v>
      </c>
      <c r="D66" s="31">
        <f>SUM(D67:D68)</f>
        <v>36136.46</v>
      </c>
      <c r="E66" s="31">
        <f>SUM(E67:E68)</f>
        <v>35855.08</v>
      </c>
      <c r="F66" s="31">
        <f>SUM(F67:F68)</f>
        <v>58331.66</v>
      </c>
      <c r="G66" s="31">
        <f>SUM(G67:G68)</f>
        <v>57174.61</v>
      </c>
      <c r="H66" s="46">
        <f t="shared" si="7"/>
        <v>98.01642881412941</v>
      </c>
      <c r="I66" s="46">
        <f t="shared" si="6"/>
        <v>99.22134044120537</v>
      </c>
    </row>
    <row r="67" spans="1:9" ht="18.75" customHeight="1">
      <c r="A67" s="81" t="s">
        <v>50</v>
      </c>
      <c r="B67" s="59" t="s">
        <v>51</v>
      </c>
      <c r="C67" s="49">
        <v>11506.5</v>
      </c>
      <c r="D67" s="49"/>
      <c r="E67" s="80"/>
      <c r="F67" s="8">
        <v>12149.9</v>
      </c>
      <c r="G67" s="8">
        <v>12087.51</v>
      </c>
      <c r="H67" s="50">
        <f>G67/F67*100</f>
        <v>99.48649783125788</v>
      </c>
      <c r="I67" s="50"/>
    </row>
    <row r="68" spans="1:9" ht="58.5" customHeight="1">
      <c r="A68" s="81" t="s">
        <v>52</v>
      </c>
      <c r="B68" s="78" t="s">
        <v>53</v>
      </c>
      <c r="C68" s="80">
        <v>40802.6</v>
      </c>
      <c r="D68" s="8">
        <v>36136.46</v>
      </c>
      <c r="E68" s="8">
        <v>35855.08</v>
      </c>
      <c r="F68" s="8">
        <v>46181.76</v>
      </c>
      <c r="G68" s="8">
        <v>45087.1</v>
      </c>
      <c r="H68" s="50">
        <f t="shared" si="7"/>
        <v>97.62967024210424</v>
      </c>
      <c r="I68" s="50">
        <f t="shared" si="6"/>
        <v>99.22134044120537</v>
      </c>
    </row>
    <row r="69" spans="1:9" ht="18.75" customHeight="1">
      <c r="A69" s="75" t="s">
        <v>54</v>
      </c>
      <c r="B69" s="83" t="s">
        <v>55</v>
      </c>
      <c r="C69" s="31">
        <f>C70+C72+C73+C74+C75+C71</f>
        <v>1698906.1999999997</v>
      </c>
      <c r="D69" s="122">
        <f>D71+D72+D73+D74+D75+D70</f>
        <v>3196031.3099999996</v>
      </c>
      <c r="E69" s="122">
        <f>E71+E72+E73+E74+E75+E70</f>
        <v>2702492.0500000003</v>
      </c>
      <c r="F69" s="126">
        <f>F71+F72+F73+F74+F75+F70</f>
        <v>3138027.6399999997</v>
      </c>
      <c r="G69" s="126">
        <f>G71+G72+G73+G74+G75+G70</f>
        <v>2873357.2500000005</v>
      </c>
      <c r="H69" s="46">
        <f t="shared" si="7"/>
        <v>91.56570877113118</v>
      </c>
      <c r="I69" s="46">
        <f>E69/D69*100</f>
        <v>84.55774640080108</v>
      </c>
    </row>
    <row r="70" spans="1:9" ht="18.75" customHeight="1">
      <c r="A70" s="81" t="s">
        <v>56</v>
      </c>
      <c r="B70" s="61" t="s">
        <v>61</v>
      </c>
      <c r="C70" s="79">
        <v>45348.3</v>
      </c>
      <c r="D70" s="14">
        <v>394012.01</v>
      </c>
      <c r="E70" s="14">
        <v>393418.2</v>
      </c>
      <c r="F70" s="14">
        <v>97435.53</v>
      </c>
      <c r="G70" s="14">
        <v>84783.74</v>
      </c>
      <c r="H70" s="50">
        <f t="shared" si="7"/>
        <v>87.01521919160291</v>
      </c>
      <c r="I70" s="50">
        <f>E70/D70*100</f>
        <v>99.84929139596531</v>
      </c>
    </row>
    <row r="71" spans="1:9" ht="18.75" customHeight="1">
      <c r="A71" s="81" t="s">
        <v>59</v>
      </c>
      <c r="B71" s="61" t="s">
        <v>60</v>
      </c>
      <c r="C71" s="79">
        <v>11845.1</v>
      </c>
      <c r="D71" s="14">
        <v>4443.75</v>
      </c>
      <c r="E71" s="14">
        <v>4111.89</v>
      </c>
      <c r="F71" s="14">
        <v>6381.84</v>
      </c>
      <c r="G71" s="14">
        <v>6381.84</v>
      </c>
      <c r="H71" s="50">
        <f t="shared" si="7"/>
        <v>100</v>
      </c>
      <c r="I71" s="50"/>
    </row>
    <row r="72" spans="1:9" ht="18.75" customHeight="1">
      <c r="A72" s="81" t="s">
        <v>62</v>
      </c>
      <c r="B72" s="85" t="s">
        <v>63</v>
      </c>
      <c r="C72" s="79">
        <v>291956.1</v>
      </c>
      <c r="D72" s="14">
        <v>431271.86</v>
      </c>
      <c r="E72" s="14">
        <v>382461.63</v>
      </c>
      <c r="F72" s="14">
        <v>463775.25</v>
      </c>
      <c r="G72" s="14">
        <v>457532.14</v>
      </c>
      <c r="H72" s="50">
        <f t="shared" si="7"/>
        <v>98.65385011382129</v>
      </c>
      <c r="I72" s="50">
        <f t="shared" si="6"/>
        <v>88.68225949172756</v>
      </c>
    </row>
    <row r="73" spans="1:9" ht="18.75" customHeight="1">
      <c r="A73" s="81" t="s">
        <v>65</v>
      </c>
      <c r="B73" s="78" t="s">
        <v>64</v>
      </c>
      <c r="C73" s="79">
        <v>1085409.9</v>
      </c>
      <c r="D73" s="14">
        <v>2131496.96</v>
      </c>
      <c r="E73" s="14">
        <v>1712442.09</v>
      </c>
      <c r="F73" s="14">
        <v>2348808.81</v>
      </c>
      <c r="G73" s="14">
        <v>2107678.85</v>
      </c>
      <c r="H73" s="50">
        <f t="shared" si="7"/>
        <v>89.73394688518731</v>
      </c>
      <c r="I73" s="50">
        <f t="shared" si="6"/>
        <v>80.33987953705551</v>
      </c>
    </row>
    <row r="74" spans="1:9" ht="18.75" customHeight="1">
      <c r="A74" s="81" t="s">
        <v>66</v>
      </c>
      <c r="B74" s="59" t="s">
        <v>67</v>
      </c>
      <c r="C74" s="79">
        <v>26610.9</v>
      </c>
      <c r="D74" s="14">
        <v>26198.3</v>
      </c>
      <c r="E74" s="14">
        <v>24848.67</v>
      </c>
      <c r="F74" s="14">
        <v>28397.23</v>
      </c>
      <c r="G74" s="14">
        <v>27956.72</v>
      </c>
      <c r="H74" s="50">
        <f t="shared" si="7"/>
        <v>98.44875714990512</v>
      </c>
      <c r="I74" s="50">
        <f t="shared" si="6"/>
        <v>94.84840619429504</v>
      </c>
    </row>
    <row r="75" spans="1:9" ht="18.75" customHeight="1">
      <c r="A75" s="81" t="s">
        <v>68</v>
      </c>
      <c r="B75" s="59" t="s">
        <v>69</v>
      </c>
      <c r="C75" s="79">
        <v>237735.9</v>
      </c>
      <c r="D75" s="14">
        <v>208608.43</v>
      </c>
      <c r="E75" s="14">
        <v>185209.57</v>
      </c>
      <c r="F75" s="14">
        <v>193228.98</v>
      </c>
      <c r="G75" s="14">
        <v>189023.96</v>
      </c>
      <c r="H75" s="50">
        <f t="shared" si="7"/>
        <v>97.82381504058034</v>
      </c>
      <c r="I75" s="50">
        <f t="shared" si="6"/>
        <v>88.78335837147138</v>
      </c>
    </row>
    <row r="76" spans="1:9" ht="18.75" customHeight="1">
      <c r="A76" s="75" t="s">
        <v>70</v>
      </c>
      <c r="B76" s="71" t="s">
        <v>71</v>
      </c>
      <c r="C76" s="31">
        <f>SUM(C77+C78+C80+C79)</f>
        <v>1343558.51</v>
      </c>
      <c r="D76" s="31">
        <f>SUM(D77+D78+D80+D79)</f>
        <v>4521028.72</v>
      </c>
      <c r="E76" s="31">
        <f>SUM(E77+E78+E80+E79)</f>
        <v>3210103.58</v>
      </c>
      <c r="F76" s="31">
        <f>SUM(F77+F78+F80+F79)</f>
        <v>4094308.4499999997</v>
      </c>
      <c r="G76" s="31">
        <f>SUM(G77+G78+G80+G79)</f>
        <v>2602866.83</v>
      </c>
      <c r="H76" s="46">
        <f t="shared" si="7"/>
        <v>63.5728075152716</v>
      </c>
      <c r="I76" s="46">
        <f t="shared" si="6"/>
        <v>71.00383073877045</v>
      </c>
    </row>
    <row r="77" spans="1:9" ht="18.75" customHeight="1">
      <c r="A77" s="81" t="s">
        <v>72</v>
      </c>
      <c r="B77" s="86" t="s">
        <v>73</v>
      </c>
      <c r="C77" s="79">
        <v>472393.3</v>
      </c>
      <c r="D77" s="14">
        <v>1037827.4</v>
      </c>
      <c r="E77" s="14">
        <v>933513.19</v>
      </c>
      <c r="F77" s="14">
        <v>752289.38</v>
      </c>
      <c r="G77" s="14">
        <v>458098.6</v>
      </c>
      <c r="H77" s="50">
        <f t="shared" si="7"/>
        <v>60.893934193248874</v>
      </c>
      <c r="I77" s="50">
        <f t="shared" si="6"/>
        <v>89.94879013600911</v>
      </c>
    </row>
    <row r="78" spans="1:9" ht="18.75" customHeight="1">
      <c r="A78" s="81" t="s">
        <v>74</v>
      </c>
      <c r="B78" s="86" t="s">
        <v>75</v>
      </c>
      <c r="C78" s="79">
        <v>146590.08</v>
      </c>
      <c r="D78" s="14">
        <v>1683278.25</v>
      </c>
      <c r="E78" s="14">
        <v>952995.16</v>
      </c>
      <c r="F78" s="14">
        <v>1770257.5</v>
      </c>
      <c r="G78" s="14">
        <v>1150779.53</v>
      </c>
      <c r="H78" s="50">
        <f t="shared" si="7"/>
        <v>65.00633551898524</v>
      </c>
      <c r="I78" s="50">
        <f t="shared" si="6"/>
        <v>56.61542647509407</v>
      </c>
    </row>
    <row r="79" spans="1:9" ht="18.75" customHeight="1">
      <c r="A79" s="81" t="s">
        <v>76</v>
      </c>
      <c r="B79" s="61" t="s">
        <v>77</v>
      </c>
      <c r="C79" s="79">
        <v>575666.13</v>
      </c>
      <c r="D79" s="14">
        <v>1725912.02</v>
      </c>
      <c r="E79" s="14">
        <v>1251270.16</v>
      </c>
      <c r="F79" s="14">
        <v>1382245.75</v>
      </c>
      <c r="G79" s="14">
        <v>805858.45</v>
      </c>
      <c r="H79" s="50">
        <f t="shared" si="7"/>
        <v>58.30066397382665</v>
      </c>
      <c r="I79" s="50">
        <f t="shared" si="6"/>
        <v>72.49906979615334</v>
      </c>
    </row>
    <row r="80" spans="1:9" ht="18.75" customHeight="1">
      <c r="A80" s="81" t="s">
        <v>78</v>
      </c>
      <c r="B80" s="59" t="s">
        <v>79</v>
      </c>
      <c r="C80" s="79">
        <v>148909</v>
      </c>
      <c r="D80" s="14">
        <v>74011.05</v>
      </c>
      <c r="E80" s="14">
        <v>72325.07</v>
      </c>
      <c r="F80" s="14">
        <v>189515.82</v>
      </c>
      <c r="G80" s="14">
        <v>188130.25</v>
      </c>
      <c r="H80" s="50">
        <f t="shared" si="7"/>
        <v>99.26888953122753</v>
      </c>
      <c r="I80" s="50">
        <f t="shared" si="6"/>
        <v>97.72198881113023</v>
      </c>
    </row>
    <row r="81" spans="1:9" ht="18.75" customHeight="1">
      <c r="A81" s="87" t="s">
        <v>80</v>
      </c>
      <c r="B81" s="83" t="s">
        <v>81</v>
      </c>
      <c r="C81" s="56">
        <f aca="true" t="shared" si="8" ref="C81:H81">C82</f>
        <v>10000</v>
      </c>
      <c r="D81" s="31">
        <f t="shared" si="8"/>
        <v>7985.4</v>
      </c>
      <c r="E81" s="56">
        <f t="shared" si="8"/>
        <v>6481.96</v>
      </c>
      <c r="F81" s="31">
        <f t="shared" si="8"/>
        <v>12874.45</v>
      </c>
      <c r="G81" s="31">
        <f t="shared" si="8"/>
        <v>11390.5</v>
      </c>
      <c r="H81" s="56">
        <f t="shared" si="8"/>
        <v>88.4736823708974</v>
      </c>
      <c r="I81" s="46">
        <f t="shared" si="6"/>
        <v>81.17264006812434</v>
      </c>
    </row>
    <row r="82" spans="1:9" ht="21.75" customHeight="1">
      <c r="A82" s="81" t="s">
        <v>82</v>
      </c>
      <c r="B82" s="61" t="s">
        <v>83</v>
      </c>
      <c r="C82" s="80">
        <v>10000</v>
      </c>
      <c r="D82" s="28">
        <v>7985.4</v>
      </c>
      <c r="E82" s="28">
        <v>6481.96</v>
      </c>
      <c r="F82" s="14">
        <v>12874.45</v>
      </c>
      <c r="G82" s="14">
        <v>11390.5</v>
      </c>
      <c r="H82" s="50">
        <f t="shared" si="7"/>
        <v>88.4736823708974</v>
      </c>
      <c r="I82" s="50">
        <f t="shared" si="6"/>
        <v>81.17264006812434</v>
      </c>
    </row>
    <row r="83" spans="1:9" ht="18.75" customHeight="1">
      <c r="A83" s="87" t="s">
        <v>86</v>
      </c>
      <c r="B83" s="83" t="s">
        <v>87</v>
      </c>
      <c r="C83" s="76">
        <f>SUM(C84+C85+C86+C87)</f>
        <v>4345411.5770000005</v>
      </c>
      <c r="D83" s="31">
        <f>SUM(D84+D85+D86+D87)</f>
        <v>5556382.140000001</v>
      </c>
      <c r="E83" s="31">
        <f>SUM(E84+E85+E86+E87)</f>
        <v>5104886.9</v>
      </c>
      <c r="F83" s="31">
        <f>SUM(F84+F85+F86+F87)</f>
        <v>6620687.87</v>
      </c>
      <c r="G83" s="31">
        <f>SUM(G84+G85+G86+G87)</f>
        <v>6096997.82</v>
      </c>
      <c r="H83" s="46">
        <f t="shared" si="7"/>
        <v>92.09009607033477</v>
      </c>
      <c r="I83" s="46">
        <f t="shared" si="6"/>
        <v>91.87429466469345</v>
      </c>
    </row>
    <row r="84" spans="1:9" ht="18.75" customHeight="1">
      <c r="A84" s="77" t="s">
        <v>88</v>
      </c>
      <c r="B84" s="59" t="s">
        <v>89</v>
      </c>
      <c r="C84" s="79">
        <v>1461620.266</v>
      </c>
      <c r="D84" s="28">
        <v>1526330.73</v>
      </c>
      <c r="E84" s="28">
        <v>1374787.19</v>
      </c>
      <c r="F84" s="14">
        <v>2728047.46</v>
      </c>
      <c r="G84" s="14">
        <v>2207265.13</v>
      </c>
      <c r="H84" s="50">
        <f t="shared" si="7"/>
        <v>80.9100707507486</v>
      </c>
      <c r="I84" s="50">
        <f t="shared" si="6"/>
        <v>90.07138249781552</v>
      </c>
    </row>
    <row r="85" spans="1:9" ht="18.75" customHeight="1">
      <c r="A85" s="81" t="s">
        <v>90</v>
      </c>
      <c r="B85" s="86" t="s">
        <v>91</v>
      </c>
      <c r="C85" s="79">
        <v>2388527.02</v>
      </c>
      <c r="D85" s="28">
        <v>3541189.93</v>
      </c>
      <c r="E85" s="28">
        <v>3244671.46</v>
      </c>
      <c r="F85" s="14">
        <v>3191166.96</v>
      </c>
      <c r="G85" s="14">
        <v>3189037.27</v>
      </c>
      <c r="H85" s="50">
        <f t="shared" si="7"/>
        <v>99.93326297161211</v>
      </c>
      <c r="I85" s="50">
        <f t="shared" si="6"/>
        <v>91.62658665981239</v>
      </c>
    </row>
    <row r="86" spans="1:9" ht="21" customHeight="1">
      <c r="A86" s="81" t="s">
        <v>92</v>
      </c>
      <c r="B86" s="61" t="s">
        <v>93</v>
      </c>
      <c r="C86" s="79">
        <v>97824.81</v>
      </c>
      <c r="D86" s="28">
        <v>134220.95</v>
      </c>
      <c r="E86" s="28">
        <v>131233.64</v>
      </c>
      <c r="F86" s="14">
        <v>150693.38</v>
      </c>
      <c r="G86" s="14">
        <v>150578.38</v>
      </c>
      <c r="H86" s="50">
        <f t="shared" si="7"/>
        <v>99.92368609689424</v>
      </c>
      <c r="I86" s="50">
        <f t="shared" si="6"/>
        <v>97.7743340365271</v>
      </c>
    </row>
    <row r="87" spans="1:9" ht="18.75" customHeight="1">
      <c r="A87" s="81" t="s">
        <v>94</v>
      </c>
      <c r="B87" s="85" t="s">
        <v>95</v>
      </c>
      <c r="C87" s="89">
        <v>397439.481</v>
      </c>
      <c r="D87" s="28">
        <v>354640.53</v>
      </c>
      <c r="E87" s="28">
        <v>354194.61</v>
      </c>
      <c r="F87" s="14">
        <v>550780.07</v>
      </c>
      <c r="G87" s="14">
        <v>550117.04</v>
      </c>
      <c r="H87" s="50">
        <f t="shared" si="7"/>
        <v>99.87961982720255</v>
      </c>
      <c r="I87" s="50">
        <f t="shared" si="6"/>
        <v>99.87426141056127</v>
      </c>
    </row>
    <row r="88" spans="1:9" ht="18.75" customHeight="1">
      <c r="A88" s="87" t="s">
        <v>96</v>
      </c>
      <c r="B88" s="83" t="s">
        <v>171</v>
      </c>
      <c r="C88" s="31">
        <f>C89+C90</f>
        <v>294296.207</v>
      </c>
      <c r="D88" s="31">
        <f>D89+D90</f>
        <v>340821.29</v>
      </c>
      <c r="E88" s="31">
        <f>E89+E90</f>
        <v>325048.86</v>
      </c>
      <c r="F88" s="31">
        <f>F89+F90</f>
        <v>305355.28</v>
      </c>
      <c r="G88" s="31">
        <f>G89+G90</f>
        <v>304970.93</v>
      </c>
      <c r="H88" s="46">
        <f t="shared" si="7"/>
        <v>99.87413022627281</v>
      </c>
      <c r="I88" s="46">
        <f t="shared" si="6"/>
        <v>95.37222865390834</v>
      </c>
    </row>
    <row r="89" spans="1:9" ht="18.75" customHeight="1">
      <c r="A89" s="81" t="s">
        <v>97</v>
      </c>
      <c r="B89" s="59" t="s">
        <v>98</v>
      </c>
      <c r="C89" s="80">
        <v>294296.207</v>
      </c>
      <c r="D89" s="28">
        <v>334833.57</v>
      </c>
      <c r="E89" s="28">
        <v>319061.13</v>
      </c>
      <c r="F89" s="14">
        <v>305355.28</v>
      </c>
      <c r="G89" s="14">
        <v>304970.93</v>
      </c>
      <c r="H89" s="50">
        <f t="shared" si="7"/>
        <v>99.87413022627281</v>
      </c>
      <c r="I89" s="50">
        <f t="shared" si="6"/>
        <v>95.28946873516894</v>
      </c>
    </row>
    <row r="90" spans="1:9" ht="21" customHeight="1">
      <c r="A90" s="81" t="s">
        <v>99</v>
      </c>
      <c r="B90" s="59" t="s">
        <v>164</v>
      </c>
      <c r="C90" s="80"/>
      <c r="D90" s="28">
        <v>5987.72</v>
      </c>
      <c r="E90" s="28">
        <v>5987.73</v>
      </c>
      <c r="F90" s="88"/>
      <c r="G90" s="80"/>
      <c r="H90" s="50"/>
      <c r="I90" s="50">
        <f t="shared" si="6"/>
        <v>100.00016700847733</v>
      </c>
    </row>
    <row r="91" spans="1:9" ht="18.75" customHeight="1">
      <c r="A91" s="75" t="s">
        <v>101</v>
      </c>
      <c r="B91" s="90" t="s">
        <v>170</v>
      </c>
      <c r="C91" s="56"/>
      <c r="D91" s="31">
        <f>D92</f>
        <v>3910.61</v>
      </c>
      <c r="E91" s="31">
        <f>E92</f>
        <v>3910.61</v>
      </c>
      <c r="F91" s="31"/>
      <c r="G91" s="31"/>
      <c r="H91" s="56"/>
      <c r="I91" s="46">
        <f t="shared" si="6"/>
        <v>100</v>
      </c>
    </row>
    <row r="92" spans="1:9" ht="18.75" customHeight="1">
      <c r="A92" s="81" t="s">
        <v>149</v>
      </c>
      <c r="B92" s="59" t="s">
        <v>174</v>
      </c>
      <c r="C92" s="80"/>
      <c r="D92" s="8">
        <v>3910.61</v>
      </c>
      <c r="E92" s="8">
        <v>3910.61</v>
      </c>
      <c r="F92" s="80"/>
      <c r="G92" s="80"/>
      <c r="H92" s="50"/>
      <c r="I92" s="50">
        <f t="shared" si="6"/>
        <v>100</v>
      </c>
    </row>
    <row r="93" spans="1:9" ht="18.75" customHeight="1">
      <c r="A93" s="75" t="s">
        <v>103</v>
      </c>
      <c r="B93" s="71" t="s">
        <v>104</v>
      </c>
      <c r="C93" s="31">
        <f>C94+C95+C96+C97+C98</f>
        <v>395707.1</v>
      </c>
      <c r="D93" s="31">
        <f>D94+D95+D96+D97+D98</f>
        <v>474748.57</v>
      </c>
      <c r="E93" s="31">
        <f>E94+E95+E96+E97+E98</f>
        <v>441383.82</v>
      </c>
      <c r="F93" s="31">
        <f>F94+F95+F96+F97+F98</f>
        <v>434979.08999999997</v>
      </c>
      <c r="G93" s="31">
        <f>G94+G95+G96+G97+G98</f>
        <v>404907.60000000003</v>
      </c>
      <c r="H93" s="46">
        <f aca="true" t="shared" si="9" ref="H93:H109">G93/F93*100</f>
        <v>93.08668147703378</v>
      </c>
      <c r="I93" s="46">
        <f t="shared" si="6"/>
        <v>92.97212206452775</v>
      </c>
    </row>
    <row r="94" spans="1:9" ht="18.75" customHeight="1">
      <c r="A94" s="81" t="s">
        <v>105</v>
      </c>
      <c r="B94" s="59" t="s">
        <v>106</v>
      </c>
      <c r="C94" s="79">
        <v>20886</v>
      </c>
      <c r="D94" s="28">
        <v>20869</v>
      </c>
      <c r="E94" s="28">
        <v>17734.53</v>
      </c>
      <c r="F94" s="14">
        <v>20804.76</v>
      </c>
      <c r="G94" s="14">
        <v>20804.21</v>
      </c>
      <c r="H94" s="50">
        <f t="shared" si="9"/>
        <v>99.99735637421436</v>
      </c>
      <c r="I94" s="50">
        <f t="shared" si="6"/>
        <v>84.98025779864871</v>
      </c>
    </row>
    <row r="95" spans="1:9" ht="18.75" customHeight="1">
      <c r="A95" s="81" t="s">
        <v>107</v>
      </c>
      <c r="B95" s="86" t="s">
        <v>108</v>
      </c>
      <c r="C95" s="79">
        <v>44759.4</v>
      </c>
      <c r="D95" s="28">
        <v>42008.04</v>
      </c>
      <c r="E95" s="28">
        <v>41727.33</v>
      </c>
      <c r="F95" s="14">
        <v>51449.9</v>
      </c>
      <c r="G95" s="14">
        <v>51449.89</v>
      </c>
      <c r="H95" s="50">
        <f t="shared" si="9"/>
        <v>99.99998056361625</v>
      </c>
      <c r="I95" s="50">
        <f t="shared" si="6"/>
        <v>99.33177077530873</v>
      </c>
    </row>
    <row r="96" spans="1:9" ht="18.75" customHeight="1">
      <c r="A96" s="81" t="s">
        <v>109</v>
      </c>
      <c r="B96" s="59" t="s">
        <v>110</v>
      </c>
      <c r="C96" s="79">
        <v>111493.5</v>
      </c>
      <c r="D96" s="28">
        <v>154630.27</v>
      </c>
      <c r="E96" s="28">
        <v>144553.35</v>
      </c>
      <c r="F96" s="14">
        <v>110684.66</v>
      </c>
      <c r="G96" s="14">
        <v>91945.82</v>
      </c>
      <c r="H96" s="50">
        <f t="shared" si="9"/>
        <v>83.07006589711709</v>
      </c>
      <c r="I96" s="50">
        <f t="shared" si="6"/>
        <v>93.48321644914674</v>
      </c>
    </row>
    <row r="97" spans="1:9" ht="18.75" customHeight="1">
      <c r="A97" s="81" t="s">
        <v>111</v>
      </c>
      <c r="B97" s="78" t="s">
        <v>112</v>
      </c>
      <c r="C97" s="79">
        <v>138243.9</v>
      </c>
      <c r="D97" s="28">
        <v>212535.11</v>
      </c>
      <c r="E97" s="28">
        <v>193309.13</v>
      </c>
      <c r="F97" s="14">
        <v>164053.99</v>
      </c>
      <c r="G97" s="14">
        <v>153684.48</v>
      </c>
      <c r="H97" s="50">
        <f t="shared" si="9"/>
        <v>93.67920889946049</v>
      </c>
      <c r="I97" s="50">
        <f t="shared" si="6"/>
        <v>90.95397461624106</v>
      </c>
    </row>
    <row r="98" spans="1:9" ht="18.75" customHeight="1">
      <c r="A98" s="81" t="s">
        <v>113</v>
      </c>
      <c r="B98" s="59" t="s">
        <v>114</v>
      </c>
      <c r="C98" s="79">
        <v>80324.3</v>
      </c>
      <c r="D98" s="28">
        <v>44706.15</v>
      </c>
      <c r="E98" s="28">
        <v>44059.48</v>
      </c>
      <c r="F98" s="14">
        <v>87985.78</v>
      </c>
      <c r="G98" s="14">
        <v>87023.2</v>
      </c>
      <c r="H98" s="50">
        <f t="shared" si="9"/>
        <v>98.90598230759561</v>
      </c>
      <c r="I98" s="50">
        <f t="shared" si="6"/>
        <v>98.55350997569687</v>
      </c>
    </row>
    <row r="99" spans="1:9" ht="18.75" customHeight="1">
      <c r="A99" s="75" t="s">
        <v>115</v>
      </c>
      <c r="B99" s="91" t="s">
        <v>102</v>
      </c>
      <c r="C99" s="56">
        <f>C100+C102</f>
        <v>50000</v>
      </c>
      <c r="D99" s="31">
        <f>SUM(D100:D103)</f>
        <v>98397.5</v>
      </c>
      <c r="E99" s="31">
        <f>SUM(E100:E103)</f>
        <v>98097.55</v>
      </c>
      <c r="F99" s="31">
        <f>SUM(F100:F103)</f>
        <v>96025.3</v>
      </c>
      <c r="G99" s="31">
        <f>SUM(G100:G103)</f>
        <v>92496.81</v>
      </c>
      <c r="H99" s="46">
        <f t="shared" si="9"/>
        <v>96.32545797826198</v>
      </c>
      <c r="I99" s="46">
        <f t="shared" si="6"/>
        <v>99.69516501943647</v>
      </c>
    </row>
    <row r="100" spans="1:9" ht="18.75" customHeight="1">
      <c r="A100" s="81" t="s">
        <v>155</v>
      </c>
      <c r="B100" s="92" t="s">
        <v>165</v>
      </c>
      <c r="C100" s="80">
        <v>8000</v>
      </c>
      <c r="D100" s="28">
        <v>11897.5</v>
      </c>
      <c r="E100" s="28">
        <v>11597.55</v>
      </c>
      <c r="F100" s="14">
        <v>7963.02</v>
      </c>
      <c r="G100" s="14">
        <v>7504.46</v>
      </c>
      <c r="H100" s="50">
        <f t="shared" si="9"/>
        <v>94.24138078266789</v>
      </c>
      <c r="I100" s="50">
        <f t="shared" si="6"/>
        <v>97.47888211809203</v>
      </c>
    </row>
    <row r="101" spans="1:9" ht="18.75" customHeight="1">
      <c r="A101" s="81" t="s">
        <v>258</v>
      </c>
      <c r="B101" s="92" t="s">
        <v>261</v>
      </c>
      <c r="C101" s="80"/>
      <c r="D101" s="28"/>
      <c r="E101" s="28"/>
      <c r="F101" s="14">
        <v>1062.28</v>
      </c>
      <c r="G101" s="14">
        <v>992.35</v>
      </c>
      <c r="H101" s="50"/>
      <c r="I101" s="50"/>
    </row>
    <row r="102" spans="1:9" ht="18.75" customHeight="1">
      <c r="A102" s="81" t="s">
        <v>156</v>
      </c>
      <c r="B102" s="93" t="s">
        <v>166</v>
      </c>
      <c r="C102" s="80">
        <v>42000</v>
      </c>
      <c r="D102" s="28">
        <v>86500</v>
      </c>
      <c r="E102" s="28">
        <v>86500</v>
      </c>
      <c r="F102" s="14">
        <v>84000</v>
      </c>
      <c r="G102" s="14">
        <v>84000</v>
      </c>
      <c r="H102" s="50">
        <f t="shared" si="9"/>
        <v>100</v>
      </c>
      <c r="I102" s="50">
        <f t="shared" si="6"/>
        <v>100</v>
      </c>
    </row>
    <row r="103" spans="1:9" ht="18.75" customHeight="1">
      <c r="A103" s="81" t="s">
        <v>252</v>
      </c>
      <c r="B103" s="93" t="s">
        <v>253</v>
      </c>
      <c r="C103" s="80"/>
      <c r="D103" s="84"/>
      <c r="E103" s="84"/>
      <c r="F103" s="14">
        <v>3000</v>
      </c>
      <c r="G103" s="14">
        <v>0</v>
      </c>
      <c r="H103" s="50"/>
      <c r="I103" s="50"/>
    </row>
    <row r="104" spans="1:9" ht="18.75" customHeight="1">
      <c r="A104" s="94" t="s">
        <v>157</v>
      </c>
      <c r="B104" s="95" t="s">
        <v>167</v>
      </c>
      <c r="C104" s="56">
        <f>SUM(C105:C106)</f>
        <v>25576</v>
      </c>
      <c r="D104" s="31">
        <f>SUM(D105:D106)</f>
        <v>37646.11</v>
      </c>
      <c r="E104" s="56">
        <f>SUM(E105:E106)</f>
        <v>36970.28</v>
      </c>
      <c r="F104" s="31">
        <f>SUM(F105:F106)</f>
        <v>37510.25</v>
      </c>
      <c r="G104" s="31">
        <f>SUM(G105:G106)</f>
        <v>37465.8</v>
      </c>
      <c r="H104" s="46">
        <f t="shared" si="9"/>
        <v>99.88149905692445</v>
      </c>
      <c r="I104" s="46">
        <f t="shared" si="6"/>
        <v>98.20478131737913</v>
      </c>
    </row>
    <row r="105" spans="1:9" ht="18.75" customHeight="1">
      <c r="A105" s="96" t="s">
        <v>158</v>
      </c>
      <c r="B105" s="93" t="s">
        <v>100</v>
      </c>
      <c r="C105" s="80">
        <v>11576</v>
      </c>
      <c r="D105" s="28">
        <v>21589.85</v>
      </c>
      <c r="E105" s="28">
        <v>21001.51</v>
      </c>
      <c r="F105" s="14">
        <f>3308.74-62.74</f>
        <v>3246</v>
      </c>
      <c r="G105" s="14">
        <f>3266.99-62.74</f>
        <v>3204.25</v>
      </c>
      <c r="H105" s="50">
        <f t="shared" si="9"/>
        <v>98.71380160197167</v>
      </c>
      <c r="I105" s="50">
        <f t="shared" si="6"/>
        <v>97.2749231699155</v>
      </c>
    </row>
    <row r="106" spans="1:9" ht="18.75" customHeight="1">
      <c r="A106" s="96" t="s">
        <v>159</v>
      </c>
      <c r="B106" s="93" t="s">
        <v>168</v>
      </c>
      <c r="C106" s="80">
        <v>14000</v>
      </c>
      <c r="D106" s="28">
        <v>16056.26</v>
      </c>
      <c r="E106" s="28">
        <v>15968.77</v>
      </c>
      <c r="F106" s="14">
        <v>34264.25</v>
      </c>
      <c r="G106" s="14">
        <v>34261.55</v>
      </c>
      <c r="H106" s="50">
        <f t="shared" si="9"/>
        <v>99.99212006683351</v>
      </c>
      <c r="I106" s="50">
        <f t="shared" si="6"/>
        <v>99.45510349234505</v>
      </c>
    </row>
    <row r="107" spans="1:9" ht="18.75" customHeight="1">
      <c r="A107" s="87" t="s">
        <v>160</v>
      </c>
      <c r="B107" s="95" t="s">
        <v>169</v>
      </c>
      <c r="C107" s="31">
        <f>C108</f>
        <v>327881.2</v>
      </c>
      <c r="D107" s="31">
        <f>D108</f>
        <v>272538.84</v>
      </c>
      <c r="E107" s="31">
        <f>E108</f>
        <v>265521.36</v>
      </c>
      <c r="F107" s="31">
        <f>F108</f>
        <v>286038.2</v>
      </c>
      <c r="G107" s="31">
        <f>G108</f>
        <v>281846.78</v>
      </c>
      <c r="H107" s="46">
        <f t="shared" si="9"/>
        <v>98.5346642511385</v>
      </c>
      <c r="I107" s="46">
        <f t="shared" si="6"/>
        <v>97.42514498117038</v>
      </c>
    </row>
    <row r="108" spans="1:9" ht="39.75" customHeight="1">
      <c r="A108" s="77" t="s">
        <v>161</v>
      </c>
      <c r="B108" s="93" t="s">
        <v>152</v>
      </c>
      <c r="C108" s="80">
        <v>327881.2</v>
      </c>
      <c r="D108" s="8">
        <v>272538.84</v>
      </c>
      <c r="E108" s="8">
        <v>265521.36</v>
      </c>
      <c r="F108" s="8">
        <v>286038.2</v>
      </c>
      <c r="G108" s="8">
        <v>281846.78</v>
      </c>
      <c r="H108" s="50">
        <f t="shared" si="9"/>
        <v>98.5346642511385</v>
      </c>
      <c r="I108" s="50">
        <f t="shared" si="6"/>
        <v>97.42514498117038</v>
      </c>
    </row>
    <row r="109" spans="1:9" ht="18.75" customHeight="1">
      <c r="A109" s="81"/>
      <c r="B109" s="71" t="s">
        <v>116</v>
      </c>
      <c r="C109" s="31">
        <f>SUM(C55+C64+C66+C69+C76+C81+C83+C88+C91+C93+C99+C104+C107)</f>
        <v>9280392.53</v>
      </c>
      <c r="D109" s="31">
        <f>SUM(D55+D64+D66+D69+D76+D81+D83+D88+D91+D93+D99+D104+D107)</f>
        <v>15145992.799999999</v>
      </c>
      <c r="E109" s="31">
        <f>SUM(E55+E64+E66+E69+E76+E81+E83+E88+E91+E93+E99+E104+E107)</f>
        <v>12814735.999999998</v>
      </c>
      <c r="F109" s="31">
        <f>SUM(F55+F64+F66+F69+F76+F81+F83+F88+F91+F93+F99+F104+F107)</f>
        <v>15762119.839999998</v>
      </c>
      <c r="G109" s="31">
        <f>SUM(G55+G64+G66+G69+G76+G81+G83+G88+G91+G93+G99+G104+G107)</f>
        <v>13393637.56</v>
      </c>
      <c r="H109" s="46">
        <f t="shared" si="9"/>
        <v>84.97358030491921</v>
      </c>
      <c r="I109" s="46">
        <f>E109/D109*100</f>
        <v>84.60809515240229</v>
      </c>
    </row>
    <row r="110" spans="1:9" ht="18.75" customHeight="1">
      <c r="A110" s="81"/>
      <c r="B110" s="59" t="s">
        <v>117</v>
      </c>
      <c r="C110" s="97">
        <f>C53-C109</f>
        <v>-125417</v>
      </c>
      <c r="D110" s="97">
        <f>D53-D109</f>
        <v>-2174372.509999998</v>
      </c>
      <c r="E110" s="97">
        <f>E53-E109</f>
        <v>-515790.39999999665</v>
      </c>
      <c r="F110" s="97">
        <f>F53-F109</f>
        <v>-1776495.839999998</v>
      </c>
      <c r="G110" s="97">
        <f>G53-G109</f>
        <v>-319864.4399999995</v>
      </c>
      <c r="H110" s="98"/>
      <c r="I110" s="99"/>
    </row>
    <row r="111" spans="1:9" ht="18.75" customHeight="1">
      <c r="A111" s="40" t="s">
        <v>118</v>
      </c>
      <c r="B111" s="36" t="s">
        <v>119</v>
      </c>
      <c r="C111" s="31"/>
      <c r="D111" s="100"/>
      <c r="E111" s="100"/>
      <c r="F111" s="101"/>
      <c r="G111" s="116"/>
      <c r="H111" s="98"/>
      <c r="I111" s="99"/>
    </row>
    <row r="112" spans="1:9" ht="22.5" customHeight="1">
      <c r="A112" s="102" t="s">
        <v>120</v>
      </c>
      <c r="B112" s="61" t="s">
        <v>121</v>
      </c>
      <c r="C112" s="80">
        <f>C115-C119+C127</f>
        <v>125417</v>
      </c>
      <c r="D112" s="80">
        <f>D115-D119+D127</f>
        <v>134387.44000000012</v>
      </c>
      <c r="E112" s="80">
        <f aca="true" t="shared" si="10" ref="D112:E114">E115-E119</f>
        <v>133877.28000000003</v>
      </c>
      <c r="F112" s="88">
        <f>F115-F119+F127</f>
        <v>125417.00000000009</v>
      </c>
      <c r="G112" s="128">
        <f>G115-G119+G127</f>
        <v>125417.06000000014</v>
      </c>
      <c r="H112" s="103"/>
      <c r="I112" s="99"/>
    </row>
    <row r="113" spans="1:9" ht="18.75" customHeight="1">
      <c r="A113" s="102" t="s">
        <v>122</v>
      </c>
      <c r="B113" s="104" t="s">
        <v>123</v>
      </c>
      <c r="C113" s="80">
        <f>C116-C120</f>
        <v>132555</v>
      </c>
      <c r="D113" s="80">
        <f t="shared" si="10"/>
        <v>215929.27000000002</v>
      </c>
      <c r="E113" s="80">
        <f t="shared" si="10"/>
        <v>215929</v>
      </c>
      <c r="F113" s="80">
        <f>F116-F120</f>
        <v>128553.1000000001</v>
      </c>
      <c r="G113" s="80">
        <f>G116-G120</f>
        <v>128553.1000000001</v>
      </c>
      <c r="H113" s="105"/>
      <c r="I113" s="99"/>
    </row>
    <row r="114" spans="1:9" ht="36.75" customHeight="1">
      <c r="A114" s="102" t="s">
        <v>147</v>
      </c>
      <c r="B114" s="104" t="s">
        <v>148</v>
      </c>
      <c r="C114" s="80">
        <f>C117-C121</f>
        <v>-7138</v>
      </c>
      <c r="D114" s="80">
        <f t="shared" si="10"/>
        <v>-83241.38</v>
      </c>
      <c r="E114" s="80">
        <f t="shared" si="10"/>
        <v>-82051.72</v>
      </c>
      <c r="F114" s="80">
        <f>F117-F121</f>
        <v>-7138</v>
      </c>
      <c r="G114" s="128">
        <f>G117-G121</f>
        <v>-7137.94</v>
      </c>
      <c r="H114" s="105"/>
      <c r="I114" s="99"/>
    </row>
    <row r="115" spans="1:9" ht="18.75" customHeight="1">
      <c r="A115" s="102"/>
      <c r="B115" s="106" t="s">
        <v>124</v>
      </c>
      <c r="C115" s="107">
        <f>C116+C117</f>
        <v>2711013.1</v>
      </c>
      <c r="D115" s="107">
        <f>D116+D117</f>
        <v>1615929.27</v>
      </c>
      <c r="E115" s="107">
        <f>E116+E117</f>
        <v>1615929</v>
      </c>
      <c r="F115" s="107">
        <f>F116+F117</f>
        <v>2707011.2</v>
      </c>
      <c r="G115" s="107">
        <f>G116+G117</f>
        <v>2707011.2</v>
      </c>
      <c r="H115" s="105"/>
      <c r="I115" s="99"/>
    </row>
    <row r="116" spans="1:9" ht="36.75" customHeight="1">
      <c r="A116" s="102" t="s">
        <v>125</v>
      </c>
      <c r="B116" s="104" t="s">
        <v>244</v>
      </c>
      <c r="C116" s="80">
        <v>2711013.1</v>
      </c>
      <c r="D116" s="8">
        <v>1615929.27</v>
      </c>
      <c r="E116" s="5">
        <v>1615929</v>
      </c>
      <c r="F116" s="80">
        <v>2707011.2</v>
      </c>
      <c r="G116" s="80">
        <v>2707011.2</v>
      </c>
      <c r="H116" s="105"/>
      <c r="I116" s="99"/>
    </row>
    <row r="117" spans="1:9" ht="36.75" customHeight="1" hidden="1">
      <c r="A117" s="102" t="s">
        <v>126</v>
      </c>
      <c r="B117" s="104" t="s">
        <v>127</v>
      </c>
      <c r="C117" s="80"/>
      <c r="D117" s="80">
        <f>D118</f>
        <v>0</v>
      </c>
      <c r="E117" s="80">
        <f>E118</f>
        <v>0</v>
      </c>
      <c r="F117" s="80">
        <f>F118</f>
        <v>0</v>
      </c>
      <c r="G117" s="128">
        <f>G118</f>
        <v>0</v>
      </c>
      <c r="H117" s="105"/>
      <c r="I117" s="99"/>
    </row>
    <row r="118" spans="1:9" ht="36.75" customHeight="1" hidden="1">
      <c r="A118" s="102" t="s">
        <v>128</v>
      </c>
      <c r="B118" s="104" t="s">
        <v>129</v>
      </c>
      <c r="C118" s="80"/>
      <c r="D118" s="80"/>
      <c r="E118" s="80"/>
      <c r="F118" s="80"/>
      <c r="G118" s="128"/>
      <c r="H118" s="105"/>
      <c r="I118" s="99"/>
    </row>
    <row r="119" spans="1:9" ht="18.75" customHeight="1">
      <c r="A119" s="102"/>
      <c r="B119" s="106" t="s">
        <v>130</v>
      </c>
      <c r="C119" s="107">
        <f>C120+C121</f>
        <v>2585596.1</v>
      </c>
      <c r="D119" s="107">
        <f>D120+D121</f>
        <v>1483241.38</v>
      </c>
      <c r="E119" s="107">
        <f>E120+E121</f>
        <v>1482051.72</v>
      </c>
      <c r="F119" s="107">
        <f>F120+F121</f>
        <v>2585596.1</v>
      </c>
      <c r="G119" s="129">
        <f>G120+G121</f>
        <v>2585596.04</v>
      </c>
      <c r="H119" s="105"/>
      <c r="I119" s="99"/>
    </row>
    <row r="120" spans="1:9" ht="37.5">
      <c r="A120" s="102" t="s">
        <v>131</v>
      </c>
      <c r="B120" s="104" t="s">
        <v>243</v>
      </c>
      <c r="C120" s="80">
        <v>2578458.1</v>
      </c>
      <c r="D120" s="8">
        <v>1400000</v>
      </c>
      <c r="E120" s="8">
        <v>1400000</v>
      </c>
      <c r="F120" s="80">
        <v>2578458.1</v>
      </c>
      <c r="G120" s="128">
        <v>2578458.1</v>
      </c>
      <c r="H120" s="105"/>
      <c r="I120" s="99"/>
    </row>
    <row r="121" spans="1:9" ht="55.5" customHeight="1">
      <c r="A121" s="102" t="s">
        <v>132</v>
      </c>
      <c r="B121" s="104" t="s">
        <v>133</v>
      </c>
      <c r="C121" s="80">
        <f>C122</f>
        <v>7138</v>
      </c>
      <c r="D121" s="80">
        <f>D122</f>
        <v>83241.38</v>
      </c>
      <c r="E121" s="80">
        <f>E122</f>
        <v>82051.72</v>
      </c>
      <c r="F121" s="80">
        <f>F122</f>
        <v>7138</v>
      </c>
      <c r="G121" s="128">
        <f>G122</f>
        <v>7137.94</v>
      </c>
      <c r="H121" s="105"/>
      <c r="I121" s="99"/>
    </row>
    <row r="122" spans="1:9" ht="56.25" customHeight="1">
      <c r="A122" s="102" t="s">
        <v>241</v>
      </c>
      <c r="B122" s="104" t="s">
        <v>242</v>
      </c>
      <c r="C122" s="80">
        <v>7138</v>
      </c>
      <c r="D122" s="80">
        <v>83241.38</v>
      </c>
      <c r="E122" s="80">
        <v>82051.72</v>
      </c>
      <c r="F122" s="80">
        <v>7138</v>
      </c>
      <c r="G122" s="128">
        <v>7137.94</v>
      </c>
      <c r="H122" s="105"/>
      <c r="I122" s="99"/>
    </row>
    <row r="123" spans="1:9" ht="21" customHeight="1">
      <c r="A123" s="102" t="s">
        <v>134</v>
      </c>
      <c r="B123" s="104" t="s">
        <v>135</v>
      </c>
      <c r="C123" s="80">
        <f>C124</f>
        <v>97213.86</v>
      </c>
      <c r="D123" s="80">
        <v>228932.38</v>
      </c>
      <c r="E123" s="80"/>
      <c r="F123" s="80">
        <v>115049.3</v>
      </c>
      <c r="G123" s="128"/>
      <c r="H123" s="105"/>
      <c r="I123" s="99"/>
    </row>
    <row r="124" spans="1:9" ht="112.5" hidden="1">
      <c r="A124" s="102" t="s">
        <v>240</v>
      </c>
      <c r="B124" s="104" t="s">
        <v>239</v>
      </c>
      <c r="C124" s="80">
        <v>97213.86</v>
      </c>
      <c r="D124" s="80">
        <v>239062.38</v>
      </c>
      <c r="E124" s="80"/>
      <c r="F124" s="80">
        <v>97213.86</v>
      </c>
      <c r="G124" s="128"/>
      <c r="H124" s="105"/>
      <c r="I124" s="99"/>
    </row>
    <row r="125" spans="1:9" ht="38.25" customHeight="1">
      <c r="A125" s="102" t="s">
        <v>136</v>
      </c>
      <c r="B125" s="104" t="s">
        <v>238</v>
      </c>
      <c r="C125" s="80">
        <f>C126</f>
        <v>97213.86</v>
      </c>
      <c r="D125" s="80">
        <v>228932.38</v>
      </c>
      <c r="E125" s="80"/>
      <c r="F125" s="80">
        <v>115049.3</v>
      </c>
      <c r="G125" s="128"/>
      <c r="H125" s="105"/>
      <c r="I125" s="99"/>
    </row>
    <row r="126" spans="1:9" ht="56.25" hidden="1">
      <c r="A126" s="102" t="s">
        <v>237</v>
      </c>
      <c r="B126" s="104" t="s">
        <v>236</v>
      </c>
      <c r="C126" s="80">
        <v>97213.86</v>
      </c>
      <c r="D126" s="80">
        <v>239062.38</v>
      </c>
      <c r="E126" s="80"/>
      <c r="F126" s="80">
        <v>115049.3</v>
      </c>
      <c r="G126" s="128"/>
      <c r="H126" s="105"/>
      <c r="I126" s="99"/>
    </row>
    <row r="127" spans="1:9" ht="41.25" customHeight="1">
      <c r="A127" s="102" t="s">
        <v>234</v>
      </c>
      <c r="B127" s="60" t="s">
        <v>137</v>
      </c>
      <c r="C127" s="88"/>
      <c r="D127" s="15">
        <v>1699.55</v>
      </c>
      <c r="E127" s="5">
        <v>1028.07</v>
      </c>
      <c r="F127" s="80">
        <v>4001.9</v>
      </c>
      <c r="G127" s="128">
        <v>4001.9</v>
      </c>
      <c r="H127" s="105"/>
      <c r="I127" s="99"/>
    </row>
    <row r="128" spans="1:9" ht="41.25" customHeight="1" hidden="1">
      <c r="A128" s="102" t="s">
        <v>138</v>
      </c>
      <c r="B128" s="60" t="s">
        <v>139</v>
      </c>
      <c r="C128" s="88"/>
      <c r="D128" s="88"/>
      <c r="E128" s="80"/>
      <c r="F128" s="80"/>
      <c r="G128" s="128"/>
      <c r="H128" s="105"/>
      <c r="I128" s="99"/>
    </row>
    <row r="129" spans="1:9" ht="41.25" customHeight="1">
      <c r="A129" s="102" t="s">
        <v>259</v>
      </c>
      <c r="B129" s="60" t="s">
        <v>260</v>
      </c>
      <c r="C129" s="88"/>
      <c r="D129" s="88"/>
      <c r="E129" s="80"/>
      <c r="F129" s="80"/>
      <c r="G129" s="128"/>
      <c r="H129" s="105"/>
      <c r="I129" s="99"/>
    </row>
    <row r="130" spans="1:9" ht="37.5">
      <c r="A130" s="102" t="s">
        <v>140</v>
      </c>
      <c r="B130" s="60" t="s">
        <v>235</v>
      </c>
      <c r="C130" s="80"/>
      <c r="D130" s="80">
        <f>D132-D131</f>
        <v>2039985.0699999966</v>
      </c>
      <c r="E130" s="80">
        <f>E132-E131</f>
        <v>278582.23999999836</v>
      </c>
      <c r="F130" s="80">
        <f>F132-F131</f>
        <v>1651078.8399999999</v>
      </c>
      <c r="G130" s="128">
        <v>194447.38</v>
      </c>
      <c r="H130" s="105"/>
      <c r="I130" s="99"/>
    </row>
    <row r="131" spans="1:9" ht="36.75" customHeight="1">
      <c r="A131" s="102" t="s">
        <v>141</v>
      </c>
      <c r="B131" s="60" t="s">
        <v>142</v>
      </c>
      <c r="C131" s="80"/>
      <c r="D131" s="80">
        <f>D53+D115+D123+D127</f>
        <v>14818181.490000002</v>
      </c>
      <c r="E131" s="13">
        <v>11488308.96</v>
      </c>
      <c r="F131" s="80">
        <f>F53+F115+F123+F127</f>
        <v>16811686.4</v>
      </c>
      <c r="G131" s="13">
        <v>16094784.77</v>
      </c>
      <c r="H131" s="105"/>
      <c r="I131" s="99"/>
    </row>
    <row r="132" spans="1:9" ht="37.5" customHeight="1">
      <c r="A132" s="102" t="s">
        <v>143</v>
      </c>
      <c r="B132" s="60" t="s">
        <v>144</v>
      </c>
      <c r="C132" s="80"/>
      <c r="D132" s="80">
        <f>D109+D119+D125</f>
        <v>16858166.56</v>
      </c>
      <c r="E132" s="13">
        <v>11766891.2</v>
      </c>
      <c r="F132" s="80">
        <f>F109+F119+F125</f>
        <v>18462765.24</v>
      </c>
      <c r="G132" s="13">
        <v>16289232.15</v>
      </c>
      <c r="H132" s="105"/>
      <c r="I132" s="99"/>
    </row>
    <row r="133" spans="1:9" ht="22.5" customHeight="1">
      <c r="A133" s="195" t="s">
        <v>145</v>
      </c>
      <c r="B133" s="195"/>
      <c r="C133" s="97">
        <f>C130+C115-C119+C127</f>
        <v>125417</v>
      </c>
      <c r="D133" s="97">
        <f>D130+D115-D119+D127</f>
        <v>2174372.5099999965</v>
      </c>
      <c r="E133" s="97">
        <f>E130+E115-E119</f>
        <v>412459.5199999984</v>
      </c>
      <c r="F133" s="97">
        <f>F130+F115-F119+F127</f>
        <v>1776495.8399999999</v>
      </c>
      <c r="G133" s="97">
        <f>G130+G115-G119+G127</f>
        <v>319864.44000000006</v>
      </c>
      <c r="H133" s="105"/>
      <c r="I133" s="99"/>
    </row>
    <row r="134" ht="0.75" customHeight="1">
      <c r="F134" s="108"/>
    </row>
    <row r="135" spans="1:6" ht="18.75" customHeight="1">
      <c r="A135" s="109"/>
      <c r="F135" s="108"/>
    </row>
    <row r="136" spans="6:7" ht="18.75" customHeight="1">
      <c r="F136" s="108"/>
      <c r="G136" s="120"/>
    </row>
    <row r="137" ht="18.75" customHeight="1">
      <c r="F137" s="108"/>
    </row>
    <row r="138" ht="18.75" customHeight="1">
      <c r="F138" s="108"/>
    </row>
    <row r="139" ht="18.75" customHeight="1">
      <c r="F139" s="108"/>
    </row>
    <row r="140" ht="18.75" customHeight="1">
      <c r="F140" s="108"/>
    </row>
    <row r="141" ht="18.75" customHeight="1">
      <c r="F141" s="108"/>
    </row>
    <row r="142" ht="18.75" customHeight="1">
      <c r="F142" s="108"/>
    </row>
    <row r="143" ht="18.75" customHeight="1">
      <c r="F143" s="108"/>
    </row>
    <row r="144" ht="18.75" customHeight="1">
      <c r="F144" s="108"/>
    </row>
    <row r="145" ht="18.75" customHeight="1">
      <c r="F145" s="108"/>
    </row>
    <row r="146" ht="18.75" customHeight="1">
      <c r="F146" s="108"/>
    </row>
    <row r="147" spans="4:6" ht="18.75" customHeight="1">
      <c r="D147" s="110"/>
      <c r="F147" s="111"/>
    </row>
    <row r="148" spans="4:6" ht="18.75" customHeight="1">
      <c r="D148" s="110"/>
      <c r="F148" s="111"/>
    </row>
    <row r="149" spans="4:6" ht="18.75" customHeight="1">
      <c r="D149" s="110"/>
      <c r="F149" s="111"/>
    </row>
    <row r="150" spans="4:6" ht="18.75" customHeight="1">
      <c r="D150" s="110"/>
      <c r="F150" s="111"/>
    </row>
    <row r="151" spans="4:6" ht="18.75" customHeight="1">
      <c r="D151" s="110"/>
      <c r="F151" s="111"/>
    </row>
    <row r="152" spans="4:6" ht="18.75" customHeight="1">
      <c r="D152" s="110"/>
      <c r="F152" s="111"/>
    </row>
    <row r="153" spans="4:6" ht="18.75" customHeight="1">
      <c r="D153" s="110"/>
      <c r="F153" s="111"/>
    </row>
    <row r="154" spans="4:6" ht="18.75" customHeight="1">
      <c r="D154" s="110"/>
      <c r="F154" s="111"/>
    </row>
    <row r="155" spans="4:6" ht="18.75" customHeight="1">
      <c r="D155" s="110"/>
      <c r="F155" s="111"/>
    </row>
    <row r="156" spans="4:6" ht="18.75" customHeight="1">
      <c r="D156" s="112"/>
      <c r="F156" s="113"/>
    </row>
    <row r="157" spans="4:6" ht="18.75" customHeight="1">
      <c r="D157" s="110"/>
      <c r="F157" s="111"/>
    </row>
    <row r="158" spans="4:6" ht="18.75" customHeight="1">
      <c r="D158" s="110"/>
      <c r="F158" s="111"/>
    </row>
    <row r="159" spans="4:6" ht="18.75" customHeight="1">
      <c r="D159" s="110"/>
      <c r="F159" s="111"/>
    </row>
    <row r="160" spans="4:6" ht="18.75" customHeight="1">
      <c r="D160" s="110"/>
      <c r="F160" s="111"/>
    </row>
    <row r="161" spans="4:6" ht="18.75" customHeight="1">
      <c r="D161" s="110"/>
      <c r="F161" s="111"/>
    </row>
    <row r="162" spans="4:6" ht="18.75" customHeight="1">
      <c r="D162" s="110"/>
      <c r="F162" s="111"/>
    </row>
    <row r="163" ht="18.75" customHeight="1">
      <c r="F163" s="108"/>
    </row>
    <row r="164" ht="18.75" customHeight="1">
      <c r="F164" s="108"/>
    </row>
    <row r="165" ht="18.75" customHeight="1">
      <c r="F165" s="108"/>
    </row>
    <row r="166" ht="18.75" customHeight="1">
      <c r="F166" s="108"/>
    </row>
    <row r="167" ht="18.75" customHeight="1">
      <c r="F167" s="108"/>
    </row>
    <row r="168" ht="18.75" customHeight="1">
      <c r="F168" s="108"/>
    </row>
    <row r="169" ht="18.75" customHeight="1">
      <c r="F169" s="108"/>
    </row>
    <row r="170" ht="18.75" customHeight="1">
      <c r="F170" s="108"/>
    </row>
    <row r="171" ht="18.75" customHeight="1">
      <c r="F171" s="108"/>
    </row>
    <row r="172" ht="18.75" customHeight="1">
      <c r="F172" s="108"/>
    </row>
    <row r="173" ht="18.75" customHeight="1">
      <c r="F173" s="108"/>
    </row>
    <row r="174" ht="18.75" customHeight="1">
      <c r="F174" s="108"/>
    </row>
    <row r="175" ht="18.75" customHeight="1">
      <c r="F175" s="108"/>
    </row>
    <row r="176" ht="18.75" customHeight="1">
      <c r="F176" s="108"/>
    </row>
    <row r="177" ht="18.75" customHeight="1">
      <c r="F177" s="108"/>
    </row>
    <row r="178" ht="18.75" customHeight="1">
      <c r="F178" s="108"/>
    </row>
    <row r="179" ht="18.75" customHeight="1">
      <c r="F179" s="108"/>
    </row>
    <row r="180" ht="18.75" customHeight="1">
      <c r="F180" s="108"/>
    </row>
    <row r="181" ht="18.75" customHeight="1">
      <c r="F181" s="108"/>
    </row>
    <row r="182" ht="18.75" customHeight="1">
      <c r="F182" s="108"/>
    </row>
    <row r="183" ht="18.75" customHeight="1">
      <c r="F183" s="108"/>
    </row>
    <row r="184" ht="18.75" customHeight="1">
      <c r="F184" s="108"/>
    </row>
    <row r="185" ht="18.75" customHeight="1">
      <c r="F185" s="108"/>
    </row>
    <row r="186" ht="18.75" customHeight="1">
      <c r="F186" s="108"/>
    </row>
    <row r="187" ht="18.75" customHeight="1">
      <c r="F187" s="108"/>
    </row>
    <row r="188" ht="18.75" customHeight="1">
      <c r="F188" s="108"/>
    </row>
    <row r="189" ht="18.75" customHeight="1">
      <c r="F189" s="108"/>
    </row>
    <row r="190" ht="18.75" customHeight="1">
      <c r="F190" s="108"/>
    </row>
    <row r="191" ht="18.75" customHeight="1">
      <c r="F191" s="108"/>
    </row>
    <row r="192" ht="18.75" customHeight="1">
      <c r="F192" s="108"/>
    </row>
    <row r="193" ht="18.75" customHeight="1">
      <c r="F193" s="108"/>
    </row>
    <row r="194" ht="18.75" customHeight="1">
      <c r="F194" s="108"/>
    </row>
    <row r="195" ht="18.75" customHeight="1">
      <c r="F195" s="108"/>
    </row>
    <row r="196" ht="18.75" customHeight="1">
      <c r="F196" s="108"/>
    </row>
    <row r="197" ht="18.75" customHeight="1">
      <c r="F197" s="108"/>
    </row>
    <row r="198" ht="18.75" customHeight="1">
      <c r="F198" s="108"/>
    </row>
    <row r="199" ht="18.75" customHeight="1">
      <c r="F199" s="108"/>
    </row>
    <row r="200" ht="18.75" customHeight="1">
      <c r="F200" s="108"/>
    </row>
    <row r="201" ht="18.75" customHeight="1">
      <c r="F201" s="108"/>
    </row>
    <row r="202" ht="18.75" customHeight="1">
      <c r="F202" s="108"/>
    </row>
    <row r="203" ht="18.75" customHeight="1">
      <c r="F203" s="108"/>
    </row>
    <row r="204" ht="18.75" customHeight="1">
      <c r="F204" s="108"/>
    </row>
    <row r="205" ht="18.75" customHeight="1">
      <c r="F205" s="108"/>
    </row>
    <row r="206" ht="18.75" customHeight="1">
      <c r="F206" s="108"/>
    </row>
    <row r="207" ht="18.75" customHeight="1">
      <c r="F207" s="108"/>
    </row>
    <row r="208" ht="18.75" customHeight="1">
      <c r="F208" s="108"/>
    </row>
    <row r="209" ht="18.75" customHeight="1">
      <c r="F209" s="108"/>
    </row>
    <row r="210" ht="18.75" customHeight="1">
      <c r="F210" s="108"/>
    </row>
    <row r="211" ht="18.75" customHeight="1">
      <c r="F211" s="108"/>
    </row>
    <row r="212" ht="18.75" customHeight="1">
      <c r="F212" s="108"/>
    </row>
    <row r="213" ht="18.75" customHeight="1">
      <c r="F213" s="108"/>
    </row>
    <row r="214" ht="18.75" customHeight="1">
      <c r="F214" s="108"/>
    </row>
    <row r="215" ht="18.75" customHeight="1">
      <c r="F215" s="108"/>
    </row>
    <row r="216" ht="18.75" customHeight="1">
      <c r="F216" s="108"/>
    </row>
    <row r="217" ht="18.75" customHeight="1">
      <c r="F217" s="108"/>
    </row>
    <row r="218" ht="18.75" customHeight="1">
      <c r="F218" s="108"/>
    </row>
    <row r="219" ht="18.75" customHeight="1">
      <c r="F219" s="108"/>
    </row>
    <row r="220" ht="18.75" customHeight="1">
      <c r="F220" s="108"/>
    </row>
    <row r="221" ht="18.75" customHeight="1">
      <c r="F221" s="108"/>
    </row>
    <row r="222" ht="18.75" customHeight="1">
      <c r="F222" s="108"/>
    </row>
    <row r="223" ht="18.75" customHeight="1">
      <c r="F223" s="108"/>
    </row>
    <row r="224" ht="18.75" customHeight="1">
      <c r="F224" s="108"/>
    </row>
    <row r="225" ht="18.75" customHeight="1">
      <c r="F225" s="108"/>
    </row>
    <row r="226" ht="18.75" customHeight="1">
      <c r="F226" s="108"/>
    </row>
    <row r="227" ht="18.75" customHeight="1">
      <c r="F227" s="108"/>
    </row>
    <row r="228" ht="18.75" customHeight="1">
      <c r="F228" s="108"/>
    </row>
    <row r="229" ht="18.75" customHeight="1">
      <c r="F229" s="108"/>
    </row>
    <row r="230" ht="18.75" customHeight="1">
      <c r="F230" s="108"/>
    </row>
    <row r="231" ht="18.75" customHeight="1">
      <c r="F231" s="108"/>
    </row>
    <row r="232" ht="18.75" customHeight="1">
      <c r="F232" s="108"/>
    </row>
    <row r="233" ht="18.75" customHeight="1">
      <c r="F233" s="108"/>
    </row>
    <row r="234" ht="18.75" customHeight="1">
      <c r="F234" s="108"/>
    </row>
    <row r="235" ht="18.75" customHeight="1">
      <c r="F235" s="108"/>
    </row>
    <row r="236" ht="18.75" customHeight="1">
      <c r="F236" s="108"/>
    </row>
    <row r="237" ht="18.75" customHeight="1">
      <c r="F237" s="108"/>
    </row>
    <row r="238" ht="18.75" customHeight="1">
      <c r="F238" s="108"/>
    </row>
    <row r="239" ht="18.75" customHeight="1">
      <c r="F239" s="108"/>
    </row>
    <row r="240" ht="18.75" customHeight="1">
      <c r="F240" s="108"/>
    </row>
    <row r="241" ht="18.75" customHeight="1">
      <c r="F241" s="108"/>
    </row>
    <row r="242" ht="18.75" customHeight="1">
      <c r="F242" s="108"/>
    </row>
    <row r="243" ht="18.75" customHeight="1">
      <c r="F243" s="108"/>
    </row>
    <row r="244" ht="18.75" customHeight="1">
      <c r="F244" s="108"/>
    </row>
    <row r="245" ht="18.75" customHeight="1">
      <c r="F245" s="108"/>
    </row>
    <row r="246" ht="18.75" customHeight="1">
      <c r="F246" s="108"/>
    </row>
    <row r="247" ht="18.75" customHeight="1">
      <c r="F247" s="108"/>
    </row>
    <row r="248" ht="18.75" customHeight="1">
      <c r="F248" s="108"/>
    </row>
    <row r="249" ht="18.75" customHeight="1">
      <c r="F249" s="108"/>
    </row>
    <row r="250" ht="18.75" customHeight="1">
      <c r="F250" s="108"/>
    </row>
    <row r="251" ht="18.75" customHeight="1">
      <c r="F251" s="108"/>
    </row>
    <row r="252" ht="18.75" customHeight="1">
      <c r="F252" s="108"/>
    </row>
    <row r="253" ht="18.75" customHeight="1">
      <c r="F253" s="108"/>
    </row>
    <row r="254" ht="18.75" customHeight="1">
      <c r="F254" s="108"/>
    </row>
    <row r="255" ht="18.75" customHeight="1">
      <c r="F255" s="108"/>
    </row>
    <row r="256" ht="18.75" customHeight="1">
      <c r="F256" s="108"/>
    </row>
    <row r="257" ht="18.75" customHeight="1">
      <c r="F257" s="108"/>
    </row>
    <row r="258" ht="18.75" customHeight="1">
      <c r="F258" s="108"/>
    </row>
    <row r="259" ht="18.75" customHeight="1">
      <c r="F259" s="108"/>
    </row>
    <row r="260" ht="18.75" customHeight="1">
      <c r="F260" s="108"/>
    </row>
    <row r="261" ht="18.75" customHeight="1">
      <c r="F261" s="108"/>
    </row>
    <row r="262" ht="18.75" customHeight="1">
      <c r="F262" s="108"/>
    </row>
    <row r="263" ht="18.75" customHeight="1">
      <c r="F263" s="108"/>
    </row>
    <row r="264" ht="18.75" customHeight="1">
      <c r="F264" s="108"/>
    </row>
    <row r="265" ht="18.75" customHeight="1">
      <c r="F265" s="108"/>
    </row>
    <row r="266" ht="18.75" customHeight="1">
      <c r="F266" s="108"/>
    </row>
    <row r="267" ht="18.75" customHeight="1">
      <c r="F267" s="108"/>
    </row>
    <row r="268" ht="18.75" customHeight="1">
      <c r="F268" s="108"/>
    </row>
    <row r="269" ht="18.75" customHeight="1">
      <c r="F269" s="108"/>
    </row>
    <row r="270" ht="18.75" customHeight="1">
      <c r="F270" s="108"/>
    </row>
    <row r="271" ht="18.75" customHeight="1">
      <c r="F271" s="108"/>
    </row>
    <row r="272" ht="18.75" customHeight="1">
      <c r="F272" s="108"/>
    </row>
    <row r="273" ht="18.75" customHeight="1">
      <c r="F273" s="108"/>
    </row>
    <row r="274" ht="18.75" customHeight="1">
      <c r="F274" s="108"/>
    </row>
    <row r="275" ht="18.75" customHeight="1">
      <c r="F275" s="108"/>
    </row>
    <row r="276" ht="18.75" customHeight="1">
      <c r="F276" s="108"/>
    </row>
    <row r="277" ht="18.75" customHeight="1">
      <c r="F277" s="108"/>
    </row>
    <row r="278" ht="18.75" customHeight="1">
      <c r="F278" s="108"/>
    </row>
    <row r="279" ht="18.75" customHeight="1">
      <c r="F279" s="108"/>
    </row>
    <row r="280" ht="18.75" customHeight="1">
      <c r="F280" s="108"/>
    </row>
    <row r="281" ht="18.75" customHeight="1">
      <c r="F281" s="108"/>
    </row>
    <row r="282" ht="18.75" customHeight="1">
      <c r="F282" s="108"/>
    </row>
    <row r="283" ht="18.75" customHeight="1">
      <c r="F283" s="108"/>
    </row>
    <row r="284" ht="18.75" customHeight="1">
      <c r="F284" s="108"/>
    </row>
    <row r="285" ht="18.75" customHeight="1">
      <c r="F285" s="108"/>
    </row>
    <row r="286" ht="18.75" customHeight="1">
      <c r="F286" s="108"/>
    </row>
    <row r="287" ht="18.75" customHeight="1">
      <c r="F287" s="108"/>
    </row>
    <row r="288" ht="18.75" customHeight="1">
      <c r="F288" s="108"/>
    </row>
    <row r="289" ht="18.75" customHeight="1">
      <c r="F289" s="108"/>
    </row>
    <row r="290" ht="18.75" customHeight="1">
      <c r="F290" s="108"/>
    </row>
    <row r="291" ht="18.75" customHeight="1">
      <c r="F291" s="108"/>
    </row>
    <row r="292" ht="18.75" customHeight="1">
      <c r="F292" s="108"/>
    </row>
    <row r="293" ht="18.75" customHeight="1">
      <c r="F293" s="108"/>
    </row>
    <row r="294" ht="18.75" customHeight="1">
      <c r="F294" s="108"/>
    </row>
    <row r="295" ht="18.75" customHeight="1">
      <c r="F295" s="108"/>
    </row>
    <row r="296" ht="18.75" customHeight="1">
      <c r="F296" s="108"/>
    </row>
    <row r="297" ht="18.75" customHeight="1">
      <c r="F297" s="108"/>
    </row>
    <row r="298" ht="18.75" customHeight="1">
      <c r="F298" s="108"/>
    </row>
    <row r="299" ht="18.75">
      <c r="F299" s="108"/>
    </row>
    <row r="300" ht="18.75">
      <c r="F300" s="108"/>
    </row>
    <row r="301" ht="18.75">
      <c r="F301" s="108"/>
    </row>
    <row r="302" ht="18.75">
      <c r="F302" s="108"/>
    </row>
    <row r="303" ht="18.75">
      <c r="F303" s="108"/>
    </row>
    <row r="304" ht="18.75">
      <c r="F304" s="108"/>
    </row>
    <row r="305" ht="18.75">
      <c r="F305" s="108"/>
    </row>
    <row r="306" ht="18.75">
      <c r="F306" s="108"/>
    </row>
    <row r="307" ht="18.75">
      <c r="F307" s="108"/>
    </row>
    <row r="308" ht="18.75">
      <c r="F308" s="108"/>
    </row>
    <row r="309" ht="18.75">
      <c r="F309" s="108"/>
    </row>
    <row r="310" ht="18.75">
      <c r="F310" s="108"/>
    </row>
    <row r="311" ht="18.75">
      <c r="F311" s="108"/>
    </row>
    <row r="312" ht="18.75">
      <c r="F312" s="108"/>
    </row>
    <row r="313" ht="18.75">
      <c r="F313" s="108"/>
    </row>
    <row r="314" ht="18.75">
      <c r="F314" s="108"/>
    </row>
    <row r="315" ht="18.75">
      <c r="F315" s="108"/>
    </row>
    <row r="316" ht="18.75">
      <c r="F316" s="108"/>
    </row>
    <row r="317" ht="18.75">
      <c r="F317" s="108"/>
    </row>
    <row r="318" ht="18.75">
      <c r="F318" s="108"/>
    </row>
    <row r="319" ht="18.75">
      <c r="F319" s="108"/>
    </row>
    <row r="320" ht="18.75">
      <c r="F320" s="108"/>
    </row>
    <row r="321" ht="18.75">
      <c r="F321" s="108"/>
    </row>
    <row r="322" ht="18.75">
      <c r="F322" s="108"/>
    </row>
    <row r="323" ht="18.75">
      <c r="F323" s="108"/>
    </row>
    <row r="324" ht="18.75">
      <c r="F324" s="108"/>
    </row>
    <row r="325" ht="18.75">
      <c r="F325" s="108"/>
    </row>
    <row r="326" ht="18.75">
      <c r="F326" s="108"/>
    </row>
    <row r="327" ht="18.75">
      <c r="F327" s="108"/>
    </row>
    <row r="328" ht="18.75">
      <c r="F328" s="108"/>
    </row>
    <row r="329" ht="18.75">
      <c r="F329" s="108"/>
    </row>
    <row r="330" ht="18.75">
      <c r="F330" s="108"/>
    </row>
    <row r="331" ht="18.75">
      <c r="F331" s="108"/>
    </row>
    <row r="332" ht="18.75">
      <c r="F332" s="108"/>
    </row>
    <row r="333" ht="18.75">
      <c r="F333" s="108"/>
    </row>
    <row r="334" ht="18.75">
      <c r="F334" s="108"/>
    </row>
    <row r="335" ht="18.75">
      <c r="F335" s="108"/>
    </row>
    <row r="336" ht="18.75">
      <c r="F336" s="108"/>
    </row>
    <row r="337" ht="18.75">
      <c r="F337" s="108"/>
    </row>
    <row r="338" ht="18.75">
      <c r="F338" s="108"/>
    </row>
    <row r="339" ht="18.75">
      <c r="F339" s="108"/>
    </row>
    <row r="340" ht="18.75">
      <c r="F340" s="108"/>
    </row>
    <row r="341" ht="18.75">
      <c r="F341" s="108"/>
    </row>
    <row r="342" ht="18.75">
      <c r="F342" s="108"/>
    </row>
    <row r="343" ht="18.75">
      <c r="F343" s="108"/>
    </row>
    <row r="344" ht="18.75">
      <c r="F344" s="108"/>
    </row>
    <row r="345" ht="18.75">
      <c r="F345" s="108"/>
    </row>
    <row r="346" ht="18.75">
      <c r="F346" s="108"/>
    </row>
    <row r="347" ht="18.75">
      <c r="F347" s="108"/>
    </row>
    <row r="348" ht="18.75">
      <c r="F348" s="108"/>
    </row>
    <row r="349" ht="18.75">
      <c r="F349" s="108"/>
    </row>
    <row r="350" ht="18.75">
      <c r="F350" s="108"/>
    </row>
    <row r="351" ht="18.75">
      <c r="F351" s="108"/>
    </row>
    <row r="352" ht="18.75">
      <c r="F352" s="108"/>
    </row>
    <row r="353" ht="18.75">
      <c r="F353" s="108"/>
    </row>
    <row r="354" ht="18.75">
      <c r="F354" s="108"/>
    </row>
    <row r="355" ht="18.75">
      <c r="F355" s="108"/>
    </row>
    <row r="356" ht="18.75">
      <c r="F356" s="108"/>
    </row>
    <row r="357" ht="18.75">
      <c r="F357" s="108"/>
    </row>
    <row r="358" ht="18.75">
      <c r="F358" s="108"/>
    </row>
    <row r="359" ht="18.75">
      <c r="F359" s="108"/>
    </row>
    <row r="360" ht="18.75">
      <c r="F360" s="108"/>
    </row>
    <row r="361" ht="18.75">
      <c r="F361" s="108"/>
    </row>
    <row r="362" ht="18.75">
      <c r="F362" s="108"/>
    </row>
    <row r="363" ht="18.75">
      <c r="F363" s="108"/>
    </row>
    <row r="364" ht="18.75">
      <c r="F364" s="108"/>
    </row>
    <row r="365" ht="18.75">
      <c r="F365" s="108"/>
    </row>
    <row r="366" ht="18.75">
      <c r="F366" s="108"/>
    </row>
    <row r="367" ht="18.75">
      <c r="F367" s="108"/>
    </row>
    <row r="368" ht="18.75">
      <c r="F368" s="108"/>
    </row>
    <row r="369" ht="18.75">
      <c r="F369" s="108"/>
    </row>
    <row r="370" ht="18.75">
      <c r="F370" s="108"/>
    </row>
    <row r="371" ht="18.75">
      <c r="F371" s="108"/>
    </row>
    <row r="372" ht="18.75">
      <c r="F372" s="108"/>
    </row>
    <row r="373" ht="18.75">
      <c r="F373" s="108"/>
    </row>
    <row r="374" ht="18.75">
      <c r="F374" s="108"/>
    </row>
    <row r="375" ht="18.75">
      <c r="F375" s="108"/>
    </row>
    <row r="376" ht="18.75">
      <c r="F376" s="108"/>
    </row>
    <row r="377" ht="18.75">
      <c r="F377" s="108"/>
    </row>
    <row r="378" ht="18.75">
      <c r="F378" s="108"/>
    </row>
    <row r="379" ht="18.75">
      <c r="F379" s="108"/>
    </row>
    <row r="380" ht="18.75">
      <c r="F380" s="108"/>
    </row>
    <row r="381" ht="18.75">
      <c r="F381" s="108"/>
    </row>
    <row r="382" ht="18.75">
      <c r="F382" s="108"/>
    </row>
    <row r="383" ht="18.75">
      <c r="F383" s="108"/>
    </row>
    <row r="384" ht="18.75">
      <c r="F384" s="108"/>
    </row>
    <row r="385" ht="18.75">
      <c r="F385" s="108"/>
    </row>
    <row r="386" ht="18.75">
      <c r="F386" s="108"/>
    </row>
    <row r="387" ht="18.75">
      <c r="F387" s="108"/>
    </row>
    <row r="388" ht="18.75">
      <c r="F388" s="108"/>
    </row>
    <row r="389" ht="18.75">
      <c r="F389" s="108"/>
    </row>
    <row r="390" ht="18.75">
      <c r="F390" s="108"/>
    </row>
    <row r="391" ht="18.75">
      <c r="F391" s="108"/>
    </row>
    <row r="392" ht="18.75">
      <c r="F392" s="108"/>
    </row>
    <row r="393" ht="18.75">
      <c r="F393" s="108"/>
    </row>
    <row r="394" ht="18.75">
      <c r="F394" s="108"/>
    </row>
    <row r="395" ht="18.75">
      <c r="F395" s="108"/>
    </row>
    <row r="396" ht="18.75">
      <c r="F396" s="108"/>
    </row>
    <row r="397" ht="18.75">
      <c r="F397" s="108"/>
    </row>
    <row r="398" ht="18.75">
      <c r="F398" s="108"/>
    </row>
    <row r="399" ht="18.75">
      <c r="F399" s="108"/>
    </row>
    <row r="400" ht="18.75">
      <c r="F400" s="108"/>
    </row>
    <row r="401" ht="18.75">
      <c r="F401" s="108"/>
    </row>
    <row r="402" ht="18.75">
      <c r="F402" s="108"/>
    </row>
    <row r="403" ht="18.75">
      <c r="F403" s="108"/>
    </row>
    <row r="404" ht="18.75">
      <c r="F404" s="108"/>
    </row>
    <row r="405" ht="18.75">
      <c r="F405" s="108"/>
    </row>
    <row r="406" ht="18.75">
      <c r="F406" s="108"/>
    </row>
    <row r="407" ht="18.75">
      <c r="F407" s="108"/>
    </row>
    <row r="408" ht="18.75">
      <c r="F408" s="108"/>
    </row>
    <row r="409" ht="18.75">
      <c r="F409" s="108"/>
    </row>
    <row r="410" ht="18.75">
      <c r="F410" s="108"/>
    </row>
    <row r="411" ht="18.75">
      <c r="F411" s="108"/>
    </row>
    <row r="412" ht="18.75">
      <c r="F412" s="108"/>
    </row>
    <row r="413" ht="18.75">
      <c r="F413" s="108"/>
    </row>
    <row r="414" ht="18.75">
      <c r="F414" s="108"/>
    </row>
    <row r="415" ht="18.75">
      <c r="F415" s="108"/>
    </row>
    <row r="416" ht="18.75">
      <c r="F416" s="108"/>
    </row>
    <row r="417" ht="18.75">
      <c r="F417" s="108"/>
    </row>
    <row r="418" ht="18.75">
      <c r="F418" s="108"/>
    </row>
    <row r="419" ht="18.75">
      <c r="F419" s="108"/>
    </row>
    <row r="420" ht="18.75">
      <c r="F420" s="108"/>
    </row>
    <row r="421" ht="18.75">
      <c r="F421" s="108"/>
    </row>
    <row r="422" ht="18.75">
      <c r="F422" s="108"/>
    </row>
    <row r="423" ht="18.75">
      <c r="F423" s="108"/>
    </row>
    <row r="424" ht="18.75">
      <c r="F424" s="108"/>
    </row>
    <row r="425" ht="18.75">
      <c r="F425" s="108"/>
    </row>
    <row r="426" ht="18.75">
      <c r="F426" s="108"/>
    </row>
    <row r="427" ht="18.75">
      <c r="F427" s="108"/>
    </row>
    <row r="428" ht="18.75">
      <c r="F428" s="108"/>
    </row>
    <row r="429" ht="18.75">
      <c r="F429" s="108"/>
    </row>
    <row r="430" ht="18.75">
      <c r="F430" s="108"/>
    </row>
    <row r="431" ht="18.75">
      <c r="F431" s="108"/>
    </row>
    <row r="432" ht="18.75">
      <c r="F432" s="108"/>
    </row>
    <row r="433" ht="18.75">
      <c r="F433" s="108"/>
    </row>
    <row r="434" ht="18.75">
      <c r="F434" s="108"/>
    </row>
    <row r="435" ht="18.75">
      <c r="F435" s="108"/>
    </row>
    <row r="436" ht="18.75">
      <c r="F436" s="108"/>
    </row>
    <row r="437" ht="18.75">
      <c r="F437" s="108"/>
    </row>
    <row r="438" ht="18.75">
      <c r="F438" s="108"/>
    </row>
    <row r="439" ht="18.75">
      <c r="F439" s="108"/>
    </row>
    <row r="440" ht="18.75">
      <c r="F440" s="108"/>
    </row>
    <row r="441" ht="18.75">
      <c r="F441" s="108"/>
    </row>
    <row r="442" ht="18.75">
      <c r="F442" s="108"/>
    </row>
    <row r="443" ht="18.75">
      <c r="F443" s="108"/>
    </row>
    <row r="444" ht="18.75">
      <c r="F444" s="108"/>
    </row>
    <row r="445" ht="18.75">
      <c r="F445" s="108"/>
    </row>
    <row r="446" ht="18.75">
      <c r="F446" s="108"/>
    </row>
    <row r="447" ht="18.75">
      <c r="F447" s="108"/>
    </row>
    <row r="448" ht="18.75">
      <c r="F448" s="108"/>
    </row>
    <row r="449" ht="18.75">
      <c r="F449" s="108"/>
    </row>
    <row r="450" ht="18.75">
      <c r="F450" s="108"/>
    </row>
    <row r="451" ht="18.75">
      <c r="F451" s="108"/>
    </row>
    <row r="452" ht="18.75">
      <c r="F452" s="108"/>
    </row>
    <row r="453" ht="18.75">
      <c r="F453" s="108"/>
    </row>
    <row r="454" ht="18.75">
      <c r="F454" s="108"/>
    </row>
    <row r="455" ht="18.75">
      <c r="F455" s="108"/>
    </row>
  </sheetData>
  <sheetProtection/>
  <mergeCells count="2">
    <mergeCell ref="A1:I2"/>
    <mergeCell ref="A133:B133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3"/>
  <sheetViews>
    <sheetView zoomScale="70" zoomScaleNormal="70" zoomScalePageLayoutView="0" workbookViewId="0" topLeftCell="A34">
      <selection activeCell="H54" sqref="H54"/>
    </sheetView>
  </sheetViews>
  <sheetFormatPr defaultColWidth="9.00390625" defaultRowHeight="12.75"/>
  <cols>
    <col min="1" max="1" width="34.75390625" style="35" customWidth="1"/>
    <col min="2" max="2" width="79.25390625" style="35" customWidth="1"/>
    <col min="3" max="3" width="4.375" style="35" hidden="1" customWidth="1"/>
    <col min="4" max="4" width="18.25390625" style="35" customWidth="1"/>
    <col min="5" max="5" width="20.625" style="35" customWidth="1"/>
    <col min="6" max="6" width="18.375" style="35" customWidth="1"/>
    <col min="7" max="8" width="18.375" style="119" customWidth="1"/>
    <col min="9" max="9" width="12.125" style="35" customWidth="1"/>
    <col min="10" max="10" width="11.75390625" style="35" customWidth="1"/>
    <col min="11" max="11" width="10.375" style="35" bestFit="1" customWidth="1"/>
    <col min="12" max="16384" width="9.125" style="35" customWidth="1"/>
  </cols>
  <sheetData>
    <row r="1" spans="1:10" ht="18.75">
      <c r="A1" s="194" t="s">
        <v>295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8.75">
      <c r="A2" s="194"/>
      <c r="B2" s="194"/>
      <c r="C2" s="194"/>
      <c r="D2" s="194"/>
      <c r="E2" s="194"/>
      <c r="F2" s="194"/>
      <c r="G2" s="194"/>
      <c r="H2" s="194"/>
      <c r="I2" s="194"/>
      <c r="J2" s="194"/>
    </row>
    <row r="3" spans="1:10" ht="19.5">
      <c r="A3" s="178"/>
      <c r="B3" s="178"/>
      <c r="C3" s="178"/>
      <c r="D3" s="178"/>
      <c r="E3" s="178"/>
      <c r="F3" s="178"/>
      <c r="G3" s="117"/>
      <c r="H3" s="196" t="s">
        <v>298</v>
      </c>
      <c r="I3" s="197"/>
      <c r="J3" s="197"/>
    </row>
    <row r="4" spans="1:10" ht="409.5">
      <c r="A4" s="36" t="s">
        <v>175</v>
      </c>
      <c r="B4" s="37" t="s">
        <v>176</v>
      </c>
      <c r="C4" s="38" t="s">
        <v>269</v>
      </c>
      <c r="D4" s="36" t="s">
        <v>229</v>
      </c>
      <c r="E4" s="36" t="s">
        <v>262</v>
      </c>
      <c r="F4" s="36" t="s">
        <v>270</v>
      </c>
      <c r="G4" s="36" t="s">
        <v>296</v>
      </c>
      <c r="H4" s="36" t="s">
        <v>297</v>
      </c>
      <c r="I4" s="115" t="s">
        <v>268</v>
      </c>
      <c r="J4" s="138" t="s">
        <v>254</v>
      </c>
    </row>
    <row r="5" spans="1:10" ht="18.75">
      <c r="A5" s="40" t="s">
        <v>177</v>
      </c>
      <c r="B5" s="41" t="s">
        <v>178</v>
      </c>
      <c r="C5" s="30"/>
      <c r="D5" s="42"/>
      <c r="E5" s="42"/>
      <c r="F5" s="42"/>
      <c r="G5" s="118"/>
      <c r="H5" s="118"/>
      <c r="I5" s="42"/>
      <c r="J5" s="43"/>
    </row>
    <row r="6" spans="1:10" ht="18.75">
      <c r="A6" s="44"/>
      <c r="B6" s="45" t="s">
        <v>179</v>
      </c>
      <c r="C6" s="30">
        <f aca="true" t="shared" si="0" ref="C6:H6">C7+C10+C15+C19+C20+C9</f>
        <v>6227099</v>
      </c>
      <c r="D6" s="30">
        <f t="shared" si="0"/>
        <v>6442027.2</v>
      </c>
      <c r="E6" s="30">
        <f t="shared" si="0"/>
        <v>5308588.46</v>
      </c>
      <c r="F6" s="30">
        <f t="shared" si="0"/>
        <v>5962175.9</v>
      </c>
      <c r="G6" s="30">
        <f t="shared" si="0"/>
        <v>4781680.68</v>
      </c>
      <c r="H6" s="30">
        <f t="shared" si="0"/>
        <v>5866178.95</v>
      </c>
      <c r="I6" s="46">
        <f>G6/F6*100</f>
        <v>80.20026178697611</v>
      </c>
      <c r="J6" s="46">
        <f>E6/D6*100</f>
        <v>82.40555798957197</v>
      </c>
    </row>
    <row r="7" spans="1:10" ht="18.75">
      <c r="A7" s="44" t="s">
        <v>180</v>
      </c>
      <c r="B7" s="44" t="s">
        <v>181</v>
      </c>
      <c r="C7" s="30">
        <f aca="true" t="shared" si="1" ref="C7:H7">C8</f>
        <v>3114700</v>
      </c>
      <c r="D7" s="31">
        <f t="shared" si="1"/>
        <v>2996175</v>
      </c>
      <c r="E7" s="31">
        <f t="shared" si="1"/>
        <v>2225771.05</v>
      </c>
      <c r="F7" s="31">
        <f t="shared" si="1"/>
        <v>3014700</v>
      </c>
      <c r="G7" s="31">
        <f t="shared" si="1"/>
        <v>2236225.66</v>
      </c>
      <c r="H7" s="31">
        <f t="shared" si="1"/>
        <v>3000000</v>
      </c>
      <c r="I7" s="46">
        <f aca="true" t="shared" si="2" ref="I7:I70">G7/F7*100</f>
        <v>74.17738614124126</v>
      </c>
      <c r="J7" s="46">
        <f aca="true" t="shared" si="3" ref="J7:J70">E7/D7*100</f>
        <v>74.28708436589984</v>
      </c>
    </row>
    <row r="8" spans="1:10" ht="18.75">
      <c r="A8" s="47" t="s">
        <v>182</v>
      </c>
      <c r="B8" s="48" t="s">
        <v>183</v>
      </c>
      <c r="C8" s="32">
        <v>3114700</v>
      </c>
      <c r="D8" s="49">
        <v>2996175</v>
      </c>
      <c r="E8" s="63">
        <v>2225771.05</v>
      </c>
      <c r="F8" s="8">
        <v>3014700</v>
      </c>
      <c r="G8" s="26">
        <v>2236225.66</v>
      </c>
      <c r="H8" s="8">
        <v>3000000</v>
      </c>
      <c r="I8" s="50">
        <f t="shared" si="2"/>
        <v>74.17738614124126</v>
      </c>
      <c r="J8" s="50">
        <f t="shared" si="3"/>
        <v>74.28708436589984</v>
      </c>
    </row>
    <row r="9" spans="1:10" ht="37.5">
      <c r="A9" s="87" t="s">
        <v>272</v>
      </c>
      <c r="B9" s="179" t="s">
        <v>271</v>
      </c>
      <c r="C9" s="30">
        <v>63049</v>
      </c>
      <c r="D9" s="31"/>
      <c r="E9" s="29"/>
      <c r="F9" s="22">
        <v>56049</v>
      </c>
      <c r="G9" s="27">
        <v>42689.77</v>
      </c>
      <c r="H9" s="22">
        <v>55699.9</v>
      </c>
      <c r="I9" s="46">
        <f t="shared" si="2"/>
        <v>76.1650876911274</v>
      </c>
      <c r="J9" s="50"/>
    </row>
    <row r="10" spans="1:10" ht="18.75">
      <c r="A10" s="44" t="s">
        <v>184</v>
      </c>
      <c r="B10" s="44" t="s">
        <v>185</v>
      </c>
      <c r="C10" s="30">
        <f aca="true" t="shared" si="4" ref="C10:H10">C11+C12+C13+C14</f>
        <v>1620350</v>
      </c>
      <c r="D10" s="30">
        <f t="shared" si="4"/>
        <v>2081436.7</v>
      </c>
      <c r="E10" s="30">
        <f t="shared" si="4"/>
        <v>1840135.9799999997</v>
      </c>
      <c r="F10" s="31">
        <f t="shared" si="4"/>
        <v>1668426.9</v>
      </c>
      <c r="G10" s="31">
        <f t="shared" si="4"/>
        <v>1490935.49</v>
      </c>
      <c r="H10" s="31">
        <f t="shared" si="4"/>
        <v>1600456.96</v>
      </c>
      <c r="I10" s="46">
        <f t="shared" si="2"/>
        <v>89.36175088042515</v>
      </c>
      <c r="J10" s="46">
        <f t="shared" si="3"/>
        <v>88.40701136863781</v>
      </c>
    </row>
    <row r="11" spans="1:10" ht="41.25" customHeight="1">
      <c r="A11" s="47" t="s">
        <v>186</v>
      </c>
      <c r="B11" s="51" t="s">
        <v>187</v>
      </c>
      <c r="C11" s="32">
        <v>974000</v>
      </c>
      <c r="D11" s="80">
        <v>1450000</v>
      </c>
      <c r="E11" s="63">
        <v>1272298.74</v>
      </c>
      <c r="F11" s="8">
        <v>974000</v>
      </c>
      <c r="G11" s="26">
        <v>836989.35</v>
      </c>
      <c r="H11" s="26">
        <v>914000</v>
      </c>
      <c r="I11" s="50">
        <f t="shared" si="2"/>
        <v>85.93319815195072</v>
      </c>
      <c r="J11" s="50">
        <f t="shared" si="3"/>
        <v>87.74474068965517</v>
      </c>
    </row>
    <row r="12" spans="1:10" ht="37.5" customHeight="1">
      <c r="A12" s="47" t="s">
        <v>188</v>
      </c>
      <c r="B12" s="51" t="s">
        <v>189</v>
      </c>
      <c r="C12" s="32">
        <v>596000</v>
      </c>
      <c r="D12" s="80">
        <v>561000</v>
      </c>
      <c r="E12" s="63">
        <v>530096.43</v>
      </c>
      <c r="F12" s="8">
        <v>596000</v>
      </c>
      <c r="G12" s="26">
        <v>558299.57</v>
      </c>
      <c r="H12" s="26">
        <v>588000</v>
      </c>
      <c r="I12" s="50">
        <f t="shared" si="2"/>
        <v>93.67442449664428</v>
      </c>
      <c r="J12" s="50">
        <f t="shared" si="3"/>
        <v>94.49134224598932</v>
      </c>
    </row>
    <row r="13" spans="1:10" ht="18.75">
      <c r="A13" s="47" t="s">
        <v>190</v>
      </c>
      <c r="B13" s="47" t="s">
        <v>191</v>
      </c>
      <c r="C13" s="32">
        <v>43200</v>
      </c>
      <c r="D13" s="84">
        <v>30436.7</v>
      </c>
      <c r="E13" s="63">
        <v>30451.68</v>
      </c>
      <c r="F13" s="8">
        <v>86700</v>
      </c>
      <c r="G13" s="26">
        <v>86730.06</v>
      </c>
      <c r="H13" s="26">
        <v>86730.06</v>
      </c>
      <c r="I13" s="50">
        <f t="shared" si="2"/>
        <v>100.03467128027681</v>
      </c>
      <c r="J13" s="50">
        <f t="shared" si="3"/>
        <v>100.04921689933535</v>
      </c>
    </row>
    <row r="14" spans="1:10" ht="18.75">
      <c r="A14" s="52" t="s">
        <v>231</v>
      </c>
      <c r="B14" s="53" t="s">
        <v>230</v>
      </c>
      <c r="C14" s="32">
        <v>7150</v>
      </c>
      <c r="D14" s="84">
        <v>40000</v>
      </c>
      <c r="E14" s="63">
        <v>7289.13</v>
      </c>
      <c r="F14" s="8">
        <v>11726.9</v>
      </c>
      <c r="G14" s="26">
        <v>8916.51</v>
      </c>
      <c r="H14" s="26">
        <v>11726.9</v>
      </c>
      <c r="I14" s="50">
        <f t="shared" si="2"/>
        <v>76.0346724198211</v>
      </c>
      <c r="J14" s="50">
        <f t="shared" si="3"/>
        <v>18.222825</v>
      </c>
    </row>
    <row r="15" spans="1:10" ht="18.75">
      <c r="A15" s="44" t="s">
        <v>192</v>
      </c>
      <c r="B15" s="44" t="s">
        <v>193</v>
      </c>
      <c r="C15" s="55">
        <f>C16+C18+C17</f>
        <v>1385000</v>
      </c>
      <c r="D15" s="31">
        <f>D16+D17+D18</f>
        <v>1319201.5</v>
      </c>
      <c r="E15" s="31">
        <f>E16+E17+E18</f>
        <v>1203252.48</v>
      </c>
      <c r="F15" s="56">
        <f>F16+F17+F18</f>
        <v>1165000</v>
      </c>
      <c r="G15" s="31">
        <f>G16+G17+G18</f>
        <v>962485.2</v>
      </c>
      <c r="H15" s="31">
        <f>H16+H17+H18</f>
        <v>1152000</v>
      </c>
      <c r="I15" s="46">
        <f t="shared" si="2"/>
        <v>82.61675536480686</v>
      </c>
      <c r="J15" s="46">
        <f t="shared" si="3"/>
        <v>91.21066645239563</v>
      </c>
    </row>
    <row r="16" spans="1:10" ht="57" customHeight="1">
      <c r="A16" s="47" t="s">
        <v>194</v>
      </c>
      <c r="B16" s="51" t="s">
        <v>195</v>
      </c>
      <c r="C16" s="57">
        <v>115000</v>
      </c>
      <c r="D16" s="80">
        <v>100000</v>
      </c>
      <c r="E16" s="63">
        <v>77284.74</v>
      </c>
      <c r="F16" s="8">
        <v>115000</v>
      </c>
      <c r="G16" s="26">
        <v>74315.87</v>
      </c>
      <c r="H16" s="26">
        <v>115000</v>
      </c>
      <c r="I16" s="50">
        <f t="shared" si="2"/>
        <v>64.62249565217391</v>
      </c>
      <c r="J16" s="50">
        <f t="shared" si="3"/>
        <v>77.28474000000001</v>
      </c>
    </row>
    <row r="17" spans="1:10" ht="18.75">
      <c r="A17" s="58" t="s">
        <v>233</v>
      </c>
      <c r="B17" s="59" t="s">
        <v>232</v>
      </c>
      <c r="C17" s="32">
        <v>660000</v>
      </c>
      <c r="D17" s="84">
        <v>625825</v>
      </c>
      <c r="E17" s="63">
        <v>595143.3</v>
      </c>
      <c r="F17" s="8">
        <v>540000</v>
      </c>
      <c r="G17" s="26">
        <v>486830.1</v>
      </c>
      <c r="H17" s="26">
        <v>527000</v>
      </c>
      <c r="I17" s="50">
        <f t="shared" si="2"/>
        <v>90.15372222222223</v>
      </c>
      <c r="J17" s="50">
        <f t="shared" si="3"/>
        <v>95.09739943274877</v>
      </c>
    </row>
    <row r="18" spans="1:10" ht="17.25" customHeight="1">
      <c r="A18" s="47" t="s">
        <v>196</v>
      </c>
      <c r="B18" s="60" t="s">
        <v>197</v>
      </c>
      <c r="C18" s="32">
        <v>610000</v>
      </c>
      <c r="D18" s="84">
        <v>593376.5</v>
      </c>
      <c r="E18" s="63">
        <v>530824.44</v>
      </c>
      <c r="F18" s="8">
        <v>510000</v>
      </c>
      <c r="G18" s="26">
        <v>401339.23</v>
      </c>
      <c r="H18" s="26">
        <v>510000</v>
      </c>
      <c r="I18" s="50">
        <f t="shared" si="2"/>
        <v>78.69396666666665</v>
      </c>
      <c r="J18" s="50">
        <f t="shared" si="3"/>
        <v>89.45828491691194</v>
      </c>
    </row>
    <row r="19" spans="1:10" ht="18.75">
      <c r="A19" s="44" t="s">
        <v>198</v>
      </c>
      <c r="B19" s="44" t="s">
        <v>199</v>
      </c>
      <c r="C19" s="30">
        <v>44000</v>
      </c>
      <c r="D19" s="127">
        <v>44800</v>
      </c>
      <c r="E19" s="29">
        <v>39014.37</v>
      </c>
      <c r="F19" s="22">
        <v>58000</v>
      </c>
      <c r="G19" s="27">
        <v>49322.47</v>
      </c>
      <c r="H19" s="27">
        <v>58000</v>
      </c>
      <c r="I19" s="46">
        <f t="shared" si="2"/>
        <v>85.03874137931035</v>
      </c>
      <c r="J19" s="46">
        <f t="shared" si="3"/>
        <v>87.08564732142857</v>
      </c>
    </row>
    <row r="20" spans="1:10" ht="38.25" customHeight="1">
      <c r="A20" s="44" t="s">
        <v>200</v>
      </c>
      <c r="B20" s="179" t="s">
        <v>201</v>
      </c>
      <c r="C20" s="55">
        <v>0</v>
      </c>
      <c r="D20" s="16">
        <f>D21+D22</f>
        <v>414</v>
      </c>
      <c r="E20" s="16">
        <f>E21+E22</f>
        <v>414.58000000000004</v>
      </c>
      <c r="F20" s="31"/>
      <c r="G20" s="31">
        <f>G21+G22</f>
        <v>22.09</v>
      </c>
      <c r="H20" s="31">
        <f>H21+H22</f>
        <v>22.09</v>
      </c>
      <c r="I20" s="50"/>
      <c r="J20" s="50"/>
    </row>
    <row r="21" spans="1:10" ht="18" customHeight="1">
      <c r="A21" s="47" t="s">
        <v>202</v>
      </c>
      <c r="B21" s="61" t="s">
        <v>203</v>
      </c>
      <c r="C21" s="32">
        <v>0</v>
      </c>
      <c r="D21" s="80">
        <v>400.2</v>
      </c>
      <c r="E21" s="63">
        <v>400.72</v>
      </c>
      <c r="F21" s="80"/>
      <c r="G21" s="26">
        <v>0.2</v>
      </c>
      <c r="H21" s="26">
        <v>0.2</v>
      </c>
      <c r="I21" s="50"/>
      <c r="J21" s="50"/>
    </row>
    <row r="22" spans="1:10" ht="40.5" customHeight="1">
      <c r="A22" s="47" t="s">
        <v>204</v>
      </c>
      <c r="B22" s="61" t="s">
        <v>205</v>
      </c>
      <c r="C22" s="32">
        <v>0</v>
      </c>
      <c r="D22" s="80">
        <v>13.8</v>
      </c>
      <c r="E22" s="63">
        <v>13.86</v>
      </c>
      <c r="F22" s="80"/>
      <c r="G22" s="26">
        <v>21.89</v>
      </c>
      <c r="H22" s="26">
        <v>21.89</v>
      </c>
      <c r="I22" s="50"/>
      <c r="J22" s="50"/>
    </row>
    <row r="23" spans="1:10" ht="18.75">
      <c r="A23" s="44"/>
      <c r="B23" s="45" t="s">
        <v>207</v>
      </c>
      <c r="C23" s="55">
        <f>C24+C32+C33+C36+C42+C43</f>
        <v>1175102.75</v>
      </c>
      <c r="D23" s="31">
        <f>D24+D32+D33+D36+D42+D43+D44</f>
        <v>1136454.4</v>
      </c>
      <c r="E23" s="31">
        <f>E24+E32+E33+E36+E42+E43+E44</f>
        <v>873528.065</v>
      </c>
      <c r="F23" s="31">
        <f>F24+F42+F43+F35+F36+F44+F34+F32</f>
        <v>1325042.2</v>
      </c>
      <c r="G23" s="31">
        <f>G24+G32+G33+G36+G42+G43+G44</f>
        <v>1153712.21</v>
      </c>
      <c r="H23" s="31">
        <f>H24+H32+H33+H36+H42+H43+H44</f>
        <v>1383789.25</v>
      </c>
      <c r="I23" s="46">
        <f t="shared" si="2"/>
        <v>87.06984653017089</v>
      </c>
      <c r="J23" s="46">
        <f t="shared" si="3"/>
        <v>76.86433041220133</v>
      </c>
    </row>
    <row r="24" spans="1:10" ht="39" customHeight="1">
      <c r="A24" s="44" t="s">
        <v>208</v>
      </c>
      <c r="B24" s="64" t="s">
        <v>209</v>
      </c>
      <c r="C24" s="55">
        <f>C31+C30+C26+C25</f>
        <v>681742.1</v>
      </c>
      <c r="D24" s="31">
        <f>D25+D26+D30+D31</f>
        <v>635260.9500000001</v>
      </c>
      <c r="E24" s="31">
        <f>E25+E26+E30+E31</f>
        <v>439105.095</v>
      </c>
      <c r="F24" s="31">
        <f>F25+F26+F30+F31</f>
        <v>683042.1</v>
      </c>
      <c r="G24" s="31">
        <f>G25+G26+G30+G31</f>
        <v>532000.99</v>
      </c>
      <c r="H24" s="31">
        <f>H25+H26+H30+H31</f>
        <v>684543.71</v>
      </c>
      <c r="I24" s="46">
        <f t="shared" si="2"/>
        <v>77.88699847344695</v>
      </c>
      <c r="J24" s="46">
        <f t="shared" si="3"/>
        <v>69.12200332792374</v>
      </c>
    </row>
    <row r="25" spans="1:10" ht="67.5" customHeight="1">
      <c r="A25" s="47" t="s">
        <v>210</v>
      </c>
      <c r="B25" s="51" t="s">
        <v>211</v>
      </c>
      <c r="C25" s="32"/>
      <c r="D25" s="63">
        <v>127.55</v>
      </c>
      <c r="E25" s="49">
        <v>127.55</v>
      </c>
      <c r="F25" s="80"/>
      <c r="G25" s="63"/>
      <c r="H25" s="63"/>
      <c r="I25" s="50"/>
      <c r="J25" s="50"/>
    </row>
    <row r="26" spans="1:10" ht="93" customHeight="1">
      <c r="A26" s="47" t="s">
        <v>212</v>
      </c>
      <c r="B26" s="61" t="s">
        <v>151</v>
      </c>
      <c r="C26" s="30">
        <f>C27+C29+C28</f>
        <v>614000</v>
      </c>
      <c r="D26" s="31">
        <f>D27+D28+D29</f>
        <v>544000</v>
      </c>
      <c r="E26" s="31">
        <f>E27+E28+E29</f>
        <v>372950.21499999997</v>
      </c>
      <c r="F26" s="31">
        <f>F27+F29+F28</f>
        <v>614000</v>
      </c>
      <c r="G26" s="31">
        <f>G27+G29+G28</f>
        <v>473882.19</v>
      </c>
      <c r="H26" s="31">
        <f>H27+H29+H28</f>
        <v>614005.14</v>
      </c>
      <c r="I26" s="46">
        <f t="shared" si="2"/>
        <v>77.17950977198697</v>
      </c>
      <c r="J26" s="46">
        <f t="shared" si="3"/>
        <v>68.55702481617647</v>
      </c>
    </row>
    <row r="27" spans="1:10" ht="94.5" customHeight="1">
      <c r="A27" s="47" t="s">
        <v>213</v>
      </c>
      <c r="B27" s="61" t="s">
        <v>146</v>
      </c>
      <c r="C27" s="32">
        <v>600000</v>
      </c>
      <c r="D27" s="49">
        <v>530000</v>
      </c>
      <c r="E27" s="63">
        <v>361927.23</v>
      </c>
      <c r="F27" s="49">
        <v>600000</v>
      </c>
      <c r="G27" s="26">
        <v>462908.19</v>
      </c>
      <c r="H27" s="26">
        <v>600000</v>
      </c>
      <c r="I27" s="50">
        <f t="shared" si="2"/>
        <v>77.151365</v>
      </c>
      <c r="J27" s="50">
        <f t="shared" si="3"/>
        <v>68.28815660377359</v>
      </c>
    </row>
    <row r="28" spans="1:10" ht="94.5" customHeight="1">
      <c r="A28" s="47" t="s">
        <v>247</v>
      </c>
      <c r="B28" s="66" t="s">
        <v>214</v>
      </c>
      <c r="C28" s="32">
        <v>14000</v>
      </c>
      <c r="D28" s="49">
        <v>14000</v>
      </c>
      <c r="E28" s="63">
        <v>11017.7</v>
      </c>
      <c r="F28" s="49">
        <v>14000</v>
      </c>
      <c r="G28" s="26">
        <v>10968.86</v>
      </c>
      <c r="H28" s="26">
        <v>14000</v>
      </c>
      <c r="I28" s="50">
        <f t="shared" si="2"/>
        <v>78.349</v>
      </c>
      <c r="J28" s="50">
        <f t="shared" si="3"/>
        <v>78.69785714285715</v>
      </c>
    </row>
    <row r="29" spans="1:10" ht="93.75" customHeight="1">
      <c r="A29" s="47" t="s">
        <v>248</v>
      </c>
      <c r="B29" s="66" t="s">
        <v>150</v>
      </c>
      <c r="C29" s="32"/>
      <c r="D29" s="49"/>
      <c r="E29" s="49">
        <v>5.285</v>
      </c>
      <c r="F29" s="49"/>
      <c r="G29" s="26">
        <v>5.14</v>
      </c>
      <c r="H29" s="26">
        <v>5.14</v>
      </c>
      <c r="I29" s="50"/>
      <c r="J29" s="50"/>
    </row>
    <row r="30" spans="1:10" ht="63.75" customHeight="1">
      <c r="A30" s="47" t="s">
        <v>215</v>
      </c>
      <c r="B30" s="66" t="s">
        <v>216</v>
      </c>
      <c r="C30" s="32">
        <v>11742.1</v>
      </c>
      <c r="D30" s="49">
        <v>15233.4</v>
      </c>
      <c r="E30" s="63">
        <v>9191.34</v>
      </c>
      <c r="F30" s="22">
        <v>13042.1</v>
      </c>
      <c r="G30" s="27">
        <v>14312.47</v>
      </c>
      <c r="H30" s="27">
        <v>14312.47</v>
      </c>
      <c r="I30" s="50">
        <f t="shared" si="2"/>
        <v>109.74053258294292</v>
      </c>
      <c r="J30" s="50">
        <f t="shared" si="3"/>
        <v>60.33676001417937</v>
      </c>
    </row>
    <row r="31" spans="1:10" ht="99.75" customHeight="1">
      <c r="A31" s="47" t="s">
        <v>217</v>
      </c>
      <c r="B31" s="166" t="s">
        <v>218</v>
      </c>
      <c r="C31" s="32">
        <v>56000</v>
      </c>
      <c r="D31" s="49">
        <v>75900</v>
      </c>
      <c r="E31" s="63">
        <v>56835.99</v>
      </c>
      <c r="F31" s="49">
        <v>56000</v>
      </c>
      <c r="G31" s="27">
        <v>43806.33</v>
      </c>
      <c r="H31" s="27">
        <v>56226.1</v>
      </c>
      <c r="I31" s="50">
        <f t="shared" si="2"/>
        <v>78.22558928571429</v>
      </c>
      <c r="J31" s="50">
        <f t="shared" si="3"/>
        <v>74.88272727272727</v>
      </c>
    </row>
    <row r="32" spans="1:10" ht="18.75">
      <c r="A32" s="44" t="s">
        <v>219</v>
      </c>
      <c r="B32" s="64" t="s">
        <v>220</v>
      </c>
      <c r="C32" s="55">
        <v>20015</v>
      </c>
      <c r="D32" s="31">
        <v>26600</v>
      </c>
      <c r="E32" s="29">
        <v>14201.06</v>
      </c>
      <c r="F32" s="22">
        <v>12000</v>
      </c>
      <c r="G32" s="27">
        <v>10390.49</v>
      </c>
      <c r="H32" s="27">
        <v>12000</v>
      </c>
      <c r="I32" s="46">
        <f t="shared" si="2"/>
        <v>86.58741666666666</v>
      </c>
      <c r="J32" s="46">
        <f t="shared" si="3"/>
        <v>53.387443609022554</v>
      </c>
    </row>
    <row r="33" spans="1:10" ht="36.75" customHeight="1">
      <c r="A33" s="44" t="s">
        <v>221</v>
      </c>
      <c r="B33" s="64" t="s">
        <v>222</v>
      </c>
      <c r="C33" s="55">
        <f>C34+C35</f>
        <v>17585.65</v>
      </c>
      <c r="D33" s="31">
        <f>D35+D34</f>
        <v>17585.65</v>
      </c>
      <c r="E33" s="31">
        <f>E35+E34</f>
        <v>17259.879999999997</v>
      </c>
      <c r="F33" s="56">
        <f>F35+F34</f>
        <v>13926.6</v>
      </c>
      <c r="G33" s="31">
        <f>G35+G34</f>
        <v>15554.04</v>
      </c>
      <c r="H33" s="31">
        <f>H35+H34</f>
        <v>15665.79</v>
      </c>
      <c r="I33" s="46">
        <f t="shared" si="2"/>
        <v>111.6858386110034</v>
      </c>
      <c r="J33" s="46">
        <f t="shared" si="3"/>
        <v>98.14752369119137</v>
      </c>
    </row>
    <row r="34" spans="1:10" ht="36.75" customHeight="1">
      <c r="A34" s="47" t="s">
        <v>57</v>
      </c>
      <c r="B34" s="51" t="s">
        <v>0</v>
      </c>
      <c r="C34" s="80">
        <v>213</v>
      </c>
      <c r="D34" s="80">
        <v>213</v>
      </c>
      <c r="E34" s="63">
        <v>155.78</v>
      </c>
      <c r="F34" s="8">
        <v>336</v>
      </c>
      <c r="G34" s="26">
        <v>224.25</v>
      </c>
      <c r="H34" s="26">
        <v>336</v>
      </c>
      <c r="I34" s="50">
        <f t="shared" si="2"/>
        <v>66.74107142857143</v>
      </c>
      <c r="J34" s="50">
        <f t="shared" si="3"/>
        <v>73.13615023474178</v>
      </c>
    </row>
    <row r="35" spans="1:10" ht="37.5">
      <c r="A35" s="47" t="s">
        <v>1</v>
      </c>
      <c r="B35" s="51" t="s">
        <v>0</v>
      </c>
      <c r="C35" s="80">
        <v>17372.65</v>
      </c>
      <c r="D35" s="80">
        <v>17372.65</v>
      </c>
      <c r="E35" s="63">
        <v>17104.1</v>
      </c>
      <c r="F35" s="8">
        <v>13590.6</v>
      </c>
      <c r="G35" s="26">
        <v>15329.79</v>
      </c>
      <c r="H35" s="26">
        <v>15329.79</v>
      </c>
      <c r="I35" s="50">
        <f t="shared" si="2"/>
        <v>112.79700675466866</v>
      </c>
      <c r="J35" s="50">
        <f t="shared" si="3"/>
        <v>98.45417941419413</v>
      </c>
    </row>
    <row r="36" spans="1:10" ht="23.25" customHeight="1">
      <c r="A36" s="44" t="s">
        <v>223</v>
      </c>
      <c r="B36" s="179" t="s">
        <v>224</v>
      </c>
      <c r="C36" s="55">
        <f aca="true" t="shared" si="5" ref="C36:H36">C37+C38+C39</f>
        <v>286000</v>
      </c>
      <c r="D36" s="31">
        <f t="shared" si="5"/>
        <v>273718.9</v>
      </c>
      <c r="E36" s="31">
        <f t="shared" si="5"/>
        <v>247450.05</v>
      </c>
      <c r="F36" s="31">
        <f t="shared" si="5"/>
        <v>395416</v>
      </c>
      <c r="G36" s="31">
        <f t="shared" si="5"/>
        <v>390175.86</v>
      </c>
      <c r="H36" s="31">
        <f t="shared" si="5"/>
        <v>444258.55</v>
      </c>
      <c r="I36" s="50">
        <f t="shared" si="2"/>
        <v>98.67477795536853</v>
      </c>
      <c r="J36" s="50">
        <f t="shared" si="3"/>
        <v>90.40298276808798</v>
      </c>
    </row>
    <row r="37" spans="1:10" ht="20.25" customHeight="1">
      <c r="A37" s="47" t="s">
        <v>225</v>
      </c>
      <c r="B37" s="61" t="s">
        <v>226</v>
      </c>
      <c r="C37" s="32">
        <v>2000</v>
      </c>
      <c r="D37" s="80">
        <v>5847.6</v>
      </c>
      <c r="E37" s="63">
        <v>2791.41</v>
      </c>
      <c r="F37" s="8">
        <v>4800</v>
      </c>
      <c r="G37" s="26">
        <v>5970</v>
      </c>
      <c r="H37" s="26">
        <v>5970</v>
      </c>
      <c r="I37" s="50">
        <f t="shared" si="2"/>
        <v>124.37499999999999</v>
      </c>
      <c r="J37" s="50">
        <f t="shared" si="3"/>
        <v>47.73599425405294</v>
      </c>
    </row>
    <row r="38" spans="1:10" ht="101.25" customHeight="1">
      <c r="A38" s="47" t="s">
        <v>227</v>
      </c>
      <c r="B38" s="61" t="s">
        <v>273</v>
      </c>
      <c r="C38" s="32">
        <v>125000</v>
      </c>
      <c r="D38" s="80">
        <v>141827.6</v>
      </c>
      <c r="E38" s="63">
        <v>134684.3</v>
      </c>
      <c r="F38" s="13">
        <f>125000+42616</f>
        <v>167616</v>
      </c>
      <c r="G38" s="26">
        <v>113533.31</v>
      </c>
      <c r="H38" s="26">
        <v>167616</v>
      </c>
      <c r="I38" s="46">
        <f t="shared" si="2"/>
        <v>67.73417215540283</v>
      </c>
      <c r="J38" s="46">
        <f t="shared" si="3"/>
        <v>94.96339217472479</v>
      </c>
    </row>
    <row r="39" spans="1:10" ht="39" customHeight="1">
      <c r="A39" s="67" t="s">
        <v>3</v>
      </c>
      <c r="B39" s="65" t="s">
        <v>153</v>
      </c>
      <c r="C39" s="68">
        <f aca="true" t="shared" si="6" ref="C39:H39">C40+C41</f>
        <v>159000</v>
      </c>
      <c r="D39" s="69">
        <f t="shared" si="6"/>
        <v>126043.7</v>
      </c>
      <c r="E39" s="69">
        <f t="shared" si="6"/>
        <v>109974.34000000001</v>
      </c>
      <c r="F39" s="69">
        <f t="shared" si="6"/>
        <v>223000</v>
      </c>
      <c r="G39" s="69">
        <f t="shared" si="6"/>
        <v>270672.55</v>
      </c>
      <c r="H39" s="69">
        <f t="shared" si="6"/>
        <v>270672.55</v>
      </c>
      <c r="I39" s="50">
        <f t="shared" si="2"/>
        <v>121.37782511210762</v>
      </c>
      <c r="J39" s="50">
        <f t="shared" si="3"/>
        <v>87.25096137292067</v>
      </c>
    </row>
    <row r="40" spans="1:10" ht="56.25">
      <c r="A40" s="47" t="s">
        <v>173</v>
      </c>
      <c r="B40" s="61" t="s">
        <v>172</v>
      </c>
      <c r="C40" s="32">
        <v>156000</v>
      </c>
      <c r="D40" s="80">
        <v>120000</v>
      </c>
      <c r="E40" s="63">
        <v>106718.82</v>
      </c>
      <c r="F40" s="8">
        <v>203000</v>
      </c>
      <c r="G40" s="26">
        <v>249023.74</v>
      </c>
      <c r="H40" s="26">
        <v>249023.74</v>
      </c>
      <c r="I40" s="50">
        <f t="shared" si="2"/>
        <v>122.67179310344827</v>
      </c>
      <c r="J40" s="50">
        <f t="shared" si="3"/>
        <v>88.93235</v>
      </c>
    </row>
    <row r="41" spans="1:10" ht="63" customHeight="1">
      <c r="A41" s="47" t="s">
        <v>41</v>
      </c>
      <c r="B41" s="61" t="s">
        <v>42</v>
      </c>
      <c r="C41" s="32">
        <v>3000</v>
      </c>
      <c r="D41" s="80">
        <v>6043.7</v>
      </c>
      <c r="E41" s="63">
        <v>3255.52</v>
      </c>
      <c r="F41" s="8">
        <v>20000</v>
      </c>
      <c r="G41" s="26">
        <v>21648.81</v>
      </c>
      <c r="H41" s="26">
        <v>21648.81</v>
      </c>
      <c r="I41" s="50">
        <f t="shared" si="2"/>
        <v>108.24405000000002</v>
      </c>
      <c r="J41" s="50">
        <f t="shared" si="3"/>
        <v>53.86634015586479</v>
      </c>
    </row>
    <row r="42" spans="1:10" ht="19.5" customHeight="1">
      <c r="A42" s="44" t="s">
        <v>4</v>
      </c>
      <c r="B42" s="179" t="s">
        <v>5</v>
      </c>
      <c r="C42" s="30">
        <v>100900</v>
      </c>
      <c r="D42" s="127">
        <v>115500</v>
      </c>
      <c r="E42" s="29">
        <v>98938.93</v>
      </c>
      <c r="F42" s="22">
        <v>140900</v>
      </c>
      <c r="G42" s="27">
        <v>122260.07</v>
      </c>
      <c r="H42" s="27">
        <v>140908.4</v>
      </c>
      <c r="I42" s="46">
        <f t="shared" si="2"/>
        <v>86.77080908445707</v>
      </c>
      <c r="J42" s="46">
        <f t="shared" si="3"/>
        <v>85.66141125541125</v>
      </c>
    </row>
    <row r="43" spans="1:10" ht="24.75" customHeight="1">
      <c r="A43" s="44" t="s">
        <v>6</v>
      </c>
      <c r="B43" s="179" t="s">
        <v>7</v>
      </c>
      <c r="C43" s="30">
        <v>68860</v>
      </c>
      <c r="D43" s="127">
        <v>64798.9</v>
      </c>
      <c r="E43" s="29">
        <v>54966.87</v>
      </c>
      <c r="F43" s="22">
        <v>68860</v>
      </c>
      <c r="G43" s="27">
        <v>60402.76</v>
      </c>
      <c r="H43" s="27">
        <v>70860</v>
      </c>
      <c r="I43" s="46">
        <f t="shared" si="2"/>
        <v>87.71821086261981</v>
      </c>
      <c r="J43" s="46">
        <f t="shared" si="3"/>
        <v>84.82685662873907</v>
      </c>
    </row>
    <row r="44" spans="1:10" ht="19.5" customHeight="1">
      <c r="A44" s="44" t="s">
        <v>8</v>
      </c>
      <c r="B44" s="179" t="s">
        <v>9</v>
      </c>
      <c r="C44" s="30"/>
      <c r="D44" s="127">
        <v>2990</v>
      </c>
      <c r="E44" s="29">
        <v>1606.18</v>
      </c>
      <c r="F44" s="22">
        <v>10897.5</v>
      </c>
      <c r="G44" s="27">
        <v>22928</v>
      </c>
      <c r="H44" s="27">
        <v>15552.8</v>
      </c>
      <c r="I44" s="46"/>
      <c r="J44" s="46">
        <f t="shared" si="3"/>
        <v>53.71839464882944</v>
      </c>
    </row>
    <row r="45" spans="1:10" ht="18.75">
      <c r="A45" s="47"/>
      <c r="B45" s="71" t="s">
        <v>12</v>
      </c>
      <c r="C45" s="30">
        <f aca="true" t="shared" si="7" ref="C45:H45">C23+C6</f>
        <v>7402201.75</v>
      </c>
      <c r="D45" s="31">
        <f t="shared" si="7"/>
        <v>7578481.6</v>
      </c>
      <c r="E45" s="31">
        <f t="shared" si="7"/>
        <v>6182116.525</v>
      </c>
      <c r="F45" s="126">
        <f t="shared" si="7"/>
        <v>7287218.100000001</v>
      </c>
      <c r="G45" s="126">
        <f t="shared" si="7"/>
        <v>5935392.89</v>
      </c>
      <c r="H45" s="126">
        <f t="shared" si="7"/>
        <v>7249968.2</v>
      </c>
      <c r="I45" s="46">
        <f t="shared" si="2"/>
        <v>81.44936529345813</v>
      </c>
      <c r="J45" s="46">
        <f t="shared" si="3"/>
        <v>81.57460625094083</v>
      </c>
    </row>
    <row r="46" spans="1:10" ht="19.5" customHeight="1">
      <c r="A46" s="44" t="s">
        <v>13</v>
      </c>
      <c r="B46" s="179" t="s">
        <v>14</v>
      </c>
      <c r="C46" s="31">
        <f aca="true" t="shared" si="8" ref="C46:H46">C47+C48+C49+C50</f>
        <v>1999865.59</v>
      </c>
      <c r="D46" s="31">
        <f t="shared" si="8"/>
        <v>5317125.079999999</v>
      </c>
      <c r="E46" s="31">
        <f t="shared" si="8"/>
        <v>3817999.18</v>
      </c>
      <c r="F46" s="126">
        <f t="shared" si="8"/>
        <v>5723353.05</v>
      </c>
      <c r="G46" s="126">
        <f t="shared" si="8"/>
        <v>4562176.38</v>
      </c>
      <c r="H46" s="126">
        <f t="shared" si="8"/>
        <v>5723353.05</v>
      </c>
      <c r="I46" s="46">
        <f t="shared" si="2"/>
        <v>79.71160157593283</v>
      </c>
      <c r="J46" s="46">
        <f t="shared" si="3"/>
        <v>71.8057055750135</v>
      </c>
    </row>
    <row r="47" spans="1:10" ht="37.5" customHeight="1">
      <c r="A47" s="44" t="s">
        <v>15</v>
      </c>
      <c r="B47" s="179" t="s">
        <v>16</v>
      </c>
      <c r="C47" s="179"/>
      <c r="D47" s="49"/>
      <c r="E47" s="49"/>
      <c r="F47" s="8">
        <v>34764</v>
      </c>
      <c r="G47" s="26">
        <v>15646.94</v>
      </c>
      <c r="H47" s="26">
        <v>34764</v>
      </c>
      <c r="I47" s="50">
        <f t="shared" si="2"/>
        <v>45.009032332297785</v>
      </c>
      <c r="J47" s="50"/>
    </row>
    <row r="48" spans="1:10" ht="39.75" customHeight="1">
      <c r="A48" s="44" t="s">
        <v>17</v>
      </c>
      <c r="B48" s="179" t="s">
        <v>18</v>
      </c>
      <c r="C48" s="32">
        <v>1999865.59</v>
      </c>
      <c r="D48" s="124">
        <v>2060262.15</v>
      </c>
      <c r="E48" s="63">
        <v>1720253.82</v>
      </c>
      <c r="F48" s="8">
        <v>2609671.53</v>
      </c>
      <c r="G48" s="26">
        <v>2349008.62</v>
      </c>
      <c r="H48" s="26">
        <v>2609671.53</v>
      </c>
      <c r="I48" s="50">
        <f t="shared" si="2"/>
        <v>90.01165828712551</v>
      </c>
      <c r="J48" s="50">
        <f t="shared" si="3"/>
        <v>83.49684140923523</v>
      </c>
    </row>
    <row r="49" spans="1:10" ht="42" customHeight="1">
      <c r="A49" s="44" t="s">
        <v>19</v>
      </c>
      <c r="B49" s="179" t="s">
        <v>20</v>
      </c>
      <c r="C49" s="32"/>
      <c r="D49" s="93">
        <v>3195556.88</v>
      </c>
      <c r="E49" s="63">
        <f>1948700.44+87829.85</f>
        <v>2036530.29</v>
      </c>
      <c r="F49" s="8">
        <v>3050890.94</v>
      </c>
      <c r="G49" s="26">
        <f>2161907.44+7837.5</f>
        <v>2169744.94</v>
      </c>
      <c r="H49" s="26">
        <v>3050890.94</v>
      </c>
      <c r="I49" s="50">
        <f t="shared" si="2"/>
        <v>71.11840385877576</v>
      </c>
      <c r="J49" s="50">
        <f t="shared" si="3"/>
        <v>63.73005915638716</v>
      </c>
    </row>
    <row r="50" spans="1:10" ht="18.75">
      <c r="A50" s="44" t="s">
        <v>84</v>
      </c>
      <c r="B50" s="179" t="s">
        <v>21</v>
      </c>
      <c r="C50" s="179"/>
      <c r="D50" s="93">
        <v>61306.05</v>
      </c>
      <c r="E50" s="63">
        <v>61215.07</v>
      </c>
      <c r="F50" s="8">
        <v>28026.58</v>
      </c>
      <c r="G50" s="26">
        <f>22524.73+5251.15</f>
        <v>27775.879999999997</v>
      </c>
      <c r="H50" s="26">
        <v>28026.58</v>
      </c>
      <c r="I50" s="50">
        <f t="shared" si="2"/>
        <v>99.1054920008078</v>
      </c>
      <c r="J50" s="50">
        <f t="shared" si="3"/>
        <v>99.85159702835202</v>
      </c>
    </row>
    <row r="51" spans="1:10" ht="21.75" customHeight="1">
      <c r="A51" s="44" t="s">
        <v>22</v>
      </c>
      <c r="B51" s="179" t="s">
        <v>23</v>
      </c>
      <c r="C51" s="179"/>
      <c r="D51" s="124">
        <f>8267.16+14</f>
        <v>8281.16</v>
      </c>
      <c r="E51" s="63">
        <v>8931.16</v>
      </c>
      <c r="F51" s="22">
        <v>54110.8</v>
      </c>
      <c r="G51" s="27">
        <v>7000</v>
      </c>
      <c r="H51" s="27">
        <v>54110.8</v>
      </c>
      <c r="I51" s="50"/>
      <c r="J51" s="50">
        <f t="shared" si="3"/>
        <v>107.84914190765545</v>
      </c>
    </row>
    <row r="52" spans="1:10" ht="41.25" customHeight="1">
      <c r="A52" s="44" t="s">
        <v>163</v>
      </c>
      <c r="B52" s="179" t="s">
        <v>10</v>
      </c>
      <c r="C52" s="179"/>
      <c r="D52" s="125"/>
      <c r="E52" s="63">
        <v>10432.68</v>
      </c>
      <c r="F52" s="153"/>
      <c r="G52" s="29">
        <v>2758.15</v>
      </c>
      <c r="H52" s="29">
        <v>2758.15</v>
      </c>
      <c r="I52" s="50"/>
      <c r="J52" s="50"/>
    </row>
    <row r="53" spans="1:10" ht="23.25" customHeight="1">
      <c r="A53" s="44" t="s">
        <v>162</v>
      </c>
      <c r="B53" s="179" t="s">
        <v>11</v>
      </c>
      <c r="C53" s="179"/>
      <c r="D53" s="125">
        <v>-31837.96</v>
      </c>
      <c r="E53" s="63">
        <v>-45135.87</v>
      </c>
      <c r="F53" s="22">
        <v>-71928.63</v>
      </c>
      <c r="G53" s="27">
        <v>-144814.17</v>
      </c>
      <c r="H53" s="27">
        <v>-144814.17</v>
      </c>
      <c r="I53" s="50"/>
      <c r="J53" s="50"/>
    </row>
    <row r="54" spans="1:10" ht="18.75">
      <c r="A54" s="47"/>
      <c r="B54" s="73" t="s">
        <v>24</v>
      </c>
      <c r="C54" s="31">
        <f aca="true" t="shared" si="9" ref="C54:H54">C45+C46+C51+C52+C53</f>
        <v>9402067.34</v>
      </c>
      <c r="D54" s="31">
        <f t="shared" si="9"/>
        <v>12872049.879999999</v>
      </c>
      <c r="E54" s="31">
        <f t="shared" si="9"/>
        <v>9974343.675</v>
      </c>
      <c r="F54" s="126">
        <f t="shared" si="9"/>
        <v>12992753.32</v>
      </c>
      <c r="G54" s="126">
        <f t="shared" si="9"/>
        <v>10362513.25</v>
      </c>
      <c r="H54" s="126">
        <f t="shared" si="9"/>
        <v>12885376.030000001</v>
      </c>
      <c r="I54" s="46">
        <f t="shared" si="2"/>
        <v>79.75609937924997</v>
      </c>
      <c r="J54" s="46">
        <f t="shared" si="3"/>
        <v>77.48838582810093</v>
      </c>
    </row>
    <row r="55" spans="1:10" ht="18.75" hidden="1">
      <c r="A55" s="40" t="s">
        <v>25</v>
      </c>
      <c r="B55" s="41" t="s">
        <v>26</v>
      </c>
      <c r="C55" s="41"/>
      <c r="D55" s="74"/>
      <c r="E55" s="74"/>
      <c r="F55" s="134"/>
      <c r="G55" s="135"/>
      <c r="H55" s="135"/>
      <c r="I55" s="46"/>
      <c r="J55" s="46"/>
    </row>
    <row r="56" spans="1:10" ht="18.75" customHeight="1" hidden="1">
      <c r="A56" s="75" t="s">
        <v>27</v>
      </c>
      <c r="B56" s="71" t="s">
        <v>28</v>
      </c>
      <c r="C56" s="31">
        <f>C57+C58+C59+C60+C61+C62+C63</f>
        <v>1010842.4299999999</v>
      </c>
      <c r="D56" s="31">
        <f>D57+D58+D59+D60+D61+D62+D63</f>
        <v>682343.01</v>
      </c>
      <c r="E56" s="31">
        <f>E57+E58+E59+E60+E61+E62+E63</f>
        <v>474141.82</v>
      </c>
      <c r="F56" s="31">
        <f>F57+F58+F59+F60+F61+F62+F63</f>
        <v>1032533.47</v>
      </c>
      <c r="G56" s="31">
        <f>G57+G58+G59+G60+G61+G62+G63</f>
        <v>556044.69</v>
      </c>
      <c r="H56" s="31"/>
      <c r="I56" s="46">
        <f t="shared" si="2"/>
        <v>53.852461557493136</v>
      </c>
      <c r="J56" s="46">
        <f t="shared" si="3"/>
        <v>69.48731254680838</v>
      </c>
    </row>
    <row r="57" spans="1:10" ht="39.75" customHeight="1" hidden="1">
      <c r="A57" s="77" t="s">
        <v>29</v>
      </c>
      <c r="B57" s="78" t="s">
        <v>30</v>
      </c>
      <c r="C57" s="79">
        <v>2774</v>
      </c>
      <c r="D57" s="80">
        <v>2363</v>
      </c>
      <c r="E57" s="80">
        <v>1886.26</v>
      </c>
      <c r="F57" s="8">
        <v>2774</v>
      </c>
      <c r="G57" s="8">
        <v>1790.16</v>
      </c>
      <c r="H57" s="8"/>
      <c r="I57" s="50">
        <f t="shared" si="2"/>
        <v>64.53352559480894</v>
      </c>
      <c r="J57" s="50">
        <f t="shared" si="3"/>
        <v>79.82479898434194</v>
      </c>
    </row>
    <row r="58" spans="1:10" ht="59.25" customHeight="1" hidden="1">
      <c r="A58" s="77" t="s">
        <v>31</v>
      </c>
      <c r="B58" s="78" t="s">
        <v>32</v>
      </c>
      <c r="C58" s="79">
        <v>92589</v>
      </c>
      <c r="D58" s="80">
        <v>91016</v>
      </c>
      <c r="E58" s="80">
        <v>71342.69</v>
      </c>
      <c r="F58" s="8">
        <v>92589</v>
      </c>
      <c r="G58" s="8">
        <v>63696.58</v>
      </c>
      <c r="H58" s="8"/>
      <c r="I58" s="50">
        <f t="shared" si="2"/>
        <v>68.79497564505503</v>
      </c>
      <c r="J58" s="50">
        <f t="shared" si="3"/>
        <v>78.38477850048343</v>
      </c>
    </row>
    <row r="59" spans="1:10" ht="58.5" customHeight="1" hidden="1">
      <c r="A59" s="77" t="s">
        <v>33</v>
      </c>
      <c r="B59" s="78" t="s">
        <v>34</v>
      </c>
      <c r="C59" s="79">
        <v>122678</v>
      </c>
      <c r="D59" s="93">
        <v>115089.39</v>
      </c>
      <c r="E59" s="80">
        <v>89487.21</v>
      </c>
      <c r="F59" s="8">
        <v>140899</v>
      </c>
      <c r="G59" s="8">
        <v>98769.63</v>
      </c>
      <c r="H59" s="8"/>
      <c r="I59" s="50">
        <f t="shared" si="2"/>
        <v>70.09959616462857</v>
      </c>
      <c r="J59" s="50">
        <f t="shared" si="3"/>
        <v>77.75452628604602</v>
      </c>
    </row>
    <row r="60" spans="1:10" ht="57.75" customHeight="1" hidden="1">
      <c r="A60" s="77" t="s">
        <v>35</v>
      </c>
      <c r="B60" s="78" t="s">
        <v>36</v>
      </c>
      <c r="C60" s="79">
        <v>116262.67</v>
      </c>
      <c r="D60" s="93">
        <v>105480.39</v>
      </c>
      <c r="E60" s="80">
        <v>81220.07</v>
      </c>
      <c r="F60" s="8">
        <v>97691.66</v>
      </c>
      <c r="G60" s="8">
        <v>68609.97</v>
      </c>
      <c r="H60" s="8"/>
      <c r="I60" s="50">
        <f t="shared" si="2"/>
        <v>70.23114357970782</v>
      </c>
      <c r="J60" s="50">
        <f t="shared" si="3"/>
        <v>77.00016088298499</v>
      </c>
    </row>
    <row r="61" spans="1:10" ht="18.75" hidden="1">
      <c r="A61" s="81" t="s">
        <v>37</v>
      </c>
      <c r="B61" s="61" t="s">
        <v>38</v>
      </c>
      <c r="C61" s="124">
        <v>1740</v>
      </c>
      <c r="D61" s="93">
        <v>4122.43</v>
      </c>
      <c r="E61" s="80">
        <v>3474.05</v>
      </c>
      <c r="F61" s="14">
        <v>2373</v>
      </c>
      <c r="G61" s="14">
        <v>1230.16</v>
      </c>
      <c r="H61" s="14"/>
      <c r="I61" s="50">
        <f t="shared" si="2"/>
        <v>51.83986514959966</v>
      </c>
      <c r="J61" s="50">
        <f t="shared" si="3"/>
        <v>84.27189788547047</v>
      </c>
    </row>
    <row r="62" spans="1:10" ht="18.75" customHeight="1" hidden="1">
      <c r="A62" s="81" t="s">
        <v>39</v>
      </c>
      <c r="B62" s="59" t="s">
        <v>40</v>
      </c>
      <c r="C62" s="80">
        <v>122671.56</v>
      </c>
      <c r="D62" s="93">
        <v>32488.68</v>
      </c>
      <c r="E62" s="80"/>
      <c r="F62" s="14">
        <v>56951.72</v>
      </c>
      <c r="G62" s="14">
        <v>0</v>
      </c>
      <c r="H62" s="14"/>
      <c r="I62" s="50"/>
      <c r="J62" s="50"/>
    </row>
    <row r="63" spans="1:10" ht="20.25" customHeight="1" hidden="1">
      <c r="A63" s="81" t="s">
        <v>154</v>
      </c>
      <c r="B63" s="59" t="s">
        <v>43</v>
      </c>
      <c r="C63" s="80">
        <v>552127.2</v>
      </c>
      <c r="D63" s="93">
        <v>331783.12</v>
      </c>
      <c r="E63" s="80">
        <v>226731.54</v>
      </c>
      <c r="F63" s="14">
        <f>633086.07+6169.02</f>
        <v>639255.09</v>
      </c>
      <c r="G63" s="14">
        <v>321948.19</v>
      </c>
      <c r="H63" s="14"/>
      <c r="I63" s="46">
        <f t="shared" si="2"/>
        <v>50.363023312024005</v>
      </c>
      <c r="J63" s="46">
        <f t="shared" si="3"/>
        <v>68.3372740602355</v>
      </c>
    </row>
    <row r="64" spans="1:10" ht="18.75" customHeight="1" hidden="1">
      <c r="A64" s="75" t="s">
        <v>44</v>
      </c>
      <c r="B64" s="83" t="s">
        <v>45</v>
      </c>
      <c r="C64" s="56">
        <f>C65</f>
        <v>495</v>
      </c>
      <c r="D64" s="31">
        <f>D65</f>
        <v>396.86</v>
      </c>
      <c r="E64" s="31">
        <f>E65</f>
        <v>371.6</v>
      </c>
      <c r="F64" s="31">
        <f>F65</f>
        <v>495</v>
      </c>
      <c r="G64" s="31">
        <f>G65</f>
        <v>280.11</v>
      </c>
      <c r="H64" s="31"/>
      <c r="I64" s="46">
        <f t="shared" si="2"/>
        <v>56.587878787878786</v>
      </c>
      <c r="J64" s="50">
        <f t="shared" si="3"/>
        <v>93.63503502494582</v>
      </c>
    </row>
    <row r="65" spans="1:10" ht="18.75" customHeight="1" hidden="1">
      <c r="A65" s="81" t="s">
        <v>46</v>
      </c>
      <c r="B65" s="59" t="s">
        <v>47</v>
      </c>
      <c r="C65" s="80">
        <v>495</v>
      </c>
      <c r="D65" s="80">
        <v>396.86</v>
      </c>
      <c r="E65" s="80">
        <v>371.6</v>
      </c>
      <c r="F65" s="8">
        <v>495</v>
      </c>
      <c r="G65" s="14">
        <v>280.11</v>
      </c>
      <c r="H65" s="14"/>
      <c r="I65" s="50">
        <f t="shared" si="2"/>
        <v>56.587878787878786</v>
      </c>
      <c r="J65" s="50">
        <f t="shared" si="3"/>
        <v>93.63503502494582</v>
      </c>
    </row>
    <row r="66" spans="1:10" ht="39" customHeight="1" hidden="1">
      <c r="A66" s="75" t="s">
        <v>48</v>
      </c>
      <c r="B66" s="83" t="s">
        <v>49</v>
      </c>
      <c r="C66" s="31">
        <f>C67+C68</f>
        <v>60568.5</v>
      </c>
      <c r="D66" s="31">
        <f>SUM(D67:D68)</f>
        <v>57604.649999999994</v>
      </c>
      <c r="E66" s="31">
        <f>SUM(E67:E68)</f>
        <v>43775.03999999999</v>
      </c>
      <c r="F66" s="31">
        <f>SUM(F67:F68)</f>
        <v>62943.79</v>
      </c>
      <c r="G66" s="31">
        <f>SUM(G67:G68)</f>
        <v>40612.12</v>
      </c>
      <c r="H66" s="31"/>
      <c r="I66" s="46">
        <f t="shared" si="2"/>
        <v>64.52124983258874</v>
      </c>
      <c r="J66" s="46">
        <f t="shared" si="3"/>
        <v>75.9921985464715</v>
      </c>
    </row>
    <row r="67" spans="1:10" ht="18.75" customHeight="1" hidden="1">
      <c r="A67" s="81" t="s">
        <v>50</v>
      </c>
      <c r="B67" s="59" t="s">
        <v>51</v>
      </c>
      <c r="C67" s="80">
        <v>12448.5</v>
      </c>
      <c r="D67" s="84">
        <v>11364.3</v>
      </c>
      <c r="E67" s="80">
        <v>8602.91</v>
      </c>
      <c r="F67" s="14">
        <v>14874.6</v>
      </c>
      <c r="G67" s="14">
        <v>10691.08</v>
      </c>
      <c r="H67" s="14"/>
      <c r="I67" s="50">
        <f t="shared" si="2"/>
        <v>71.87473948879297</v>
      </c>
      <c r="J67" s="50">
        <f t="shared" si="3"/>
        <v>75.70118705067624</v>
      </c>
    </row>
    <row r="68" spans="1:10" ht="58.5" customHeight="1" hidden="1">
      <c r="A68" s="81" t="s">
        <v>52</v>
      </c>
      <c r="B68" s="78" t="s">
        <v>53</v>
      </c>
      <c r="C68" s="93">
        <v>48120</v>
      </c>
      <c r="D68" s="80">
        <v>46240.35</v>
      </c>
      <c r="E68" s="80">
        <v>35172.13</v>
      </c>
      <c r="F68" s="8">
        <v>48069.19</v>
      </c>
      <c r="G68" s="8">
        <v>29921.04</v>
      </c>
      <c r="H68" s="8"/>
      <c r="I68" s="50">
        <f t="shared" si="2"/>
        <v>62.24577530846681</v>
      </c>
      <c r="J68" s="50">
        <f t="shared" si="3"/>
        <v>76.06371924087945</v>
      </c>
    </row>
    <row r="69" spans="1:10" ht="18.75" customHeight="1" hidden="1">
      <c r="A69" s="75" t="s">
        <v>54</v>
      </c>
      <c r="B69" s="83" t="s">
        <v>55</v>
      </c>
      <c r="C69" s="31">
        <f>C70+C72+C73+C74+C75+C71</f>
        <v>1592522.1</v>
      </c>
      <c r="D69" s="122">
        <f>D71+D72+D73+D74+D75+D70</f>
        <v>2721862.4899999998</v>
      </c>
      <c r="E69" s="126">
        <f>E71+E72+E73+E74+E75+E70</f>
        <v>1535106.5799999998</v>
      </c>
      <c r="F69" s="31">
        <f>F71+F72+F73+F74+F75+F70</f>
        <v>2674940.91</v>
      </c>
      <c r="G69" s="31">
        <f>G71+G72+G73+G74+G75+G70</f>
        <v>1817971.98</v>
      </c>
      <c r="H69" s="31"/>
      <c r="I69" s="46">
        <f t="shared" si="2"/>
        <v>67.96307063096955</v>
      </c>
      <c r="J69" s="46">
        <f t="shared" si="3"/>
        <v>56.39912323417925</v>
      </c>
    </row>
    <row r="70" spans="1:10" ht="18.75" customHeight="1" hidden="1">
      <c r="A70" s="81" t="s">
        <v>56</v>
      </c>
      <c r="B70" s="61" t="s">
        <v>61</v>
      </c>
      <c r="C70" s="79">
        <v>14778</v>
      </c>
      <c r="D70" s="84">
        <v>136186.73</v>
      </c>
      <c r="E70" s="80">
        <v>59584.96</v>
      </c>
      <c r="F70" s="8">
        <f>1274-800</f>
        <v>474</v>
      </c>
      <c r="G70" s="14">
        <v>636.49</v>
      </c>
      <c r="H70" s="14"/>
      <c r="I70" s="50">
        <f t="shared" si="2"/>
        <v>134.2805907172996</v>
      </c>
      <c r="J70" s="50">
        <f t="shared" si="3"/>
        <v>43.75239790249755</v>
      </c>
    </row>
    <row r="71" spans="1:10" ht="18.75" customHeight="1" hidden="1">
      <c r="A71" s="81" t="s">
        <v>59</v>
      </c>
      <c r="B71" s="61" t="s">
        <v>60</v>
      </c>
      <c r="C71" s="79">
        <v>7309</v>
      </c>
      <c r="D71" s="84">
        <v>6381.84</v>
      </c>
      <c r="E71" s="80">
        <v>5290.69</v>
      </c>
      <c r="F71" s="14">
        <v>7385</v>
      </c>
      <c r="G71" s="14">
        <v>5140.51</v>
      </c>
      <c r="H71" s="14"/>
      <c r="I71" s="50">
        <f aca="true" t="shared" si="10" ref="I71:I105">G71/F71*100</f>
        <v>69.60744752877454</v>
      </c>
      <c r="J71" s="50">
        <f aca="true" t="shared" si="11" ref="J71:J105">E71/D71*100</f>
        <v>82.90226643099795</v>
      </c>
    </row>
    <row r="72" spans="1:10" ht="18.75" customHeight="1" hidden="1">
      <c r="A72" s="81" t="s">
        <v>62</v>
      </c>
      <c r="B72" s="85" t="s">
        <v>63</v>
      </c>
      <c r="C72" s="79">
        <v>335266.1</v>
      </c>
      <c r="D72" s="84">
        <v>412137.35</v>
      </c>
      <c r="E72" s="80">
        <v>301984.34</v>
      </c>
      <c r="F72" s="14">
        <v>361709.7</v>
      </c>
      <c r="G72" s="14">
        <v>256663.04</v>
      </c>
      <c r="H72" s="14"/>
      <c r="I72" s="50">
        <f t="shared" si="10"/>
        <v>70.95829611425958</v>
      </c>
      <c r="J72" s="50">
        <f t="shared" si="11"/>
        <v>73.27274269124116</v>
      </c>
    </row>
    <row r="73" spans="1:10" ht="18.75" customHeight="1" hidden="1">
      <c r="A73" s="81" t="s">
        <v>65</v>
      </c>
      <c r="B73" s="78" t="s">
        <v>64</v>
      </c>
      <c r="C73" s="79">
        <v>1042616</v>
      </c>
      <c r="D73" s="84">
        <v>1983161.02</v>
      </c>
      <c r="E73" s="80">
        <v>1039873.83</v>
      </c>
      <c r="F73" s="14">
        <v>2097679.48</v>
      </c>
      <c r="G73" s="14">
        <v>1436467.46</v>
      </c>
      <c r="H73" s="14"/>
      <c r="I73" s="50">
        <f t="shared" si="10"/>
        <v>68.47888219796096</v>
      </c>
      <c r="J73" s="50">
        <f t="shared" si="11"/>
        <v>52.43516888003376</v>
      </c>
    </row>
    <row r="74" spans="1:10" ht="18.75" customHeight="1" hidden="1">
      <c r="A74" s="81" t="s">
        <v>66</v>
      </c>
      <c r="B74" s="59" t="s">
        <v>67</v>
      </c>
      <c r="C74" s="79">
        <v>27357</v>
      </c>
      <c r="D74" s="84">
        <v>28401</v>
      </c>
      <c r="E74" s="80">
        <v>19429.17</v>
      </c>
      <c r="F74" s="14">
        <v>30181.73</v>
      </c>
      <c r="G74" s="14">
        <v>18201.01</v>
      </c>
      <c r="H74" s="14"/>
      <c r="I74" s="50">
        <f t="shared" si="10"/>
        <v>60.30472739634208</v>
      </c>
      <c r="J74" s="50">
        <f t="shared" si="11"/>
        <v>68.41016161402766</v>
      </c>
    </row>
    <row r="75" spans="1:10" ht="18.75" customHeight="1" hidden="1">
      <c r="A75" s="81" t="s">
        <v>68</v>
      </c>
      <c r="B75" s="59" t="s">
        <v>69</v>
      </c>
      <c r="C75" s="79">
        <v>165196</v>
      </c>
      <c r="D75" s="84">
        <v>155594.55</v>
      </c>
      <c r="E75" s="80">
        <v>108943.59</v>
      </c>
      <c r="F75" s="14">
        <v>177511</v>
      </c>
      <c r="G75" s="14">
        <v>100863.47</v>
      </c>
      <c r="H75" s="14"/>
      <c r="I75" s="50">
        <f t="shared" si="10"/>
        <v>56.82096884136758</v>
      </c>
      <c r="J75" s="50">
        <f t="shared" si="11"/>
        <v>70.01761308477708</v>
      </c>
    </row>
    <row r="76" spans="1:10" ht="18.75" customHeight="1" hidden="1">
      <c r="A76" s="75" t="s">
        <v>70</v>
      </c>
      <c r="B76" s="71" t="s">
        <v>71</v>
      </c>
      <c r="C76" s="31">
        <f>SUM(C77+C78+C80+C79)</f>
        <v>1594919.3599999999</v>
      </c>
      <c r="D76" s="31">
        <f>SUM(D77+D78+D80+D79)</f>
        <v>3811483.39</v>
      </c>
      <c r="E76" s="31">
        <f>SUM(E77+E78+E80+E79)</f>
        <v>1445468.75</v>
      </c>
      <c r="F76" s="31">
        <f>SUM(F77+F78+F80+F79)</f>
        <v>3949567.8899999997</v>
      </c>
      <c r="G76" s="31">
        <f>SUM(G77+G78+G80+G79)</f>
        <v>1382769.32</v>
      </c>
      <c r="H76" s="31"/>
      <c r="I76" s="46">
        <f t="shared" si="10"/>
        <v>35.01064821549378</v>
      </c>
      <c r="J76" s="46">
        <f t="shared" si="11"/>
        <v>37.92404694173415</v>
      </c>
    </row>
    <row r="77" spans="1:10" ht="18.75" customHeight="1" hidden="1">
      <c r="A77" s="81" t="s">
        <v>72</v>
      </c>
      <c r="B77" s="86" t="s">
        <v>73</v>
      </c>
      <c r="C77" s="150">
        <v>493401.23</v>
      </c>
      <c r="D77" s="84">
        <v>777402.52</v>
      </c>
      <c r="E77" s="80">
        <v>152690.42</v>
      </c>
      <c r="F77" s="14">
        <v>1127582.32</v>
      </c>
      <c r="G77" s="14">
        <v>514236.21</v>
      </c>
      <c r="H77" s="14"/>
      <c r="I77" s="50">
        <f t="shared" si="10"/>
        <v>45.605203352248374</v>
      </c>
      <c r="J77" s="50">
        <f t="shared" si="11"/>
        <v>19.641101755111368</v>
      </c>
    </row>
    <row r="78" spans="1:10" ht="18.75" customHeight="1" hidden="1">
      <c r="A78" s="81" t="s">
        <v>74</v>
      </c>
      <c r="B78" s="86" t="s">
        <v>75</v>
      </c>
      <c r="C78" s="150">
        <v>329237.66</v>
      </c>
      <c r="D78" s="84">
        <f>1446009.9-1350</f>
        <v>1444659.9</v>
      </c>
      <c r="E78" s="80">
        <v>649298.11</v>
      </c>
      <c r="F78" s="14">
        <v>1113357.73</v>
      </c>
      <c r="G78" s="14">
        <v>195527.13</v>
      </c>
      <c r="H78" s="14"/>
      <c r="I78" s="50">
        <f t="shared" si="10"/>
        <v>17.561932228197673</v>
      </c>
      <c r="J78" s="50">
        <f t="shared" si="11"/>
        <v>44.944703594250804</v>
      </c>
    </row>
    <row r="79" spans="1:10" ht="18.75" customHeight="1" hidden="1">
      <c r="A79" s="81" t="s">
        <v>76</v>
      </c>
      <c r="B79" s="61" t="s">
        <v>77</v>
      </c>
      <c r="C79" s="150">
        <v>585976.46</v>
      </c>
      <c r="D79" s="84">
        <v>1400674.1</v>
      </c>
      <c r="E79" s="80">
        <v>499599.54</v>
      </c>
      <c r="F79" s="14">
        <v>1520841.73</v>
      </c>
      <c r="G79" s="14">
        <v>541315.74</v>
      </c>
      <c r="H79" s="14"/>
      <c r="I79" s="50">
        <f t="shared" si="10"/>
        <v>35.59316721273817</v>
      </c>
      <c r="J79" s="50">
        <f t="shared" si="11"/>
        <v>35.66850704243049</v>
      </c>
    </row>
    <row r="80" spans="1:10" ht="18.75" customHeight="1" hidden="1">
      <c r="A80" s="81" t="s">
        <v>78</v>
      </c>
      <c r="B80" s="59" t="s">
        <v>79</v>
      </c>
      <c r="C80" s="150">
        <v>186304.01</v>
      </c>
      <c r="D80" s="84">
        <v>188746.87</v>
      </c>
      <c r="E80" s="80">
        <v>143880.68</v>
      </c>
      <c r="F80" s="14">
        <v>187786.11</v>
      </c>
      <c r="G80" s="14">
        <v>131690.24</v>
      </c>
      <c r="H80" s="14"/>
      <c r="I80" s="50">
        <f t="shared" si="10"/>
        <v>70.12778527655746</v>
      </c>
      <c r="J80" s="50">
        <f t="shared" si="11"/>
        <v>76.22943893056345</v>
      </c>
    </row>
    <row r="81" spans="1:10" ht="18.75" customHeight="1" hidden="1">
      <c r="A81" s="87" t="s">
        <v>80</v>
      </c>
      <c r="B81" s="83" t="s">
        <v>81</v>
      </c>
      <c r="C81" s="56">
        <f>C82</f>
        <v>10100</v>
      </c>
      <c r="D81" s="31">
        <f>D82</f>
        <v>12874.45</v>
      </c>
      <c r="E81" s="31">
        <f>E82</f>
        <v>5874.23</v>
      </c>
      <c r="F81" s="31">
        <f>F82</f>
        <v>19030.9</v>
      </c>
      <c r="G81" s="31">
        <f>G82</f>
        <v>4220.52</v>
      </c>
      <c r="H81" s="31"/>
      <c r="I81" s="46">
        <f t="shared" si="10"/>
        <v>22.177196033818685</v>
      </c>
      <c r="J81" s="46">
        <f t="shared" si="11"/>
        <v>45.627036494762876</v>
      </c>
    </row>
    <row r="82" spans="1:10" ht="21.75" customHeight="1" hidden="1">
      <c r="A82" s="81" t="s">
        <v>82</v>
      </c>
      <c r="B82" s="61" t="s">
        <v>83</v>
      </c>
      <c r="C82" s="80">
        <v>10100</v>
      </c>
      <c r="D82" s="84">
        <v>12874.45</v>
      </c>
      <c r="E82" s="80">
        <v>5874.23</v>
      </c>
      <c r="F82" s="14">
        <v>19030.9</v>
      </c>
      <c r="G82" s="14">
        <v>4220.52</v>
      </c>
      <c r="H82" s="14"/>
      <c r="I82" s="50">
        <f t="shared" si="10"/>
        <v>22.177196033818685</v>
      </c>
      <c r="J82" s="50">
        <f t="shared" si="11"/>
        <v>45.627036494762876</v>
      </c>
    </row>
    <row r="83" spans="1:10" ht="18.75" customHeight="1" hidden="1">
      <c r="A83" s="87" t="s">
        <v>86</v>
      </c>
      <c r="B83" s="83" t="s">
        <v>87</v>
      </c>
      <c r="C83" s="31">
        <f>SUM(C84+C85+C86+C87)</f>
        <v>4044691.8400000003</v>
      </c>
      <c r="D83" s="31">
        <f>SUM(D84+D85+D86+D87)</f>
        <v>6165726.27</v>
      </c>
      <c r="E83" s="31">
        <f>SUM(E84+E85+E86+E87)</f>
        <v>4562230.18</v>
      </c>
      <c r="F83" s="31">
        <f>SUM(F84+F85+F86+F87)</f>
        <v>5702426.839999999</v>
      </c>
      <c r="G83" s="31">
        <f>SUM(G84+G85+G86+G87)</f>
        <v>3981354.8499999996</v>
      </c>
      <c r="H83" s="31"/>
      <c r="I83" s="46">
        <f t="shared" si="10"/>
        <v>69.81860463465411</v>
      </c>
      <c r="J83" s="46">
        <f t="shared" si="11"/>
        <v>73.99339477975236</v>
      </c>
    </row>
    <row r="84" spans="1:10" ht="18.75" customHeight="1" hidden="1">
      <c r="A84" s="77" t="s">
        <v>88</v>
      </c>
      <c r="B84" s="59" t="s">
        <v>89</v>
      </c>
      <c r="C84" s="150">
        <v>915771.37</v>
      </c>
      <c r="D84" s="84">
        <v>2319494.65</v>
      </c>
      <c r="E84" s="80">
        <v>1439859.26</v>
      </c>
      <c r="F84" s="14">
        <v>2513219.39</v>
      </c>
      <c r="G84" s="14">
        <v>1659915.23</v>
      </c>
      <c r="H84" s="14"/>
      <c r="I84" s="50">
        <f t="shared" si="10"/>
        <v>66.04736683970913</v>
      </c>
      <c r="J84" s="50">
        <f t="shared" si="11"/>
        <v>62.07642082726943</v>
      </c>
    </row>
    <row r="85" spans="1:10" ht="18.75" customHeight="1" hidden="1">
      <c r="A85" s="81" t="s">
        <v>90</v>
      </c>
      <c r="B85" s="86" t="s">
        <v>91</v>
      </c>
      <c r="C85" s="150">
        <v>2755748.99</v>
      </c>
      <c r="D85" s="84">
        <v>3158288.88</v>
      </c>
      <c r="E85" s="80">
        <v>2606264.25</v>
      </c>
      <c r="F85" s="14">
        <v>2690147.55</v>
      </c>
      <c r="G85" s="14">
        <v>2002354.48</v>
      </c>
      <c r="H85" s="14"/>
      <c r="I85" s="50">
        <f t="shared" si="10"/>
        <v>74.43288677604319</v>
      </c>
      <c r="J85" s="50">
        <f t="shared" si="11"/>
        <v>82.5214015888249</v>
      </c>
    </row>
    <row r="86" spans="1:10" ht="21" customHeight="1" hidden="1">
      <c r="A86" s="81" t="s">
        <v>92</v>
      </c>
      <c r="B86" s="61" t="s">
        <v>93</v>
      </c>
      <c r="C86" s="150">
        <v>115610.93</v>
      </c>
      <c r="D86" s="84">
        <v>141327.61</v>
      </c>
      <c r="E86" s="80">
        <v>120491.04</v>
      </c>
      <c r="F86" s="14">
        <v>172045.34</v>
      </c>
      <c r="G86" s="14">
        <v>116258.8</v>
      </c>
      <c r="H86" s="14"/>
      <c r="I86" s="50">
        <f t="shared" si="10"/>
        <v>67.5745126255672</v>
      </c>
      <c r="J86" s="50">
        <f t="shared" si="11"/>
        <v>85.25654682761564</v>
      </c>
    </row>
    <row r="87" spans="1:10" ht="18.75" customHeight="1" hidden="1">
      <c r="A87" s="81" t="s">
        <v>94</v>
      </c>
      <c r="B87" s="85" t="s">
        <v>95</v>
      </c>
      <c r="C87" s="150">
        <v>257560.55</v>
      </c>
      <c r="D87" s="84">
        <v>546615.13</v>
      </c>
      <c r="E87" s="80">
        <v>395615.63</v>
      </c>
      <c r="F87" s="14">
        <v>327014.56</v>
      </c>
      <c r="G87" s="14">
        <v>202826.34</v>
      </c>
      <c r="H87" s="14"/>
      <c r="I87" s="50">
        <f t="shared" si="10"/>
        <v>62.023642005420186</v>
      </c>
      <c r="J87" s="50">
        <f t="shared" si="11"/>
        <v>72.37553596439967</v>
      </c>
    </row>
    <row r="88" spans="1:10" ht="18.75" customHeight="1" hidden="1">
      <c r="A88" s="87" t="s">
        <v>96</v>
      </c>
      <c r="B88" s="83" t="s">
        <v>171</v>
      </c>
      <c r="C88" s="31">
        <f>C89</f>
        <v>321696.66</v>
      </c>
      <c r="D88" s="31">
        <f>D89+D90</f>
        <v>760482.69</v>
      </c>
      <c r="E88" s="31">
        <f>E89+E90</f>
        <v>526103.48</v>
      </c>
      <c r="F88" s="31">
        <f>F89</f>
        <v>365062.61</v>
      </c>
      <c r="G88" s="31">
        <f>G89</f>
        <v>243773.75</v>
      </c>
      <c r="H88" s="31"/>
      <c r="I88" s="46">
        <f t="shared" si="10"/>
        <v>66.77587441781561</v>
      </c>
      <c r="J88" s="46">
        <f t="shared" si="11"/>
        <v>69.1802044830238</v>
      </c>
    </row>
    <row r="89" spans="1:10" ht="18.75" customHeight="1" hidden="1">
      <c r="A89" s="81" t="s">
        <v>97</v>
      </c>
      <c r="B89" s="59" t="s">
        <v>98</v>
      </c>
      <c r="C89" s="80">
        <v>321696.66</v>
      </c>
      <c r="D89" s="84">
        <v>303591.76</v>
      </c>
      <c r="E89" s="80">
        <v>218075.72</v>
      </c>
      <c r="F89" s="14">
        <v>365062.61</v>
      </c>
      <c r="G89" s="14">
        <v>243773.75</v>
      </c>
      <c r="H89" s="14"/>
      <c r="I89" s="50">
        <f t="shared" si="10"/>
        <v>66.77587441781561</v>
      </c>
      <c r="J89" s="50">
        <f t="shared" si="11"/>
        <v>71.83189688679298</v>
      </c>
    </row>
    <row r="90" spans="1:10" ht="18.75" customHeight="1" hidden="1">
      <c r="A90" s="75" t="s">
        <v>103</v>
      </c>
      <c r="B90" s="71" t="s">
        <v>104</v>
      </c>
      <c r="C90" s="31">
        <f>C91+C92+C93+C94+C95</f>
        <v>411845.60000000003</v>
      </c>
      <c r="D90" s="31">
        <f>D91+D92+D93+D94+D95</f>
        <v>456890.93</v>
      </c>
      <c r="E90" s="31">
        <f>E91+E92+E93+E94+E95</f>
        <v>308027.76</v>
      </c>
      <c r="F90" s="31">
        <f>F91+F92+F93+F94+F95</f>
        <v>430564.44999999995</v>
      </c>
      <c r="G90" s="31">
        <f>G91+G92+G93+G94+G95</f>
        <v>274320.75</v>
      </c>
      <c r="H90" s="31"/>
      <c r="I90" s="46">
        <f t="shared" si="10"/>
        <v>63.71189028727291</v>
      </c>
      <c r="J90" s="46">
        <f t="shared" si="11"/>
        <v>67.41822605233158</v>
      </c>
    </row>
    <row r="91" spans="1:10" ht="18.75" customHeight="1" hidden="1">
      <c r="A91" s="81" t="s">
        <v>105</v>
      </c>
      <c r="B91" s="59" t="s">
        <v>106</v>
      </c>
      <c r="C91" s="79"/>
      <c r="D91" s="84">
        <v>21991</v>
      </c>
      <c r="E91" s="80">
        <v>15825.86</v>
      </c>
      <c r="F91" s="80"/>
      <c r="G91" s="80"/>
      <c r="H91" s="80"/>
      <c r="I91" s="50"/>
      <c r="J91" s="50">
        <f t="shared" si="11"/>
        <v>71.96516756855077</v>
      </c>
    </row>
    <row r="92" spans="1:10" ht="18.75" customHeight="1" hidden="1">
      <c r="A92" s="81" t="s">
        <v>107</v>
      </c>
      <c r="B92" s="86" t="s">
        <v>108</v>
      </c>
      <c r="C92" s="133">
        <v>54463.79</v>
      </c>
      <c r="D92" s="84">
        <v>51249.9</v>
      </c>
      <c r="E92" s="80">
        <v>41172.88</v>
      </c>
      <c r="F92" s="14">
        <v>59662.2</v>
      </c>
      <c r="G92" s="14">
        <v>44665.78</v>
      </c>
      <c r="H92" s="14"/>
      <c r="I92" s="50">
        <f t="shared" si="10"/>
        <v>74.86445354009741</v>
      </c>
      <c r="J92" s="50">
        <f t="shared" si="11"/>
        <v>80.33748358533381</v>
      </c>
    </row>
    <row r="93" spans="1:10" ht="18.75" customHeight="1" hidden="1">
      <c r="A93" s="81" t="s">
        <v>109</v>
      </c>
      <c r="B93" s="59" t="s">
        <v>110</v>
      </c>
      <c r="C93" s="133">
        <v>131235.7</v>
      </c>
      <c r="D93" s="84">
        <v>140765.66</v>
      </c>
      <c r="E93" s="80">
        <v>61378.92</v>
      </c>
      <c r="F93" s="14">
        <v>184121.59</v>
      </c>
      <c r="G93" s="14">
        <v>102402.22</v>
      </c>
      <c r="H93" s="14"/>
      <c r="I93" s="50">
        <f t="shared" si="10"/>
        <v>55.616628120580536</v>
      </c>
      <c r="J93" s="50">
        <f t="shared" si="11"/>
        <v>43.60361753001406</v>
      </c>
    </row>
    <row r="94" spans="1:10" ht="18.75" customHeight="1" hidden="1">
      <c r="A94" s="81" t="s">
        <v>111</v>
      </c>
      <c r="B94" s="78" t="s">
        <v>112</v>
      </c>
      <c r="C94" s="133">
        <v>135891.41</v>
      </c>
      <c r="D94" s="84">
        <v>154378.07</v>
      </c>
      <c r="E94" s="80">
        <v>121922.78</v>
      </c>
      <c r="F94" s="14">
        <v>97340.62</v>
      </c>
      <c r="G94" s="14">
        <v>64145.11</v>
      </c>
      <c r="H94" s="14"/>
      <c r="I94" s="50">
        <f t="shared" si="10"/>
        <v>65.89757698276424</v>
      </c>
      <c r="J94" s="50">
        <f t="shared" si="11"/>
        <v>78.97674844620094</v>
      </c>
    </row>
    <row r="95" spans="1:10" ht="18.75" customHeight="1" hidden="1">
      <c r="A95" s="81" t="s">
        <v>113</v>
      </c>
      <c r="B95" s="59" t="s">
        <v>114</v>
      </c>
      <c r="C95" s="133">
        <v>90254.7</v>
      </c>
      <c r="D95" s="84">
        <v>88506.3</v>
      </c>
      <c r="E95" s="80">
        <v>67727.32</v>
      </c>
      <c r="F95" s="14">
        <v>89440.04</v>
      </c>
      <c r="G95" s="14">
        <v>63107.64</v>
      </c>
      <c r="H95" s="14"/>
      <c r="I95" s="50">
        <f t="shared" si="10"/>
        <v>70.5585999290698</v>
      </c>
      <c r="J95" s="50">
        <f t="shared" si="11"/>
        <v>76.52259782636943</v>
      </c>
    </row>
    <row r="96" spans="1:10" ht="18.75" customHeight="1" hidden="1">
      <c r="A96" s="75" t="s">
        <v>115</v>
      </c>
      <c r="B96" s="91" t="s">
        <v>102</v>
      </c>
      <c r="C96" s="56">
        <f>SUM(C97:C100)</f>
        <v>59766</v>
      </c>
      <c r="D96" s="31">
        <f>SUM(D97:D100)</f>
        <v>95999.76</v>
      </c>
      <c r="E96" s="31">
        <f>SUM(E97:E100)</f>
        <v>90064.73</v>
      </c>
      <c r="F96" s="31">
        <f>SUM(F97:F100)</f>
        <v>131436</v>
      </c>
      <c r="G96" s="31">
        <f>SUM(G97:G100)</f>
        <v>124437.05</v>
      </c>
      <c r="H96" s="31"/>
      <c r="I96" s="46">
        <f t="shared" si="10"/>
        <v>94.67501293405157</v>
      </c>
      <c r="J96" s="46">
        <f t="shared" si="11"/>
        <v>93.8176616274874</v>
      </c>
    </row>
    <row r="97" spans="1:10" ht="18.75" customHeight="1" hidden="1">
      <c r="A97" s="81" t="s">
        <v>155</v>
      </c>
      <c r="B97" s="92" t="s">
        <v>165</v>
      </c>
      <c r="C97" s="80">
        <v>8000</v>
      </c>
      <c r="D97" s="84">
        <v>7963.02</v>
      </c>
      <c r="E97" s="80">
        <v>6064.73</v>
      </c>
      <c r="F97" s="14">
        <v>8000</v>
      </c>
      <c r="G97" s="14">
        <v>4080.94</v>
      </c>
      <c r="H97" s="14"/>
      <c r="I97" s="50">
        <f t="shared" si="10"/>
        <v>51.01175</v>
      </c>
      <c r="J97" s="50">
        <f t="shared" si="11"/>
        <v>76.16118005480332</v>
      </c>
    </row>
    <row r="98" spans="1:10" ht="18.75" customHeight="1" hidden="1">
      <c r="A98" s="81" t="s">
        <v>258</v>
      </c>
      <c r="B98" s="92" t="s">
        <v>261</v>
      </c>
      <c r="C98" s="80">
        <v>6466</v>
      </c>
      <c r="D98" s="84">
        <v>1036.74</v>
      </c>
      <c r="E98" s="80"/>
      <c r="F98" s="14">
        <v>6466</v>
      </c>
      <c r="G98" s="14">
        <v>4850.25</v>
      </c>
      <c r="H98" s="14"/>
      <c r="I98" s="50">
        <f t="shared" si="10"/>
        <v>75.01159913393133</v>
      </c>
      <c r="J98" s="50">
        <f>E98/D98*100</f>
        <v>0</v>
      </c>
    </row>
    <row r="99" spans="1:10" ht="18.75" customHeight="1" hidden="1">
      <c r="A99" s="81" t="s">
        <v>156</v>
      </c>
      <c r="B99" s="93" t="s">
        <v>166</v>
      </c>
      <c r="C99" s="80">
        <v>42300</v>
      </c>
      <c r="D99" s="84">
        <v>84000</v>
      </c>
      <c r="E99" s="80">
        <v>84000</v>
      </c>
      <c r="F99" s="14">
        <v>113970</v>
      </c>
      <c r="G99" s="14">
        <v>113255.86</v>
      </c>
      <c r="H99" s="14"/>
      <c r="I99" s="50">
        <f t="shared" si="10"/>
        <v>99.37339650785295</v>
      </c>
      <c r="J99" s="50">
        <f t="shared" si="11"/>
        <v>100</v>
      </c>
    </row>
    <row r="100" spans="1:10" ht="18.75" customHeight="1" hidden="1">
      <c r="A100" s="81" t="s">
        <v>252</v>
      </c>
      <c r="B100" s="93" t="s">
        <v>253</v>
      </c>
      <c r="C100" s="80">
        <v>3000</v>
      </c>
      <c r="D100" s="84">
        <v>3000</v>
      </c>
      <c r="E100" s="80">
        <v>0</v>
      </c>
      <c r="F100" s="14">
        <v>3000</v>
      </c>
      <c r="G100" s="14">
        <v>2250</v>
      </c>
      <c r="H100" s="14"/>
      <c r="I100" s="50">
        <f t="shared" si="10"/>
        <v>75</v>
      </c>
      <c r="J100" s="50">
        <f>E100/D100*100</f>
        <v>0</v>
      </c>
    </row>
    <row r="101" spans="1:10" ht="18.75" customHeight="1" hidden="1">
      <c r="A101" s="94" t="s">
        <v>157</v>
      </c>
      <c r="B101" s="95" t="s">
        <v>167</v>
      </c>
      <c r="C101" s="56">
        <f>SUM(C102:C103)</f>
        <v>37576</v>
      </c>
      <c r="D101" s="31">
        <f>SUM(D102:D103)</f>
        <v>37302.99</v>
      </c>
      <c r="E101" s="31">
        <f>SUM(E102:E103)</f>
        <v>27176.36</v>
      </c>
      <c r="F101" s="31">
        <f>SUM(F102:F103)</f>
        <v>37464.5</v>
      </c>
      <c r="G101" s="31">
        <f>SUM(G102:G103)</f>
        <v>23545.739999999998</v>
      </c>
      <c r="H101" s="31"/>
      <c r="I101" s="46">
        <f t="shared" si="10"/>
        <v>62.848136235636396</v>
      </c>
      <c r="J101" s="46">
        <f t="shared" si="11"/>
        <v>72.85303403292873</v>
      </c>
    </row>
    <row r="102" spans="1:10" ht="18.75" customHeight="1" hidden="1">
      <c r="A102" s="96" t="s">
        <v>158</v>
      </c>
      <c r="B102" s="93" t="s">
        <v>100</v>
      </c>
      <c r="C102" s="80">
        <v>2976</v>
      </c>
      <c r="D102" s="84">
        <v>3038.74</v>
      </c>
      <c r="E102" s="80">
        <v>2286.49</v>
      </c>
      <c r="F102" s="14">
        <v>2976</v>
      </c>
      <c r="G102" s="14">
        <v>2403.94</v>
      </c>
      <c r="H102" s="14"/>
      <c r="I102" s="50">
        <f t="shared" si="10"/>
        <v>80.77755376344086</v>
      </c>
      <c r="J102" s="50">
        <f t="shared" si="11"/>
        <v>75.24467377926378</v>
      </c>
    </row>
    <row r="103" spans="1:10" ht="18.75" customHeight="1" hidden="1">
      <c r="A103" s="96" t="s">
        <v>159</v>
      </c>
      <c r="B103" s="93" t="s">
        <v>168</v>
      </c>
      <c r="C103" s="80">
        <v>34600</v>
      </c>
      <c r="D103" s="84">
        <v>34264.25</v>
      </c>
      <c r="E103" s="80">
        <v>24889.87</v>
      </c>
      <c r="F103" s="14">
        <v>34488.5</v>
      </c>
      <c r="G103" s="14">
        <v>21141.8</v>
      </c>
      <c r="H103" s="14"/>
      <c r="I103" s="50">
        <f t="shared" si="10"/>
        <v>61.30101338127202</v>
      </c>
      <c r="J103" s="50">
        <f t="shared" si="11"/>
        <v>72.6409304158124</v>
      </c>
    </row>
    <row r="104" spans="1:10" ht="18.75" customHeight="1" hidden="1">
      <c r="A104" s="87" t="s">
        <v>160</v>
      </c>
      <c r="B104" s="95" t="s">
        <v>169</v>
      </c>
      <c r="C104" s="31">
        <f>C105</f>
        <v>366830.9</v>
      </c>
      <c r="D104" s="31">
        <f>D105</f>
        <v>301038.2</v>
      </c>
      <c r="E104" s="31">
        <f>E105</f>
        <v>232763.24</v>
      </c>
      <c r="F104" s="31">
        <f>F105</f>
        <v>366830.9</v>
      </c>
      <c r="G104" s="31">
        <f>G105</f>
        <v>234713.18</v>
      </c>
      <c r="H104" s="31"/>
      <c r="I104" s="46">
        <f t="shared" si="10"/>
        <v>63.98402642743564</v>
      </c>
      <c r="J104" s="46">
        <f t="shared" si="11"/>
        <v>77.32016734088896</v>
      </c>
    </row>
    <row r="105" spans="1:10" ht="39.75" customHeight="1" hidden="1">
      <c r="A105" s="77" t="s">
        <v>161</v>
      </c>
      <c r="B105" s="93" t="s">
        <v>152</v>
      </c>
      <c r="C105" s="80">
        <v>366830.9</v>
      </c>
      <c r="D105" s="80">
        <v>301038.2</v>
      </c>
      <c r="E105" s="80">
        <v>232763.24</v>
      </c>
      <c r="F105" s="8">
        <v>366830.9</v>
      </c>
      <c r="G105" s="8">
        <v>234713.18</v>
      </c>
      <c r="H105" s="8"/>
      <c r="I105" s="50">
        <f t="shared" si="10"/>
        <v>63.98402642743564</v>
      </c>
      <c r="J105" s="50">
        <f t="shared" si="11"/>
        <v>77.32016734088896</v>
      </c>
    </row>
    <row r="106" spans="1:10" ht="18.75" customHeight="1" hidden="1">
      <c r="A106" s="81"/>
      <c r="B106" s="71" t="s">
        <v>116</v>
      </c>
      <c r="C106" s="31">
        <f>SUM(C56+C64+C66+C69+C76+C81+C83+C88+C90+C96+C101+C104)</f>
        <v>9511854.39</v>
      </c>
      <c r="D106" s="31">
        <f>SUM(D56+D64+D66+D69+D76+D81+D83+88:88+D90+D96+D101+D104)</f>
        <v>15104005.69</v>
      </c>
      <c r="E106" s="31">
        <f>SUM(E56+E64+E66+E69+E76+E81+E83+88:88+E90+E96+E101+E104)</f>
        <v>9251103.77</v>
      </c>
      <c r="F106" s="31">
        <f>SUM(F56+F64+F66+F69+F76+F81+F83+88:88+F90+F96+F101+F104)</f>
        <v>14773297.259999998</v>
      </c>
      <c r="G106" s="31">
        <f>SUM(G56+G64+G66+G69+G76+G81+G83+88:88+G90+G96+G101+G104)</f>
        <v>8684044.06</v>
      </c>
      <c r="H106" s="31"/>
      <c r="I106" s="46">
        <f>G106/F106*100</f>
        <v>58.78203022092309</v>
      </c>
      <c r="J106" s="46">
        <f>E106/D106*100</f>
        <v>61.24933981006729</v>
      </c>
    </row>
    <row r="107" spans="1:10" ht="18.75" customHeight="1" hidden="1">
      <c r="A107" s="81"/>
      <c r="B107" s="59" t="s">
        <v>117</v>
      </c>
      <c r="C107" s="97">
        <f>C54-C106</f>
        <v>-109787.05000000075</v>
      </c>
      <c r="D107" s="97">
        <f>D54-D106</f>
        <v>-2231955.8100000005</v>
      </c>
      <c r="E107" s="97">
        <f>E54-E106</f>
        <v>723239.9050000012</v>
      </c>
      <c r="F107" s="144">
        <f>F54-F106</f>
        <v>-1780543.9399999976</v>
      </c>
      <c r="G107" s="144">
        <f>G54-G106</f>
        <v>1678469.1899999995</v>
      </c>
      <c r="H107" s="144"/>
      <c r="I107" s="98"/>
      <c r="J107" s="99"/>
    </row>
    <row r="108" spans="1:10" ht="18.75" customHeight="1" hidden="1">
      <c r="A108" s="40" t="s">
        <v>118</v>
      </c>
      <c r="B108" s="36" t="s">
        <v>119</v>
      </c>
      <c r="C108" s="31"/>
      <c r="D108" s="100"/>
      <c r="E108" s="100"/>
      <c r="F108" s="145"/>
      <c r="G108" s="146"/>
      <c r="H108" s="146"/>
      <c r="I108" s="98"/>
      <c r="J108" s="99"/>
    </row>
    <row r="109" spans="1:10" ht="22.5" customHeight="1" hidden="1">
      <c r="A109" s="102" t="s">
        <v>120</v>
      </c>
      <c r="B109" s="61" t="s">
        <v>121</v>
      </c>
      <c r="C109" s="80">
        <f>C112-C116+C125</f>
        <v>124386.70000000019</v>
      </c>
      <c r="D109" s="88">
        <f>D112-D116+D124</f>
        <v>360477.4800000001</v>
      </c>
      <c r="E109" s="80">
        <f>E112-E116+E124</f>
        <v>-1035596.04</v>
      </c>
      <c r="F109" s="147">
        <f>F112-F116+F125</f>
        <v>138075.7000000002</v>
      </c>
      <c r="G109" s="148">
        <f>G112-G116+G125+G127</f>
        <v>-435929</v>
      </c>
      <c r="H109" s="148"/>
      <c r="I109" s="103"/>
      <c r="J109" s="99"/>
    </row>
    <row r="110" spans="1:10" ht="40.5" customHeight="1" hidden="1">
      <c r="A110" s="102" t="s">
        <v>122</v>
      </c>
      <c r="B110" s="104" t="s">
        <v>123</v>
      </c>
      <c r="C110" s="80">
        <f>C113-C117</f>
        <v>124386.70000000019</v>
      </c>
      <c r="D110" s="80">
        <f>D113-D117</f>
        <v>128553.1000000001</v>
      </c>
      <c r="E110" s="80">
        <f>E113-E117</f>
        <v>-1028458.1000000001</v>
      </c>
      <c r="F110" s="93">
        <f>F113-F117</f>
        <v>124386.70000000019</v>
      </c>
      <c r="G110" s="93">
        <f>G113-G117</f>
        <v>-635929</v>
      </c>
      <c r="H110" s="93"/>
      <c r="I110" s="105"/>
      <c r="J110" s="99"/>
    </row>
    <row r="111" spans="1:10" ht="36.75" customHeight="1" hidden="1">
      <c r="A111" s="102" t="s">
        <v>147</v>
      </c>
      <c r="B111" s="104" t="s">
        <v>148</v>
      </c>
      <c r="C111" s="80">
        <f>C114-C118</f>
        <v>0</v>
      </c>
      <c r="D111" s="80">
        <f>D114-D118</f>
        <v>-7138</v>
      </c>
      <c r="E111" s="80">
        <f>E114-E118</f>
        <v>-7137.94</v>
      </c>
      <c r="F111" s="93"/>
      <c r="G111" s="148"/>
      <c r="H111" s="148"/>
      <c r="I111" s="105"/>
      <c r="J111" s="174"/>
    </row>
    <row r="112" spans="1:10" ht="18.75" customHeight="1" hidden="1">
      <c r="A112" s="102"/>
      <c r="B112" s="106" t="s">
        <v>124</v>
      </c>
      <c r="C112" s="107">
        <f>C113+C114</f>
        <v>2340315.7</v>
      </c>
      <c r="D112" s="107">
        <f>D113+D114</f>
        <v>2707011.2</v>
      </c>
      <c r="E112" s="107">
        <f>E113+E114</f>
        <v>1250000</v>
      </c>
      <c r="F112" s="95">
        <f>F113+F114</f>
        <v>2340315.7</v>
      </c>
      <c r="G112" s="95">
        <f>G113+G114</f>
        <v>1350000</v>
      </c>
      <c r="H112" s="95"/>
      <c r="I112" s="105"/>
      <c r="J112" s="99"/>
    </row>
    <row r="113" spans="1:10" ht="36.75" customHeight="1" hidden="1">
      <c r="A113" s="102" t="s">
        <v>125</v>
      </c>
      <c r="B113" s="104" t="s">
        <v>244</v>
      </c>
      <c r="C113" s="80">
        <v>2340315.7</v>
      </c>
      <c r="D113" s="80">
        <v>2707011.2</v>
      </c>
      <c r="E113" s="80">
        <v>1250000</v>
      </c>
      <c r="F113" s="93">
        <v>2340315.7</v>
      </c>
      <c r="G113" s="93">
        <v>1350000</v>
      </c>
      <c r="H113" s="93"/>
      <c r="I113" s="105"/>
      <c r="J113" s="99"/>
    </row>
    <row r="114" spans="1:10" ht="36.75" customHeight="1" hidden="1">
      <c r="A114" s="102" t="s">
        <v>126</v>
      </c>
      <c r="B114" s="104" t="s">
        <v>127</v>
      </c>
      <c r="C114" s="80"/>
      <c r="D114" s="80">
        <f>D115</f>
        <v>0</v>
      </c>
      <c r="E114" s="80">
        <f>E115</f>
        <v>0</v>
      </c>
      <c r="F114" s="80">
        <f>F115</f>
        <v>0</v>
      </c>
      <c r="G114" s="128">
        <f>G115</f>
        <v>0</v>
      </c>
      <c r="H114" s="128"/>
      <c r="I114" s="105"/>
      <c r="J114" s="99"/>
    </row>
    <row r="115" spans="1:10" ht="36.75" customHeight="1" hidden="1">
      <c r="A115" s="102" t="s">
        <v>128</v>
      </c>
      <c r="B115" s="104" t="s">
        <v>129</v>
      </c>
      <c r="C115" s="80"/>
      <c r="D115" s="80"/>
      <c r="E115" s="80"/>
      <c r="F115" s="80"/>
      <c r="G115" s="128"/>
      <c r="H115" s="128"/>
      <c r="I115" s="105"/>
      <c r="J115" s="99"/>
    </row>
    <row r="116" spans="1:10" ht="18.75" customHeight="1" hidden="1">
      <c r="A116" s="102"/>
      <c r="B116" s="106" t="s">
        <v>130</v>
      </c>
      <c r="C116" s="107">
        <f>C117+C118</f>
        <v>2215929</v>
      </c>
      <c r="D116" s="107">
        <f>D117+D118</f>
        <v>2585596.1</v>
      </c>
      <c r="E116" s="107">
        <f>E117+E118</f>
        <v>2285596.04</v>
      </c>
      <c r="F116" s="107">
        <f>F117+F118</f>
        <v>2215929</v>
      </c>
      <c r="G116" s="129">
        <f>G117+G118</f>
        <v>1985929</v>
      </c>
      <c r="H116" s="129"/>
      <c r="I116" s="105"/>
      <c r="J116" s="99"/>
    </row>
    <row r="117" spans="1:10" ht="37.5" hidden="1">
      <c r="A117" s="102" t="s">
        <v>131</v>
      </c>
      <c r="B117" s="104" t="s">
        <v>243</v>
      </c>
      <c r="C117" s="80">
        <v>2215929</v>
      </c>
      <c r="D117" s="80">
        <v>2578458.1</v>
      </c>
      <c r="E117" s="80">
        <v>2278458.1</v>
      </c>
      <c r="F117" s="80">
        <v>2215929</v>
      </c>
      <c r="G117" s="128">
        <v>1985929</v>
      </c>
      <c r="H117" s="128"/>
      <c r="I117" s="105"/>
      <c r="J117" s="99"/>
    </row>
    <row r="118" spans="1:10" ht="55.5" customHeight="1" hidden="1">
      <c r="A118" s="102" t="s">
        <v>132</v>
      </c>
      <c r="B118" s="104" t="s">
        <v>133</v>
      </c>
      <c r="C118" s="80">
        <f>C119</f>
        <v>0</v>
      </c>
      <c r="D118" s="80">
        <f>D119</f>
        <v>7138</v>
      </c>
      <c r="E118" s="80">
        <f>E119</f>
        <v>7137.94</v>
      </c>
      <c r="F118" s="80"/>
      <c r="G118" s="128"/>
      <c r="H118" s="128"/>
      <c r="I118" s="105"/>
      <c r="J118" s="99"/>
    </row>
    <row r="119" spans="1:10" ht="56.25" customHeight="1" hidden="1">
      <c r="A119" s="102" t="s">
        <v>241</v>
      </c>
      <c r="B119" s="104" t="s">
        <v>242</v>
      </c>
      <c r="C119" s="80"/>
      <c r="D119" s="80">
        <v>7138</v>
      </c>
      <c r="E119" s="80">
        <v>7137.94</v>
      </c>
      <c r="F119" s="80"/>
      <c r="G119" s="128"/>
      <c r="H119" s="128"/>
      <c r="I119" s="105"/>
      <c r="J119" s="99"/>
    </row>
    <row r="120" spans="1:10" ht="43.5" customHeight="1" hidden="1">
      <c r="A120" s="102" t="s">
        <v>282</v>
      </c>
      <c r="B120" s="104" t="s">
        <v>289</v>
      </c>
      <c r="C120" s="80"/>
      <c r="D120" s="13">
        <v>4001.9</v>
      </c>
      <c r="E120" s="13">
        <v>4001.9</v>
      </c>
      <c r="F120" s="80">
        <v>13689</v>
      </c>
      <c r="G120" s="128"/>
      <c r="H120" s="128"/>
      <c r="I120" s="105"/>
      <c r="J120" s="99"/>
    </row>
    <row r="121" spans="1:10" ht="21" customHeight="1" hidden="1">
      <c r="A121" s="102" t="s">
        <v>134</v>
      </c>
      <c r="B121" s="104" t="s">
        <v>135</v>
      </c>
      <c r="C121" s="80">
        <v>121678.49</v>
      </c>
      <c r="D121" s="80">
        <v>115049.3</v>
      </c>
      <c r="E121" s="80"/>
      <c r="F121" s="80">
        <v>121678.49</v>
      </c>
      <c r="G121" s="128"/>
      <c r="H121" s="128"/>
      <c r="I121" s="105"/>
      <c r="J121" s="99"/>
    </row>
    <row r="122" spans="1:10" ht="93.75" hidden="1">
      <c r="A122" s="102" t="s">
        <v>240</v>
      </c>
      <c r="B122" s="104" t="s">
        <v>239</v>
      </c>
      <c r="C122" s="80">
        <v>97213.86</v>
      </c>
      <c r="D122" s="80">
        <v>97213.86</v>
      </c>
      <c r="E122" s="80"/>
      <c r="F122" s="80">
        <v>97213.86</v>
      </c>
      <c r="G122" s="128"/>
      <c r="H122" s="128"/>
      <c r="I122" s="105"/>
      <c r="J122" s="99"/>
    </row>
    <row r="123" spans="1:10" ht="38.25" customHeight="1" hidden="1">
      <c r="A123" s="102" t="s">
        <v>136</v>
      </c>
      <c r="B123" s="104" t="s">
        <v>238</v>
      </c>
      <c r="C123" s="80">
        <v>121678.49</v>
      </c>
      <c r="D123" s="80">
        <v>115049.3</v>
      </c>
      <c r="E123" s="80"/>
      <c r="F123" s="80">
        <v>121678.49</v>
      </c>
      <c r="G123" s="128"/>
      <c r="H123" s="128"/>
      <c r="I123" s="105"/>
      <c r="J123" s="99"/>
    </row>
    <row r="124" spans="1:10" ht="56.25" hidden="1">
      <c r="A124" s="102" t="s">
        <v>237</v>
      </c>
      <c r="B124" s="104" t="s">
        <v>236</v>
      </c>
      <c r="C124" s="80">
        <v>97213.86</v>
      </c>
      <c r="D124" s="80">
        <v>239062.38</v>
      </c>
      <c r="E124" s="80"/>
      <c r="F124" s="80">
        <v>115049.3</v>
      </c>
      <c r="G124" s="128"/>
      <c r="H124" s="128"/>
      <c r="I124" s="105"/>
      <c r="J124" s="99"/>
    </row>
    <row r="125" spans="1:10" ht="41.25" customHeight="1" hidden="1">
      <c r="A125" s="102" t="s">
        <v>234</v>
      </c>
      <c r="B125" s="60" t="s">
        <v>137</v>
      </c>
      <c r="C125" s="88"/>
      <c r="D125" s="13">
        <v>4001.9</v>
      </c>
      <c r="E125" s="13">
        <v>4001.9</v>
      </c>
      <c r="F125" s="80">
        <v>13689</v>
      </c>
      <c r="G125" s="128"/>
      <c r="H125" s="128"/>
      <c r="I125" s="105"/>
      <c r="J125" s="99"/>
    </row>
    <row r="126" spans="1:10" ht="41.25" customHeight="1" hidden="1">
      <c r="A126" s="102" t="s">
        <v>138</v>
      </c>
      <c r="B126" s="60" t="s">
        <v>139</v>
      </c>
      <c r="C126" s="88"/>
      <c r="D126" s="88"/>
      <c r="E126" s="80"/>
      <c r="F126" s="80"/>
      <c r="G126" s="128"/>
      <c r="H126" s="128"/>
      <c r="I126" s="105"/>
      <c r="J126" s="99"/>
    </row>
    <row r="127" spans="1:10" ht="41.25" customHeight="1" hidden="1">
      <c r="A127" s="102" t="s">
        <v>259</v>
      </c>
      <c r="B127" s="60" t="s">
        <v>260</v>
      </c>
      <c r="C127" s="88"/>
      <c r="D127" s="88"/>
      <c r="E127" s="128">
        <v>200000</v>
      </c>
      <c r="F127" s="80"/>
      <c r="G127" s="128">
        <v>200000</v>
      </c>
      <c r="H127" s="128"/>
      <c r="I127" s="105"/>
      <c r="J127" s="99"/>
    </row>
    <row r="128" spans="1:10" ht="37.5" hidden="1">
      <c r="A128" s="102" t="s">
        <v>140</v>
      </c>
      <c r="B128" s="60" t="s">
        <v>235</v>
      </c>
      <c r="C128" s="80">
        <f>C130-C129</f>
        <v>-14599.64999999851</v>
      </c>
      <c r="D128" s="80">
        <f>D130-D129</f>
        <v>2106538.8100000005</v>
      </c>
      <c r="E128" s="80">
        <f>E130-E129</f>
        <v>326.46000000089407</v>
      </c>
      <c r="F128" s="80">
        <f>F130-F129</f>
        <v>1642468.2399999965</v>
      </c>
      <c r="G128" s="80">
        <f>G130-G129</f>
        <v>860454.5600000005</v>
      </c>
      <c r="H128" s="80"/>
      <c r="I128" s="105"/>
      <c r="J128" s="99"/>
    </row>
    <row r="129" spans="1:10" ht="36.75" customHeight="1" hidden="1">
      <c r="A129" s="102" t="s">
        <v>141</v>
      </c>
      <c r="B129" s="60" t="s">
        <v>142</v>
      </c>
      <c r="C129" s="80">
        <f>C54+C112+C121+C125</f>
        <v>11864061.53</v>
      </c>
      <c r="D129" s="80">
        <f>D54+D112+D121+D125</f>
        <v>15698112.28</v>
      </c>
      <c r="E129" s="80">
        <v>11475406.92</v>
      </c>
      <c r="F129" s="80">
        <f>F54+F112+F121+F125</f>
        <v>15468436.51</v>
      </c>
      <c r="G129" s="80">
        <f>10879688.02+11552.18</f>
        <v>10891240.2</v>
      </c>
      <c r="H129" s="80"/>
      <c r="I129" s="105"/>
      <c r="J129" s="99"/>
    </row>
    <row r="130" spans="1:10" ht="37.5" customHeight="1" hidden="1">
      <c r="A130" s="102" t="s">
        <v>143</v>
      </c>
      <c r="B130" s="60" t="s">
        <v>144</v>
      </c>
      <c r="C130" s="80">
        <f>C106+C116+C123</f>
        <v>11849461.88</v>
      </c>
      <c r="D130" s="80">
        <f>D106+D116+D123</f>
        <v>17804651.09</v>
      </c>
      <c r="E130" s="80">
        <v>11475733.38</v>
      </c>
      <c r="F130" s="80">
        <f>F106+F116+F123</f>
        <v>17110904.749999996</v>
      </c>
      <c r="G130" s="80">
        <v>11751694.76</v>
      </c>
      <c r="H130" s="80"/>
      <c r="I130" s="105"/>
      <c r="J130" s="99"/>
    </row>
    <row r="131" spans="1:10" ht="22.5" customHeight="1" hidden="1">
      <c r="A131" s="195" t="s">
        <v>145</v>
      </c>
      <c r="B131" s="195"/>
      <c r="C131" s="97">
        <f>C128+C112-C116+C125</f>
        <v>109787.05000000168</v>
      </c>
      <c r="D131" s="97">
        <f>D128+D112-D116+D125</f>
        <v>2231955.8100000005</v>
      </c>
      <c r="E131" s="97">
        <f>E128+E112-E116+E125+E127</f>
        <v>-831267.6799999991</v>
      </c>
      <c r="F131" s="97">
        <f>F128+F112-F116+F125</f>
        <v>1780543.9399999967</v>
      </c>
      <c r="G131" s="97">
        <f>G128+G112-G116+G125+G127</f>
        <v>424525.5600000005</v>
      </c>
      <c r="H131" s="97"/>
      <c r="I131" s="105"/>
      <c r="J131" s="99"/>
    </row>
    <row r="132" ht="0.75" customHeight="1" hidden="1">
      <c r="F132" s="108"/>
    </row>
    <row r="133" spans="1:6" ht="18.75" customHeight="1">
      <c r="A133" s="109"/>
      <c r="F133" s="108"/>
    </row>
    <row r="134" spans="6:8" ht="18.75" customHeight="1">
      <c r="F134" s="108"/>
      <c r="G134" s="120"/>
      <c r="H134" s="120"/>
    </row>
    <row r="135" ht="18.75" customHeight="1">
      <c r="F135" s="108"/>
    </row>
    <row r="136" ht="18.75" customHeight="1">
      <c r="F136" s="108"/>
    </row>
    <row r="137" ht="18.75" customHeight="1">
      <c r="F137" s="108"/>
    </row>
    <row r="138" ht="18.75" customHeight="1">
      <c r="F138" s="108"/>
    </row>
    <row r="139" ht="18.75" customHeight="1">
      <c r="F139" s="108"/>
    </row>
    <row r="140" ht="18.75" customHeight="1">
      <c r="F140" s="108"/>
    </row>
    <row r="141" ht="18.75" customHeight="1">
      <c r="F141" s="108"/>
    </row>
    <row r="142" ht="18.75" customHeight="1">
      <c r="F142" s="108"/>
    </row>
    <row r="143" ht="18.75" customHeight="1">
      <c r="F143" s="108"/>
    </row>
    <row r="144" ht="18.75" customHeight="1">
      <c r="F144" s="108"/>
    </row>
    <row r="145" spans="4:6" ht="18.75" customHeight="1">
      <c r="D145" s="110"/>
      <c r="F145" s="111"/>
    </row>
    <row r="146" spans="4:6" ht="18.75" customHeight="1">
      <c r="D146" s="110"/>
      <c r="F146" s="111"/>
    </row>
    <row r="147" spans="4:6" ht="18.75" customHeight="1">
      <c r="D147" s="110"/>
      <c r="F147" s="111"/>
    </row>
    <row r="148" spans="4:6" ht="18.75" customHeight="1">
      <c r="D148" s="110"/>
      <c r="F148" s="111"/>
    </row>
    <row r="149" spans="4:6" ht="18.75" customHeight="1">
      <c r="D149" s="110"/>
      <c r="F149" s="111"/>
    </row>
    <row r="150" spans="4:6" ht="18.75" customHeight="1">
      <c r="D150" s="110"/>
      <c r="F150" s="111"/>
    </row>
    <row r="151" spans="4:6" ht="18.75" customHeight="1">
      <c r="D151" s="110"/>
      <c r="F151" s="111"/>
    </row>
    <row r="152" spans="4:6" ht="18.75" customHeight="1">
      <c r="D152" s="110"/>
      <c r="F152" s="111"/>
    </row>
    <row r="153" spans="4:6" ht="18.75" customHeight="1">
      <c r="D153" s="110"/>
      <c r="F153" s="111"/>
    </row>
    <row r="154" spans="4:6" ht="18.75" customHeight="1">
      <c r="D154" s="112"/>
      <c r="F154" s="113"/>
    </row>
    <row r="155" spans="4:6" ht="18.75" customHeight="1">
      <c r="D155" s="110"/>
      <c r="F155" s="111"/>
    </row>
    <row r="156" spans="4:6" ht="18.75" customHeight="1">
      <c r="D156" s="110"/>
      <c r="F156" s="111"/>
    </row>
    <row r="157" spans="4:6" ht="18.75" customHeight="1">
      <c r="D157" s="110"/>
      <c r="F157" s="111"/>
    </row>
    <row r="158" spans="4:6" ht="18.75" customHeight="1">
      <c r="D158" s="110"/>
      <c r="F158" s="111"/>
    </row>
    <row r="159" spans="4:6" ht="18.75" customHeight="1">
      <c r="D159" s="110"/>
      <c r="F159" s="111"/>
    </row>
    <row r="160" spans="4:6" ht="18.75" customHeight="1">
      <c r="D160" s="110"/>
      <c r="F160" s="111"/>
    </row>
    <row r="161" ht="18.75" customHeight="1">
      <c r="F161" s="108"/>
    </row>
    <row r="162" ht="18.75" customHeight="1">
      <c r="F162" s="108"/>
    </row>
    <row r="163" ht="18.75" customHeight="1">
      <c r="F163" s="108"/>
    </row>
    <row r="164" ht="18.75" customHeight="1">
      <c r="F164" s="108"/>
    </row>
    <row r="165" ht="18.75" customHeight="1">
      <c r="F165" s="108"/>
    </row>
    <row r="166" ht="18.75" customHeight="1">
      <c r="F166" s="108"/>
    </row>
    <row r="167" ht="18.75" customHeight="1">
      <c r="F167" s="108"/>
    </row>
    <row r="168" ht="18.75" customHeight="1">
      <c r="F168" s="108"/>
    </row>
    <row r="169" ht="18.75" customHeight="1">
      <c r="F169" s="108"/>
    </row>
    <row r="170" ht="18.75" customHeight="1">
      <c r="F170" s="108"/>
    </row>
    <row r="171" ht="18.75" customHeight="1">
      <c r="F171" s="108"/>
    </row>
    <row r="172" ht="18.75" customHeight="1">
      <c r="F172" s="108"/>
    </row>
    <row r="173" ht="18.75" customHeight="1">
      <c r="F173" s="108"/>
    </row>
    <row r="174" ht="18.75" customHeight="1">
      <c r="F174" s="108"/>
    </row>
    <row r="175" ht="18.75" customHeight="1">
      <c r="F175" s="108"/>
    </row>
    <row r="176" ht="18.75" customHeight="1">
      <c r="F176" s="108"/>
    </row>
    <row r="177" ht="18.75" customHeight="1">
      <c r="F177" s="108"/>
    </row>
    <row r="178" ht="18.75" customHeight="1">
      <c r="F178" s="108"/>
    </row>
    <row r="179" ht="18.75" customHeight="1">
      <c r="F179" s="108"/>
    </row>
    <row r="180" ht="18.75" customHeight="1">
      <c r="F180" s="108"/>
    </row>
    <row r="181" ht="18.75" customHeight="1">
      <c r="F181" s="108"/>
    </row>
    <row r="182" ht="18.75" customHeight="1">
      <c r="F182" s="108"/>
    </row>
    <row r="183" ht="18.75" customHeight="1">
      <c r="F183" s="108"/>
    </row>
    <row r="184" ht="18.75" customHeight="1">
      <c r="F184" s="108"/>
    </row>
    <row r="185" ht="18.75" customHeight="1">
      <c r="F185" s="108"/>
    </row>
    <row r="186" ht="18.75" customHeight="1">
      <c r="F186" s="108"/>
    </row>
    <row r="187" ht="18.75" customHeight="1">
      <c r="F187" s="108"/>
    </row>
    <row r="188" ht="18.75" customHeight="1">
      <c r="F188" s="108"/>
    </row>
    <row r="189" ht="18.75" customHeight="1">
      <c r="F189" s="108"/>
    </row>
    <row r="190" ht="18.75" customHeight="1">
      <c r="F190" s="108"/>
    </row>
    <row r="191" ht="18.75" customHeight="1">
      <c r="F191" s="108"/>
    </row>
    <row r="192" ht="18.75" customHeight="1">
      <c r="F192" s="108"/>
    </row>
    <row r="193" ht="18.75" customHeight="1">
      <c r="F193" s="108"/>
    </row>
    <row r="194" ht="18.75" customHeight="1">
      <c r="F194" s="108"/>
    </row>
    <row r="195" ht="18.75" customHeight="1">
      <c r="F195" s="108"/>
    </row>
    <row r="196" ht="18.75" customHeight="1">
      <c r="F196" s="108"/>
    </row>
    <row r="197" ht="18.75" customHeight="1">
      <c r="F197" s="108"/>
    </row>
    <row r="198" ht="18.75" customHeight="1">
      <c r="F198" s="108"/>
    </row>
    <row r="199" ht="18.75" customHeight="1">
      <c r="F199" s="108"/>
    </row>
    <row r="200" ht="18.75" customHeight="1">
      <c r="F200" s="108"/>
    </row>
    <row r="201" ht="18.75" customHeight="1">
      <c r="F201" s="108"/>
    </row>
    <row r="202" ht="18.75" customHeight="1">
      <c r="F202" s="108"/>
    </row>
    <row r="203" ht="18.75" customHeight="1">
      <c r="F203" s="108"/>
    </row>
    <row r="204" ht="18.75" customHeight="1">
      <c r="F204" s="108"/>
    </row>
    <row r="205" ht="18.75" customHeight="1">
      <c r="F205" s="108"/>
    </row>
    <row r="206" ht="18.75" customHeight="1">
      <c r="F206" s="108"/>
    </row>
    <row r="207" ht="18.75" customHeight="1">
      <c r="F207" s="108"/>
    </row>
    <row r="208" ht="18.75" customHeight="1">
      <c r="F208" s="108"/>
    </row>
    <row r="209" ht="18.75" customHeight="1">
      <c r="F209" s="108"/>
    </row>
    <row r="210" ht="18.75" customHeight="1">
      <c r="F210" s="108"/>
    </row>
    <row r="211" ht="18.75" customHeight="1">
      <c r="F211" s="108"/>
    </row>
    <row r="212" ht="18.75" customHeight="1">
      <c r="F212" s="108"/>
    </row>
    <row r="213" ht="18.75" customHeight="1">
      <c r="F213" s="108"/>
    </row>
    <row r="214" ht="18.75" customHeight="1">
      <c r="F214" s="108"/>
    </row>
    <row r="215" ht="18.75" customHeight="1">
      <c r="F215" s="108"/>
    </row>
    <row r="216" ht="18.75" customHeight="1">
      <c r="F216" s="108"/>
    </row>
    <row r="217" ht="18.75" customHeight="1">
      <c r="F217" s="108"/>
    </row>
    <row r="218" ht="18.75" customHeight="1">
      <c r="F218" s="108"/>
    </row>
    <row r="219" ht="18.75" customHeight="1">
      <c r="F219" s="108"/>
    </row>
    <row r="220" ht="18.75" customHeight="1">
      <c r="F220" s="108"/>
    </row>
    <row r="221" ht="18.75" customHeight="1">
      <c r="F221" s="108"/>
    </row>
    <row r="222" ht="18.75" customHeight="1">
      <c r="F222" s="108"/>
    </row>
    <row r="223" ht="18.75" customHeight="1">
      <c r="F223" s="108"/>
    </row>
    <row r="224" ht="18.75" customHeight="1">
      <c r="F224" s="108"/>
    </row>
    <row r="225" ht="18.75" customHeight="1">
      <c r="F225" s="108"/>
    </row>
    <row r="226" ht="18.75" customHeight="1">
      <c r="F226" s="108"/>
    </row>
    <row r="227" ht="18.75" customHeight="1">
      <c r="F227" s="108"/>
    </row>
    <row r="228" ht="18.75" customHeight="1">
      <c r="F228" s="108"/>
    </row>
    <row r="229" ht="18.75" customHeight="1">
      <c r="F229" s="108"/>
    </row>
    <row r="230" ht="18.75" customHeight="1">
      <c r="F230" s="108"/>
    </row>
    <row r="231" ht="18.75" customHeight="1">
      <c r="F231" s="108"/>
    </row>
    <row r="232" ht="18.75" customHeight="1">
      <c r="F232" s="108"/>
    </row>
    <row r="233" ht="18.75" customHeight="1">
      <c r="F233" s="108"/>
    </row>
    <row r="234" ht="18.75" customHeight="1">
      <c r="F234" s="108"/>
    </row>
    <row r="235" ht="18.75" customHeight="1">
      <c r="F235" s="108"/>
    </row>
    <row r="236" ht="18.75" customHeight="1">
      <c r="F236" s="108"/>
    </row>
    <row r="237" ht="18.75" customHeight="1">
      <c r="F237" s="108"/>
    </row>
    <row r="238" ht="18.75" customHeight="1">
      <c r="F238" s="108"/>
    </row>
    <row r="239" ht="18.75" customHeight="1">
      <c r="F239" s="108"/>
    </row>
    <row r="240" ht="18.75" customHeight="1">
      <c r="F240" s="108"/>
    </row>
    <row r="241" ht="18.75" customHeight="1">
      <c r="F241" s="108"/>
    </row>
    <row r="242" ht="18.75" customHeight="1">
      <c r="F242" s="108"/>
    </row>
    <row r="243" ht="18.75" customHeight="1">
      <c r="F243" s="108"/>
    </row>
    <row r="244" ht="18.75" customHeight="1">
      <c r="F244" s="108"/>
    </row>
    <row r="245" ht="18.75" customHeight="1">
      <c r="F245" s="108"/>
    </row>
    <row r="246" ht="18.75" customHeight="1">
      <c r="F246" s="108"/>
    </row>
    <row r="247" ht="18.75" customHeight="1">
      <c r="F247" s="108"/>
    </row>
    <row r="248" ht="18.75" customHeight="1">
      <c r="F248" s="108"/>
    </row>
    <row r="249" ht="18.75" customHeight="1">
      <c r="F249" s="108"/>
    </row>
    <row r="250" ht="18.75" customHeight="1">
      <c r="F250" s="108"/>
    </row>
    <row r="251" ht="18.75" customHeight="1">
      <c r="F251" s="108"/>
    </row>
    <row r="252" ht="18.75" customHeight="1">
      <c r="F252" s="108"/>
    </row>
    <row r="253" ht="18.75" customHeight="1">
      <c r="F253" s="108"/>
    </row>
    <row r="254" ht="18.75" customHeight="1">
      <c r="F254" s="108"/>
    </row>
    <row r="255" ht="18.75" customHeight="1">
      <c r="F255" s="108"/>
    </row>
    <row r="256" ht="18.75" customHeight="1">
      <c r="F256" s="108"/>
    </row>
    <row r="257" ht="18.75" customHeight="1">
      <c r="F257" s="108"/>
    </row>
    <row r="258" ht="18.75" customHeight="1">
      <c r="F258" s="108"/>
    </row>
    <row r="259" ht="18.75" customHeight="1">
      <c r="F259" s="108"/>
    </row>
    <row r="260" ht="18.75" customHeight="1">
      <c r="F260" s="108"/>
    </row>
    <row r="261" ht="18.75" customHeight="1">
      <c r="F261" s="108"/>
    </row>
    <row r="262" ht="18.75" customHeight="1">
      <c r="F262" s="108"/>
    </row>
    <row r="263" ht="18.75" customHeight="1">
      <c r="F263" s="108"/>
    </row>
    <row r="264" ht="18.75" customHeight="1">
      <c r="F264" s="108"/>
    </row>
    <row r="265" ht="18.75" customHeight="1">
      <c r="F265" s="108"/>
    </row>
    <row r="266" ht="18.75" customHeight="1">
      <c r="F266" s="108"/>
    </row>
    <row r="267" ht="18.75" customHeight="1">
      <c r="F267" s="108"/>
    </row>
    <row r="268" ht="18.75" customHeight="1">
      <c r="F268" s="108"/>
    </row>
    <row r="269" ht="18.75" customHeight="1">
      <c r="F269" s="108"/>
    </row>
    <row r="270" ht="18.75" customHeight="1">
      <c r="F270" s="108"/>
    </row>
    <row r="271" ht="18.75" customHeight="1">
      <c r="F271" s="108"/>
    </row>
    <row r="272" ht="18.75" customHeight="1">
      <c r="F272" s="108"/>
    </row>
    <row r="273" ht="18.75" customHeight="1">
      <c r="F273" s="108"/>
    </row>
    <row r="274" ht="18.75" customHeight="1">
      <c r="F274" s="108"/>
    </row>
    <row r="275" ht="18.75" customHeight="1">
      <c r="F275" s="108"/>
    </row>
    <row r="276" ht="18.75" customHeight="1">
      <c r="F276" s="108"/>
    </row>
    <row r="277" ht="18.75" customHeight="1">
      <c r="F277" s="108"/>
    </row>
    <row r="278" ht="18.75" customHeight="1">
      <c r="F278" s="108"/>
    </row>
    <row r="279" ht="18.75" customHeight="1">
      <c r="F279" s="108"/>
    </row>
    <row r="280" ht="18.75" customHeight="1">
      <c r="F280" s="108"/>
    </row>
    <row r="281" ht="18.75" customHeight="1">
      <c r="F281" s="108"/>
    </row>
    <row r="282" ht="18.75" customHeight="1">
      <c r="F282" s="108"/>
    </row>
    <row r="283" ht="18.75" customHeight="1">
      <c r="F283" s="108"/>
    </row>
    <row r="284" ht="18.75" customHeight="1">
      <c r="F284" s="108"/>
    </row>
    <row r="285" ht="18.75" customHeight="1">
      <c r="F285" s="108"/>
    </row>
    <row r="286" ht="18.75" customHeight="1">
      <c r="F286" s="108"/>
    </row>
    <row r="287" ht="18.75" customHeight="1">
      <c r="F287" s="108"/>
    </row>
    <row r="288" ht="18.75" customHeight="1">
      <c r="F288" s="108"/>
    </row>
    <row r="289" ht="18.75" customHeight="1">
      <c r="F289" s="108"/>
    </row>
    <row r="290" ht="18.75" customHeight="1">
      <c r="F290" s="108"/>
    </row>
    <row r="291" ht="18.75" customHeight="1">
      <c r="F291" s="108"/>
    </row>
    <row r="292" ht="18.75" customHeight="1">
      <c r="F292" s="108"/>
    </row>
    <row r="293" ht="18.75" customHeight="1">
      <c r="F293" s="108"/>
    </row>
    <row r="294" ht="18.75" customHeight="1">
      <c r="F294" s="108"/>
    </row>
    <row r="295" ht="18.75" customHeight="1">
      <c r="F295" s="108"/>
    </row>
    <row r="296" ht="18.75" customHeight="1">
      <c r="F296" s="108"/>
    </row>
    <row r="297" ht="18.75">
      <c r="F297" s="108"/>
    </row>
    <row r="298" ht="18.75">
      <c r="F298" s="108"/>
    </row>
    <row r="299" ht="18.75">
      <c r="F299" s="108"/>
    </row>
    <row r="300" ht="18.75">
      <c r="F300" s="108"/>
    </row>
    <row r="301" ht="18.75">
      <c r="F301" s="108"/>
    </row>
    <row r="302" ht="18.75">
      <c r="F302" s="108"/>
    </row>
    <row r="303" ht="18.75">
      <c r="F303" s="108"/>
    </row>
    <row r="304" ht="18.75">
      <c r="F304" s="108"/>
    </row>
    <row r="305" ht="18.75">
      <c r="F305" s="108"/>
    </row>
    <row r="306" ht="18.75">
      <c r="F306" s="108"/>
    </row>
    <row r="307" ht="18.75">
      <c r="F307" s="108"/>
    </row>
    <row r="308" ht="18.75">
      <c r="F308" s="108"/>
    </row>
    <row r="309" ht="18.75">
      <c r="F309" s="108"/>
    </row>
    <row r="310" ht="18.75">
      <c r="F310" s="108"/>
    </row>
    <row r="311" ht="18.75">
      <c r="F311" s="108"/>
    </row>
    <row r="312" ht="18.75">
      <c r="F312" s="108"/>
    </row>
    <row r="313" ht="18.75">
      <c r="F313" s="108"/>
    </row>
    <row r="314" ht="18.75">
      <c r="F314" s="108"/>
    </row>
    <row r="315" ht="18.75">
      <c r="F315" s="108"/>
    </row>
    <row r="316" ht="18.75">
      <c r="F316" s="108"/>
    </row>
    <row r="317" ht="18.75">
      <c r="F317" s="108"/>
    </row>
    <row r="318" ht="18.75">
      <c r="F318" s="108"/>
    </row>
    <row r="319" ht="18.75">
      <c r="F319" s="108"/>
    </row>
    <row r="320" ht="18.75">
      <c r="F320" s="108"/>
    </row>
    <row r="321" ht="18.75">
      <c r="F321" s="108"/>
    </row>
    <row r="322" ht="18.75">
      <c r="F322" s="108"/>
    </row>
    <row r="323" ht="18.75">
      <c r="F323" s="108"/>
    </row>
    <row r="324" ht="18.75">
      <c r="F324" s="108"/>
    </row>
    <row r="325" ht="18.75">
      <c r="F325" s="108"/>
    </row>
    <row r="326" ht="18.75">
      <c r="F326" s="108"/>
    </row>
    <row r="327" ht="18.75">
      <c r="F327" s="108"/>
    </row>
    <row r="328" ht="18.75">
      <c r="F328" s="108"/>
    </row>
    <row r="329" ht="18.75">
      <c r="F329" s="108"/>
    </row>
    <row r="330" ht="18.75">
      <c r="F330" s="108"/>
    </row>
    <row r="331" ht="18.75">
      <c r="F331" s="108"/>
    </row>
    <row r="332" ht="18.75">
      <c r="F332" s="108"/>
    </row>
    <row r="333" ht="18.75">
      <c r="F333" s="108"/>
    </row>
    <row r="334" ht="18.75">
      <c r="F334" s="108"/>
    </row>
    <row r="335" ht="18.75">
      <c r="F335" s="108"/>
    </row>
    <row r="336" ht="18.75">
      <c r="F336" s="108"/>
    </row>
    <row r="337" ht="18.75">
      <c r="F337" s="108"/>
    </row>
    <row r="338" ht="18.75">
      <c r="F338" s="108"/>
    </row>
    <row r="339" ht="18.75">
      <c r="F339" s="108"/>
    </row>
    <row r="340" ht="18.75">
      <c r="F340" s="108"/>
    </row>
    <row r="341" ht="18.75">
      <c r="F341" s="108"/>
    </row>
    <row r="342" ht="18.75">
      <c r="F342" s="108"/>
    </row>
    <row r="343" ht="18.75">
      <c r="F343" s="108"/>
    </row>
    <row r="344" ht="18.75">
      <c r="F344" s="108"/>
    </row>
    <row r="345" ht="18.75">
      <c r="F345" s="108"/>
    </row>
    <row r="346" ht="18.75">
      <c r="F346" s="108"/>
    </row>
    <row r="347" ht="18.75">
      <c r="F347" s="108"/>
    </row>
    <row r="348" ht="18.75">
      <c r="F348" s="108"/>
    </row>
    <row r="349" ht="18.75">
      <c r="F349" s="108"/>
    </row>
    <row r="350" ht="18.75">
      <c r="F350" s="108"/>
    </row>
    <row r="351" ht="18.75">
      <c r="F351" s="108"/>
    </row>
    <row r="352" ht="18.75">
      <c r="F352" s="108"/>
    </row>
    <row r="353" ht="18.75">
      <c r="F353" s="108"/>
    </row>
    <row r="354" ht="18.75">
      <c r="F354" s="108"/>
    </row>
    <row r="355" ht="18.75">
      <c r="F355" s="108"/>
    </row>
    <row r="356" ht="18.75">
      <c r="F356" s="108"/>
    </row>
    <row r="357" ht="18.75">
      <c r="F357" s="108"/>
    </row>
    <row r="358" ht="18.75">
      <c r="F358" s="108"/>
    </row>
    <row r="359" ht="18.75">
      <c r="F359" s="108"/>
    </row>
    <row r="360" ht="18.75">
      <c r="F360" s="108"/>
    </row>
    <row r="361" ht="18.75">
      <c r="F361" s="108"/>
    </row>
    <row r="362" ht="18.75">
      <c r="F362" s="108"/>
    </row>
    <row r="363" ht="18.75">
      <c r="F363" s="108"/>
    </row>
    <row r="364" ht="18.75">
      <c r="F364" s="108"/>
    </row>
    <row r="365" ht="18.75">
      <c r="F365" s="108"/>
    </row>
    <row r="366" ht="18.75">
      <c r="F366" s="108"/>
    </row>
    <row r="367" ht="18.75">
      <c r="F367" s="108"/>
    </row>
    <row r="368" ht="18.75">
      <c r="F368" s="108"/>
    </row>
    <row r="369" ht="18.75">
      <c r="F369" s="108"/>
    </row>
    <row r="370" ht="18.75">
      <c r="F370" s="108"/>
    </row>
    <row r="371" ht="18.75">
      <c r="F371" s="108"/>
    </row>
    <row r="372" ht="18.75">
      <c r="F372" s="108"/>
    </row>
    <row r="373" ht="18.75">
      <c r="F373" s="108"/>
    </row>
    <row r="374" ht="18.75">
      <c r="F374" s="108"/>
    </row>
    <row r="375" ht="18.75">
      <c r="F375" s="108"/>
    </row>
    <row r="376" ht="18.75">
      <c r="F376" s="108"/>
    </row>
    <row r="377" ht="18.75">
      <c r="F377" s="108"/>
    </row>
    <row r="378" ht="18.75">
      <c r="F378" s="108"/>
    </row>
    <row r="379" ht="18.75">
      <c r="F379" s="108"/>
    </row>
    <row r="380" ht="18.75">
      <c r="F380" s="108"/>
    </row>
    <row r="381" ht="18.75">
      <c r="F381" s="108"/>
    </row>
    <row r="382" ht="18.75">
      <c r="F382" s="108"/>
    </row>
    <row r="383" ht="18.75">
      <c r="F383" s="108"/>
    </row>
    <row r="384" ht="18.75">
      <c r="F384" s="108"/>
    </row>
    <row r="385" ht="18.75">
      <c r="F385" s="108"/>
    </row>
    <row r="386" ht="18.75">
      <c r="F386" s="108"/>
    </row>
    <row r="387" ht="18.75">
      <c r="F387" s="108"/>
    </row>
    <row r="388" ht="18.75">
      <c r="F388" s="108"/>
    </row>
    <row r="389" ht="18.75">
      <c r="F389" s="108"/>
    </row>
    <row r="390" ht="18.75">
      <c r="F390" s="108"/>
    </row>
    <row r="391" ht="18.75">
      <c r="F391" s="108"/>
    </row>
    <row r="392" ht="18.75">
      <c r="F392" s="108"/>
    </row>
    <row r="393" ht="18.75">
      <c r="F393" s="108"/>
    </row>
    <row r="394" ht="18.75">
      <c r="F394" s="108"/>
    </row>
    <row r="395" ht="18.75">
      <c r="F395" s="108"/>
    </row>
    <row r="396" ht="18.75">
      <c r="F396" s="108"/>
    </row>
    <row r="397" ht="18.75">
      <c r="F397" s="108"/>
    </row>
    <row r="398" ht="18.75">
      <c r="F398" s="108"/>
    </row>
    <row r="399" ht="18.75">
      <c r="F399" s="108"/>
    </row>
    <row r="400" ht="18.75">
      <c r="F400" s="108"/>
    </row>
    <row r="401" ht="18.75">
      <c r="F401" s="108"/>
    </row>
    <row r="402" ht="18.75">
      <c r="F402" s="108"/>
    </row>
    <row r="403" ht="18.75">
      <c r="F403" s="108"/>
    </row>
    <row r="404" ht="18.75">
      <c r="F404" s="108"/>
    </row>
    <row r="405" ht="18.75">
      <c r="F405" s="108"/>
    </row>
    <row r="406" ht="18.75">
      <c r="F406" s="108"/>
    </row>
    <row r="407" ht="18.75">
      <c r="F407" s="108"/>
    </row>
    <row r="408" ht="18.75">
      <c r="F408" s="108"/>
    </row>
    <row r="409" ht="18.75">
      <c r="F409" s="108"/>
    </row>
    <row r="410" ht="18.75">
      <c r="F410" s="108"/>
    </row>
    <row r="411" ht="18.75">
      <c r="F411" s="108"/>
    </row>
    <row r="412" ht="18.75">
      <c r="F412" s="108"/>
    </row>
    <row r="413" ht="18.75">
      <c r="F413" s="108"/>
    </row>
    <row r="414" ht="18.75">
      <c r="F414" s="108"/>
    </row>
    <row r="415" ht="18.75">
      <c r="F415" s="108"/>
    </row>
    <row r="416" ht="18.75">
      <c r="F416" s="108"/>
    </row>
    <row r="417" ht="18.75">
      <c r="F417" s="108"/>
    </row>
    <row r="418" ht="18.75">
      <c r="F418" s="108"/>
    </row>
    <row r="419" ht="18.75">
      <c r="F419" s="108"/>
    </row>
    <row r="420" ht="18.75">
      <c r="F420" s="108"/>
    </row>
    <row r="421" ht="18.75">
      <c r="F421" s="108"/>
    </row>
    <row r="422" ht="18.75">
      <c r="F422" s="108"/>
    </row>
    <row r="423" ht="18.75">
      <c r="F423" s="108"/>
    </row>
    <row r="424" ht="18.75">
      <c r="F424" s="108"/>
    </row>
    <row r="425" ht="18.75">
      <c r="F425" s="108"/>
    </row>
    <row r="426" ht="18.75">
      <c r="F426" s="108"/>
    </row>
    <row r="427" ht="18.75">
      <c r="F427" s="108"/>
    </row>
    <row r="428" ht="18.75">
      <c r="F428" s="108"/>
    </row>
    <row r="429" ht="18.75">
      <c r="F429" s="108"/>
    </row>
    <row r="430" ht="18.75">
      <c r="F430" s="108"/>
    </row>
    <row r="431" ht="18.75">
      <c r="F431" s="108"/>
    </row>
    <row r="432" ht="18.75">
      <c r="F432" s="108"/>
    </row>
    <row r="433" ht="18.75">
      <c r="F433" s="108"/>
    </row>
    <row r="434" ht="18.75">
      <c r="F434" s="108"/>
    </row>
    <row r="435" ht="18.75">
      <c r="F435" s="108"/>
    </row>
    <row r="436" ht="18.75">
      <c r="F436" s="108"/>
    </row>
    <row r="437" ht="18.75">
      <c r="F437" s="108"/>
    </row>
    <row r="438" ht="18.75">
      <c r="F438" s="108"/>
    </row>
    <row r="439" ht="18.75">
      <c r="F439" s="108"/>
    </row>
    <row r="440" ht="18.75">
      <c r="F440" s="108"/>
    </row>
    <row r="441" ht="18.75">
      <c r="F441" s="108"/>
    </row>
    <row r="442" ht="18.75">
      <c r="F442" s="108"/>
    </row>
    <row r="443" ht="18.75">
      <c r="F443" s="108"/>
    </row>
    <row r="444" ht="18.75">
      <c r="F444" s="108"/>
    </row>
    <row r="445" ht="18.75">
      <c r="F445" s="108"/>
    </row>
    <row r="446" ht="18.75">
      <c r="F446" s="108"/>
    </row>
    <row r="447" ht="18.75">
      <c r="F447" s="108"/>
    </row>
    <row r="448" ht="18.75">
      <c r="F448" s="108"/>
    </row>
    <row r="449" ht="18.75">
      <c r="F449" s="108"/>
    </row>
    <row r="450" ht="18.75">
      <c r="F450" s="108"/>
    </row>
    <row r="451" ht="18.75">
      <c r="F451" s="108"/>
    </row>
    <row r="452" ht="18.75">
      <c r="F452" s="108"/>
    </row>
    <row r="453" ht="18.75">
      <c r="F453" s="108"/>
    </row>
  </sheetData>
  <sheetProtection/>
  <mergeCells count="3">
    <mergeCell ref="A1:J2"/>
    <mergeCell ref="A131:B131"/>
    <mergeCell ref="H3:J3"/>
  </mergeCells>
  <printOptions/>
  <pageMargins left="0.3937007874015748" right="0" top="0.3937007874015748" bottom="0.3937007874015748" header="0" footer="0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53"/>
  <sheetViews>
    <sheetView view="pageBreakPreview" zoomScale="60" zoomScalePageLayoutView="0" workbookViewId="0" topLeftCell="A1">
      <selection activeCell="E139" sqref="E139"/>
    </sheetView>
  </sheetViews>
  <sheetFormatPr defaultColWidth="9.00390625" defaultRowHeight="12.75"/>
  <cols>
    <col min="1" max="1" width="34.75390625" style="35" customWidth="1"/>
    <col min="2" max="2" width="75.625" style="35" customWidth="1"/>
    <col min="3" max="3" width="22.75390625" style="35" customWidth="1"/>
    <col min="4" max="4" width="18.25390625" style="35" customWidth="1"/>
    <col min="5" max="5" width="20.625" style="35" customWidth="1"/>
    <col min="6" max="6" width="18.375" style="35" customWidth="1"/>
    <col min="7" max="7" width="18.375" style="119" customWidth="1"/>
    <col min="8" max="8" width="12.125" style="35" customWidth="1"/>
    <col min="9" max="9" width="11.75390625" style="35" customWidth="1"/>
    <col min="10" max="10" width="10.375" style="35" bestFit="1" customWidth="1"/>
    <col min="11" max="16384" width="9.125" style="35" customWidth="1"/>
  </cols>
  <sheetData>
    <row r="1" spans="1:9" ht="18.75">
      <c r="A1" s="194" t="s">
        <v>301</v>
      </c>
      <c r="B1" s="194"/>
      <c r="C1" s="194"/>
      <c r="D1" s="194"/>
      <c r="E1" s="194"/>
      <c r="F1" s="194"/>
      <c r="G1" s="194"/>
      <c r="H1" s="194"/>
      <c r="I1" s="194"/>
    </row>
    <row r="2" spans="1:9" ht="18.75">
      <c r="A2" s="194"/>
      <c r="B2" s="194"/>
      <c r="C2" s="194"/>
      <c r="D2" s="194"/>
      <c r="E2" s="194"/>
      <c r="F2" s="194"/>
      <c r="G2" s="194"/>
      <c r="H2" s="194"/>
      <c r="I2" s="194"/>
    </row>
    <row r="3" spans="1:9" ht="18.75">
      <c r="A3" s="180"/>
      <c r="B3" s="185" t="s">
        <v>302</v>
      </c>
      <c r="D3" s="180"/>
      <c r="E3" s="180"/>
      <c r="F3" s="180"/>
      <c r="G3" s="117"/>
      <c r="H3" s="180"/>
      <c r="I3" s="180"/>
    </row>
    <row r="4" spans="1:9" ht="78">
      <c r="A4" s="36" t="s">
        <v>175</v>
      </c>
      <c r="B4" s="37" t="s">
        <v>176</v>
      </c>
      <c r="C4" s="38" t="s">
        <v>269</v>
      </c>
      <c r="D4" s="36" t="s">
        <v>229</v>
      </c>
      <c r="E4" s="36" t="s">
        <v>263</v>
      </c>
      <c r="F4" s="36" t="s">
        <v>270</v>
      </c>
      <c r="G4" s="36" t="s">
        <v>299</v>
      </c>
      <c r="H4" s="115" t="s">
        <v>268</v>
      </c>
      <c r="I4" s="138" t="s">
        <v>254</v>
      </c>
    </row>
    <row r="5" spans="1:9" ht="18.75">
      <c r="A5" s="40" t="s">
        <v>177</v>
      </c>
      <c r="B5" s="41" t="s">
        <v>178</v>
      </c>
      <c r="C5" s="30"/>
      <c r="D5" s="42"/>
      <c r="E5" s="42"/>
      <c r="F5" s="42"/>
      <c r="G5" s="118"/>
      <c r="H5" s="42"/>
      <c r="I5" s="43"/>
    </row>
    <row r="6" spans="1:9" ht="18.75">
      <c r="A6" s="44"/>
      <c r="B6" s="45" t="s">
        <v>179</v>
      </c>
      <c r="C6" s="30">
        <f>C7+C10+C15+C19+C20+C9</f>
        <v>6227099</v>
      </c>
      <c r="D6" s="30">
        <f>D7+D10+D15+D19+D20+D9</f>
        <v>6442027.2</v>
      </c>
      <c r="E6" s="30">
        <f>E7+E10+E15+E19+E20+E9</f>
        <v>5649807.780000001</v>
      </c>
      <c r="F6" s="30">
        <f>F7+F10+F15+F19+F20+F9</f>
        <v>5962175.9</v>
      </c>
      <c r="G6" s="30">
        <f>G7+G10+G15+G19+G20+G9</f>
        <v>5124905.67</v>
      </c>
      <c r="H6" s="46">
        <f>G6/F6*100</f>
        <v>85.95696866306812</v>
      </c>
      <c r="I6" s="46">
        <f>E6/D6*100</f>
        <v>87.70232730467205</v>
      </c>
    </row>
    <row r="7" spans="1:9" ht="18.75">
      <c r="A7" s="44" t="s">
        <v>180</v>
      </c>
      <c r="B7" s="44" t="s">
        <v>181</v>
      </c>
      <c r="C7" s="30">
        <f>C8</f>
        <v>3114700</v>
      </c>
      <c r="D7" s="31">
        <f>D8</f>
        <v>2996175</v>
      </c>
      <c r="E7" s="31">
        <f>E8</f>
        <v>2462334.7</v>
      </c>
      <c r="F7" s="31">
        <f>F8</f>
        <v>3014700</v>
      </c>
      <c r="G7" s="31">
        <f>G8</f>
        <v>2473489.99</v>
      </c>
      <c r="H7" s="46">
        <f aca="true" t="shared" si="0" ref="H7:H70">G7/F7*100</f>
        <v>82.0476329319667</v>
      </c>
      <c r="I7" s="46">
        <f aca="true" t="shared" si="1" ref="I7:I70">E7/D7*100</f>
        <v>82.18260615618247</v>
      </c>
    </row>
    <row r="8" spans="1:9" ht="18.75">
      <c r="A8" s="47" t="s">
        <v>182</v>
      </c>
      <c r="B8" s="48" t="s">
        <v>183</v>
      </c>
      <c r="C8" s="32">
        <v>3114700</v>
      </c>
      <c r="D8" s="49">
        <v>2996175</v>
      </c>
      <c r="E8" s="63">
        <v>2462334.7</v>
      </c>
      <c r="F8" s="8">
        <v>3014700</v>
      </c>
      <c r="G8" s="136">
        <v>2473489.99</v>
      </c>
      <c r="H8" s="50">
        <f t="shared" si="0"/>
        <v>82.0476329319667</v>
      </c>
      <c r="I8" s="50">
        <f t="shared" si="1"/>
        <v>82.18260615618247</v>
      </c>
    </row>
    <row r="9" spans="1:9" ht="37.5">
      <c r="A9" s="87" t="s">
        <v>272</v>
      </c>
      <c r="B9" s="181" t="s">
        <v>271</v>
      </c>
      <c r="C9" s="30">
        <v>63049</v>
      </c>
      <c r="D9" s="31"/>
      <c r="E9" s="29"/>
      <c r="F9" s="22">
        <v>56049</v>
      </c>
      <c r="G9" s="136">
        <v>46495.8</v>
      </c>
      <c r="H9" s="46">
        <f t="shared" si="0"/>
        <v>82.95562811111706</v>
      </c>
      <c r="I9" s="50"/>
    </row>
    <row r="10" spans="1:9" ht="18.75">
      <c r="A10" s="44" t="s">
        <v>184</v>
      </c>
      <c r="B10" s="44" t="s">
        <v>185</v>
      </c>
      <c r="C10" s="30">
        <f>C11+C12+C13+C14</f>
        <v>1620350</v>
      </c>
      <c r="D10" s="30">
        <f>D11+D12+D13+D14</f>
        <v>2081436.7</v>
      </c>
      <c r="E10" s="30">
        <f>E11+E12+E13+E14</f>
        <v>1892572.61</v>
      </c>
      <c r="F10" s="31">
        <f>F11+F12+F13+F14</f>
        <v>1668426.9</v>
      </c>
      <c r="G10" s="31">
        <f>G11+G12+G13+G14</f>
        <v>1535702.83</v>
      </c>
      <c r="H10" s="46">
        <f t="shared" si="0"/>
        <v>92.04495743865075</v>
      </c>
      <c r="I10" s="46">
        <f t="shared" si="1"/>
        <v>90.92626309510158</v>
      </c>
    </row>
    <row r="11" spans="1:9" ht="41.25" customHeight="1">
      <c r="A11" s="47" t="s">
        <v>186</v>
      </c>
      <c r="B11" s="51" t="s">
        <v>187</v>
      </c>
      <c r="C11" s="32">
        <v>974000</v>
      </c>
      <c r="D11" s="80">
        <v>1450000</v>
      </c>
      <c r="E11" s="63">
        <v>1308526.81</v>
      </c>
      <c r="F11" s="8">
        <v>974000</v>
      </c>
      <c r="G11" s="137">
        <v>860939.28</v>
      </c>
      <c r="H11" s="50">
        <f t="shared" si="0"/>
        <v>88.39212320328542</v>
      </c>
      <c r="I11" s="50">
        <f t="shared" si="1"/>
        <v>90.24322827586208</v>
      </c>
    </row>
    <row r="12" spans="1:9" ht="37.5" customHeight="1">
      <c r="A12" s="47" t="s">
        <v>188</v>
      </c>
      <c r="B12" s="51" t="s">
        <v>189</v>
      </c>
      <c r="C12" s="32">
        <v>596000</v>
      </c>
      <c r="D12" s="80">
        <v>561000</v>
      </c>
      <c r="E12" s="63">
        <v>543702.51</v>
      </c>
      <c r="F12" s="8">
        <v>596000</v>
      </c>
      <c r="G12" s="137">
        <v>577292.02</v>
      </c>
      <c r="H12" s="50">
        <f t="shared" si="0"/>
        <v>96.86107718120806</v>
      </c>
      <c r="I12" s="50">
        <f t="shared" si="1"/>
        <v>96.91666844919786</v>
      </c>
    </row>
    <row r="13" spans="1:9" ht="18.75">
      <c r="A13" s="47" t="s">
        <v>190</v>
      </c>
      <c r="B13" s="47" t="s">
        <v>191</v>
      </c>
      <c r="C13" s="32">
        <v>43200</v>
      </c>
      <c r="D13" s="84">
        <v>30436.7</v>
      </c>
      <c r="E13" s="63">
        <v>30476.08</v>
      </c>
      <c r="F13" s="8">
        <v>86700</v>
      </c>
      <c r="G13" s="137">
        <v>86730.38</v>
      </c>
      <c r="H13" s="50">
        <f t="shared" si="0"/>
        <v>100.03504036908882</v>
      </c>
      <c r="I13" s="50">
        <f t="shared" si="1"/>
        <v>100.12938327742495</v>
      </c>
    </row>
    <row r="14" spans="1:9" ht="18.75">
      <c r="A14" s="52" t="s">
        <v>231</v>
      </c>
      <c r="B14" s="53" t="s">
        <v>230</v>
      </c>
      <c r="C14" s="32">
        <v>7150</v>
      </c>
      <c r="D14" s="84">
        <v>40000</v>
      </c>
      <c r="E14" s="63">
        <v>9867.21</v>
      </c>
      <c r="F14" s="8">
        <v>11726.9</v>
      </c>
      <c r="G14" s="137">
        <v>10741.15</v>
      </c>
      <c r="H14" s="50">
        <f t="shared" si="0"/>
        <v>91.59411268110071</v>
      </c>
      <c r="I14" s="50">
        <f t="shared" si="1"/>
        <v>24.668025</v>
      </c>
    </row>
    <row r="15" spans="1:9" ht="18.75">
      <c r="A15" s="44" t="s">
        <v>192</v>
      </c>
      <c r="B15" s="44" t="s">
        <v>193</v>
      </c>
      <c r="C15" s="55">
        <f>C16+C18+C17</f>
        <v>1385000</v>
      </c>
      <c r="D15" s="31">
        <f>D16+D17+D18</f>
        <v>1319201.5</v>
      </c>
      <c r="E15" s="31">
        <f>E16+E17+E18</f>
        <v>1249952</v>
      </c>
      <c r="F15" s="56">
        <f>F16+F17+F18</f>
        <v>1165000</v>
      </c>
      <c r="G15" s="31">
        <f>G16+G17+G18</f>
        <v>1014980.1699999999</v>
      </c>
      <c r="H15" s="46">
        <f t="shared" si="0"/>
        <v>87.12276137339056</v>
      </c>
      <c r="I15" s="46">
        <f t="shared" si="1"/>
        <v>94.75065029868446</v>
      </c>
    </row>
    <row r="16" spans="1:9" ht="57" customHeight="1">
      <c r="A16" s="47" t="s">
        <v>194</v>
      </c>
      <c r="B16" s="51" t="s">
        <v>195</v>
      </c>
      <c r="C16" s="57">
        <v>115000</v>
      </c>
      <c r="D16" s="80">
        <v>100000</v>
      </c>
      <c r="E16" s="63">
        <v>93380.29</v>
      </c>
      <c r="F16" s="8">
        <v>115000</v>
      </c>
      <c r="G16" s="137">
        <v>93829.96</v>
      </c>
      <c r="H16" s="50">
        <f t="shared" si="0"/>
        <v>81.59126956521739</v>
      </c>
      <c r="I16" s="50">
        <f t="shared" si="1"/>
        <v>93.38029</v>
      </c>
    </row>
    <row r="17" spans="1:9" ht="18.75">
      <c r="A17" s="58" t="s">
        <v>233</v>
      </c>
      <c r="B17" s="59" t="s">
        <v>232</v>
      </c>
      <c r="C17" s="32">
        <v>660000</v>
      </c>
      <c r="D17" s="84">
        <v>625825</v>
      </c>
      <c r="E17" s="63">
        <v>604663.66</v>
      </c>
      <c r="F17" s="8">
        <v>540000</v>
      </c>
      <c r="G17" s="137">
        <v>499256.63</v>
      </c>
      <c r="H17" s="50">
        <f t="shared" si="0"/>
        <v>92.45493148148148</v>
      </c>
      <c r="I17" s="50">
        <f t="shared" si="1"/>
        <v>96.618648983342</v>
      </c>
    </row>
    <row r="18" spans="1:9" ht="17.25" customHeight="1">
      <c r="A18" s="47" t="s">
        <v>196</v>
      </c>
      <c r="B18" s="60" t="s">
        <v>197</v>
      </c>
      <c r="C18" s="32">
        <v>610000</v>
      </c>
      <c r="D18" s="84">
        <v>593376.5</v>
      </c>
      <c r="E18" s="63">
        <v>551908.05</v>
      </c>
      <c r="F18" s="8">
        <v>510000</v>
      </c>
      <c r="G18" s="137">
        <v>421893.58</v>
      </c>
      <c r="H18" s="50">
        <f t="shared" si="0"/>
        <v>82.72423137254901</v>
      </c>
      <c r="I18" s="50">
        <f t="shared" si="1"/>
        <v>93.01144383035054</v>
      </c>
    </row>
    <row r="19" spans="1:9" ht="18.75">
      <c r="A19" s="44" t="s">
        <v>198</v>
      </c>
      <c r="B19" s="44" t="s">
        <v>199</v>
      </c>
      <c r="C19" s="30">
        <v>44000</v>
      </c>
      <c r="D19" s="127">
        <v>44800</v>
      </c>
      <c r="E19" s="29">
        <v>44499.9</v>
      </c>
      <c r="F19" s="22">
        <v>58000</v>
      </c>
      <c r="G19" s="136">
        <v>54214.77</v>
      </c>
      <c r="H19" s="46">
        <f t="shared" si="0"/>
        <v>93.47374137931034</v>
      </c>
      <c r="I19" s="46">
        <f t="shared" si="1"/>
        <v>99.33013392857143</v>
      </c>
    </row>
    <row r="20" spans="1:9" ht="38.25" customHeight="1">
      <c r="A20" s="44" t="s">
        <v>200</v>
      </c>
      <c r="B20" s="181" t="s">
        <v>201</v>
      </c>
      <c r="C20" s="55">
        <v>0</v>
      </c>
      <c r="D20" s="16">
        <f>D21+D22</f>
        <v>414</v>
      </c>
      <c r="E20" s="16">
        <f>E21+E22</f>
        <v>448.57000000000005</v>
      </c>
      <c r="F20" s="31"/>
      <c r="G20" s="136">
        <v>22.11</v>
      </c>
      <c r="H20" s="50"/>
      <c r="I20" s="50"/>
    </row>
    <row r="21" spans="1:9" ht="18" customHeight="1">
      <c r="A21" s="47" t="s">
        <v>202</v>
      </c>
      <c r="B21" s="61" t="s">
        <v>203</v>
      </c>
      <c r="C21" s="32">
        <v>0</v>
      </c>
      <c r="D21" s="80">
        <v>400.2</v>
      </c>
      <c r="E21" s="63">
        <v>434.6</v>
      </c>
      <c r="F21" s="80"/>
      <c r="G21" s="137">
        <v>0.21</v>
      </c>
      <c r="H21" s="50"/>
      <c r="I21" s="50"/>
    </row>
    <row r="22" spans="1:9" ht="40.5" customHeight="1">
      <c r="A22" s="47" t="s">
        <v>204</v>
      </c>
      <c r="B22" s="61" t="s">
        <v>205</v>
      </c>
      <c r="C22" s="32">
        <v>0</v>
      </c>
      <c r="D22" s="80">
        <v>13.8</v>
      </c>
      <c r="E22" s="63">
        <v>13.97</v>
      </c>
      <c r="F22" s="80"/>
      <c r="G22" s="137">
        <v>21.9</v>
      </c>
      <c r="H22" s="50"/>
      <c r="I22" s="50"/>
    </row>
    <row r="23" spans="1:9" ht="18.75">
      <c r="A23" s="44"/>
      <c r="B23" s="45" t="s">
        <v>207</v>
      </c>
      <c r="C23" s="55">
        <f>C24+C32+C33+C36+C42+C43</f>
        <v>1175102.75</v>
      </c>
      <c r="D23" s="31">
        <f>D24+D32+D33+D36+D42+D43+D44</f>
        <v>1136454.4</v>
      </c>
      <c r="E23" s="31">
        <f>E24+E32+E33+E36+E42+E43+E44</f>
        <v>958252.1799999998</v>
      </c>
      <c r="F23" s="31">
        <f>F24+F42+F43+F35+F36+F44+F34+F32</f>
        <v>1325042.2</v>
      </c>
      <c r="G23" s="31">
        <f>G24+G32+G33+G36+G42+G43+G44</f>
        <v>1304188.66</v>
      </c>
      <c r="H23" s="46">
        <f t="shared" si="0"/>
        <v>98.42619804863573</v>
      </c>
      <c r="I23" s="46">
        <f t="shared" si="1"/>
        <v>84.31945707632438</v>
      </c>
    </row>
    <row r="24" spans="1:9" ht="39" customHeight="1">
      <c r="A24" s="44" t="s">
        <v>208</v>
      </c>
      <c r="B24" s="64" t="s">
        <v>209</v>
      </c>
      <c r="C24" s="55">
        <f>C31+C30+C26+C25</f>
        <v>681742.1</v>
      </c>
      <c r="D24" s="31">
        <f>D25+D26+D30+D31</f>
        <v>635260.9500000001</v>
      </c>
      <c r="E24" s="31">
        <f>E25+E26+E30+E31</f>
        <v>476910.33</v>
      </c>
      <c r="F24" s="31">
        <f>F25+F26+F30+F31</f>
        <v>683042.1</v>
      </c>
      <c r="G24" s="31">
        <f>G25+G26+G30+G31</f>
        <v>570553.5299999999</v>
      </c>
      <c r="H24" s="46">
        <f t="shared" si="0"/>
        <v>83.53123914323875</v>
      </c>
      <c r="I24" s="46">
        <f t="shared" si="1"/>
        <v>75.07313805452704</v>
      </c>
    </row>
    <row r="25" spans="1:9" ht="67.5" customHeight="1">
      <c r="A25" s="47" t="s">
        <v>210</v>
      </c>
      <c r="B25" s="51" t="s">
        <v>211</v>
      </c>
      <c r="C25" s="32"/>
      <c r="D25" s="63">
        <v>127.55</v>
      </c>
      <c r="E25" s="49">
        <v>127.55</v>
      </c>
      <c r="F25" s="80"/>
      <c r="G25" s="63"/>
      <c r="H25" s="50"/>
      <c r="I25" s="50"/>
    </row>
    <row r="26" spans="1:9" ht="93" customHeight="1">
      <c r="A26" s="47" t="s">
        <v>212</v>
      </c>
      <c r="B26" s="61" t="s">
        <v>151</v>
      </c>
      <c r="C26" s="30">
        <f>C27+C29+C28</f>
        <v>614000</v>
      </c>
      <c r="D26" s="31">
        <f>D27+D28+D29</f>
        <v>544000</v>
      </c>
      <c r="E26" s="31">
        <f>E27+E28+E29</f>
        <v>405232.29</v>
      </c>
      <c r="F26" s="31">
        <f>F27+F29+F28</f>
        <v>614000</v>
      </c>
      <c r="G26" s="31">
        <f>G27+G29+G28</f>
        <v>506951.6</v>
      </c>
      <c r="H26" s="46">
        <f t="shared" si="0"/>
        <v>82.56540716612378</v>
      </c>
      <c r="I26" s="46">
        <f t="shared" si="1"/>
        <v>74.49122977941175</v>
      </c>
    </row>
    <row r="27" spans="1:9" ht="94.5" customHeight="1">
      <c r="A27" s="47" t="s">
        <v>213</v>
      </c>
      <c r="B27" s="61" t="s">
        <v>146</v>
      </c>
      <c r="C27" s="32">
        <v>600000</v>
      </c>
      <c r="D27" s="49">
        <v>530000</v>
      </c>
      <c r="E27" s="63">
        <v>393148.32</v>
      </c>
      <c r="F27" s="49">
        <v>600000</v>
      </c>
      <c r="G27" s="137">
        <v>495524.74</v>
      </c>
      <c r="H27" s="50">
        <f t="shared" si="0"/>
        <v>82.58745666666667</v>
      </c>
      <c r="I27" s="50">
        <f t="shared" si="1"/>
        <v>74.1789283018868</v>
      </c>
    </row>
    <row r="28" spans="1:9" ht="94.5" customHeight="1">
      <c r="A28" s="47" t="s">
        <v>247</v>
      </c>
      <c r="B28" s="66" t="s">
        <v>214</v>
      </c>
      <c r="C28" s="32">
        <v>14000</v>
      </c>
      <c r="D28" s="49">
        <v>14000</v>
      </c>
      <c r="E28" s="63">
        <v>12075.86</v>
      </c>
      <c r="F28" s="49">
        <v>14000</v>
      </c>
      <c r="G28" s="137">
        <v>11421.72</v>
      </c>
      <c r="H28" s="50">
        <f t="shared" si="0"/>
        <v>81.58371428571428</v>
      </c>
      <c r="I28" s="50">
        <f t="shared" si="1"/>
        <v>86.25614285714286</v>
      </c>
    </row>
    <row r="29" spans="1:9" ht="93.75" customHeight="1">
      <c r="A29" s="47" t="s">
        <v>248</v>
      </c>
      <c r="B29" s="66" t="s">
        <v>150</v>
      </c>
      <c r="C29" s="32"/>
      <c r="D29" s="49"/>
      <c r="E29" s="49">
        <v>8.11</v>
      </c>
      <c r="F29" s="49"/>
      <c r="G29" s="26">
        <v>5.14</v>
      </c>
      <c r="H29" s="50"/>
      <c r="I29" s="50"/>
    </row>
    <row r="30" spans="1:9" ht="63.75" customHeight="1">
      <c r="A30" s="47" t="s">
        <v>215</v>
      </c>
      <c r="B30" s="66" t="s">
        <v>216</v>
      </c>
      <c r="C30" s="32">
        <v>11742.1</v>
      </c>
      <c r="D30" s="49">
        <v>15233.4</v>
      </c>
      <c r="E30" s="63">
        <v>9678.03</v>
      </c>
      <c r="F30" s="22">
        <v>13042.1</v>
      </c>
      <c r="G30" s="27">
        <v>14312.47</v>
      </c>
      <c r="H30" s="50">
        <f t="shared" si="0"/>
        <v>109.74053258294292</v>
      </c>
      <c r="I30" s="50">
        <f t="shared" si="1"/>
        <v>63.531647563905636</v>
      </c>
    </row>
    <row r="31" spans="1:9" ht="99.75" customHeight="1">
      <c r="A31" s="47" t="s">
        <v>217</v>
      </c>
      <c r="B31" s="166" t="s">
        <v>218</v>
      </c>
      <c r="C31" s="32">
        <v>56000</v>
      </c>
      <c r="D31" s="49">
        <v>75900</v>
      </c>
      <c r="E31" s="63">
        <v>61872.46</v>
      </c>
      <c r="F31" s="49">
        <v>56000</v>
      </c>
      <c r="G31" s="136">
        <v>49289.46</v>
      </c>
      <c r="H31" s="50">
        <f t="shared" si="0"/>
        <v>88.01689285714286</v>
      </c>
      <c r="I31" s="50">
        <f t="shared" si="1"/>
        <v>81.51839262187089</v>
      </c>
    </row>
    <row r="32" spans="1:9" ht="29.25" customHeight="1">
      <c r="A32" s="44" t="s">
        <v>219</v>
      </c>
      <c r="B32" s="64" t="s">
        <v>220</v>
      </c>
      <c r="C32" s="55">
        <v>20015</v>
      </c>
      <c r="D32" s="31">
        <v>26600</v>
      </c>
      <c r="E32" s="29">
        <v>14317.6</v>
      </c>
      <c r="F32" s="22">
        <v>12000</v>
      </c>
      <c r="G32" s="136">
        <v>10474.33</v>
      </c>
      <c r="H32" s="46">
        <f t="shared" si="0"/>
        <v>87.28608333333334</v>
      </c>
      <c r="I32" s="46">
        <f t="shared" si="1"/>
        <v>53.82556390977443</v>
      </c>
    </row>
    <row r="33" spans="1:9" ht="36.75" customHeight="1">
      <c r="A33" s="44" t="s">
        <v>221</v>
      </c>
      <c r="B33" s="64" t="s">
        <v>222</v>
      </c>
      <c r="C33" s="55">
        <f>C34+C35</f>
        <v>17585.65</v>
      </c>
      <c r="D33" s="31">
        <f>D35+D34</f>
        <v>17585.65</v>
      </c>
      <c r="E33" s="31">
        <f>E35+E34</f>
        <v>18841.5</v>
      </c>
      <c r="F33" s="56">
        <f>F35+F34</f>
        <v>13926.6</v>
      </c>
      <c r="G33" s="31">
        <f>G35+G34</f>
        <v>23514.57</v>
      </c>
      <c r="H33" s="46">
        <f t="shared" si="0"/>
        <v>168.84645211322217</v>
      </c>
      <c r="I33" s="46">
        <f t="shared" si="1"/>
        <v>107.14133398538013</v>
      </c>
    </row>
    <row r="34" spans="1:9" ht="36.75" customHeight="1">
      <c r="A34" s="47" t="s">
        <v>57</v>
      </c>
      <c r="B34" s="51" t="s">
        <v>0</v>
      </c>
      <c r="C34" s="80">
        <v>213</v>
      </c>
      <c r="D34" s="80">
        <v>213</v>
      </c>
      <c r="E34" s="63">
        <v>221.3</v>
      </c>
      <c r="F34" s="8">
        <v>336</v>
      </c>
      <c r="G34" s="137">
        <v>243.88</v>
      </c>
      <c r="H34" s="50">
        <f t="shared" si="0"/>
        <v>72.58333333333333</v>
      </c>
      <c r="I34" s="50">
        <f t="shared" si="1"/>
        <v>103.89671361502349</v>
      </c>
    </row>
    <row r="35" spans="1:9" ht="59.25" customHeight="1">
      <c r="A35" s="47" t="s">
        <v>1</v>
      </c>
      <c r="B35" s="51" t="s">
        <v>0</v>
      </c>
      <c r="C35" s="80">
        <v>17372.65</v>
      </c>
      <c r="D35" s="80">
        <v>17372.65</v>
      </c>
      <c r="E35" s="63">
        <v>18620.2</v>
      </c>
      <c r="F35" s="8">
        <v>13590.6</v>
      </c>
      <c r="G35" s="137">
        <v>23270.69</v>
      </c>
      <c r="H35" s="50">
        <f t="shared" si="0"/>
        <v>171.22636233867524</v>
      </c>
      <c r="I35" s="50">
        <f t="shared" si="1"/>
        <v>107.18111514363093</v>
      </c>
    </row>
    <row r="36" spans="1:9" ht="41.25" customHeight="1">
      <c r="A36" s="44" t="s">
        <v>223</v>
      </c>
      <c r="B36" s="181" t="s">
        <v>224</v>
      </c>
      <c r="C36" s="55">
        <f>C37+C38+C39</f>
        <v>286000</v>
      </c>
      <c r="D36" s="31">
        <f>D37+D38+D39</f>
        <v>273718.9</v>
      </c>
      <c r="E36" s="31">
        <f>E37+E38+E39</f>
        <v>273611.75</v>
      </c>
      <c r="F36" s="31">
        <f>F37+F38+F39</f>
        <v>395416</v>
      </c>
      <c r="G36" s="31">
        <f>G37+G38+G39</f>
        <v>485760.19</v>
      </c>
      <c r="H36" s="50">
        <f t="shared" si="0"/>
        <v>122.84788425354563</v>
      </c>
      <c r="I36" s="50">
        <f t="shared" si="1"/>
        <v>99.960854000217</v>
      </c>
    </row>
    <row r="37" spans="1:9" ht="20.25" customHeight="1">
      <c r="A37" s="47" t="s">
        <v>225</v>
      </c>
      <c r="B37" s="61" t="s">
        <v>226</v>
      </c>
      <c r="C37" s="32">
        <v>2000</v>
      </c>
      <c r="D37" s="80">
        <v>5847.6</v>
      </c>
      <c r="E37" s="63">
        <v>2909.6</v>
      </c>
      <c r="F37" s="8">
        <v>4800</v>
      </c>
      <c r="G37" s="137">
        <v>6750</v>
      </c>
      <c r="H37" s="50">
        <f t="shared" si="0"/>
        <v>140.625</v>
      </c>
      <c r="I37" s="50">
        <f t="shared" si="1"/>
        <v>49.757165332786094</v>
      </c>
    </row>
    <row r="38" spans="1:9" ht="101.25" customHeight="1">
      <c r="A38" s="47" t="s">
        <v>227</v>
      </c>
      <c r="B38" s="61" t="s">
        <v>273</v>
      </c>
      <c r="C38" s="32">
        <v>125000</v>
      </c>
      <c r="D38" s="80">
        <v>141827.6</v>
      </c>
      <c r="E38" s="63">
        <v>147612.6</v>
      </c>
      <c r="F38" s="13">
        <f>125000+42616</f>
        <v>167616</v>
      </c>
      <c r="G38" s="137">
        <v>122446.21</v>
      </c>
      <c r="H38" s="46">
        <f t="shared" si="0"/>
        <v>73.05162394998092</v>
      </c>
      <c r="I38" s="46">
        <f t="shared" si="1"/>
        <v>104.07889578615163</v>
      </c>
    </row>
    <row r="39" spans="1:9" ht="39" customHeight="1">
      <c r="A39" s="67" t="s">
        <v>3</v>
      </c>
      <c r="B39" s="65" t="s">
        <v>153</v>
      </c>
      <c r="C39" s="68">
        <f>C40+C41</f>
        <v>159000</v>
      </c>
      <c r="D39" s="69">
        <f>D40+D41</f>
        <v>126043.7</v>
      </c>
      <c r="E39" s="69">
        <f>E40+E41</f>
        <v>123089.55</v>
      </c>
      <c r="F39" s="69">
        <f>F40+F41</f>
        <v>223000</v>
      </c>
      <c r="G39" s="69">
        <f>G40+G41</f>
        <v>356563.98</v>
      </c>
      <c r="H39" s="50">
        <f t="shared" si="0"/>
        <v>159.89416143497758</v>
      </c>
      <c r="I39" s="50">
        <f t="shared" si="1"/>
        <v>97.6562493801753</v>
      </c>
    </row>
    <row r="40" spans="1:9" ht="56.25">
      <c r="A40" s="47" t="s">
        <v>173</v>
      </c>
      <c r="B40" s="61" t="s">
        <v>172</v>
      </c>
      <c r="C40" s="32">
        <v>156000</v>
      </c>
      <c r="D40" s="80">
        <v>120000</v>
      </c>
      <c r="E40" s="63">
        <v>119614.8</v>
      </c>
      <c r="F40" s="8">
        <v>203000</v>
      </c>
      <c r="G40" s="137">
        <v>332286.25</v>
      </c>
      <c r="H40" s="50">
        <f t="shared" si="0"/>
        <v>163.68780788177338</v>
      </c>
      <c r="I40" s="50">
        <f t="shared" si="1"/>
        <v>99.679</v>
      </c>
    </row>
    <row r="41" spans="1:9" ht="75">
      <c r="A41" s="47" t="s">
        <v>41</v>
      </c>
      <c r="B41" s="61" t="s">
        <v>42</v>
      </c>
      <c r="C41" s="32">
        <v>3000</v>
      </c>
      <c r="D41" s="80">
        <v>6043.7</v>
      </c>
      <c r="E41" s="63">
        <v>3474.75</v>
      </c>
      <c r="F41" s="8">
        <v>20000</v>
      </c>
      <c r="G41" s="137">
        <v>24277.73</v>
      </c>
      <c r="H41" s="50">
        <f t="shared" si="0"/>
        <v>121.38864999999998</v>
      </c>
      <c r="I41" s="50">
        <f t="shared" si="1"/>
        <v>57.493753826298466</v>
      </c>
    </row>
    <row r="42" spans="1:9" ht="19.5" customHeight="1">
      <c r="A42" s="44" t="s">
        <v>4</v>
      </c>
      <c r="B42" s="181" t="s">
        <v>5</v>
      </c>
      <c r="C42" s="30">
        <v>100900</v>
      </c>
      <c r="D42" s="127">
        <v>115500</v>
      </c>
      <c r="E42" s="29">
        <v>111626.2</v>
      </c>
      <c r="F42" s="22">
        <v>140900</v>
      </c>
      <c r="G42" s="136">
        <v>131604.49</v>
      </c>
      <c r="H42" s="46">
        <f t="shared" si="0"/>
        <v>93.40276082327892</v>
      </c>
      <c r="I42" s="46">
        <f t="shared" si="1"/>
        <v>96.6460606060606</v>
      </c>
    </row>
    <row r="43" spans="1:9" ht="24.75" customHeight="1">
      <c r="A43" s="44" t="s">
        <v>6</v>
      </c>
      <c r="B43" s="181" t="s">
        <v>7</v>
      </c>
      <c r="C43" s="30">
        <v>68860</v>
      </c>
      <c r="D43" s="127">
        <v>64798.9</v>
      </c>
      <c r="E43" s="29">
        <v>61107.7</v>
      </c>
      <c r="F43" s="22">
        <v>68860</v>
      </c>
      <c r="G43" s="136">
        <v>66812.77</v>
      </c>
      <c r="H43" s="46">
        <f t="shared" si="0"/>
        <v>97.02696776067383</v>
      </c>
      <c r="I43" s="46">
        <f t="shared" si="1"/>
        <v>94.30360700567448</v>
      </c>
    </row>
    <row r="44" spans="1:9" ht="19.5" customHeight="1">
      <c r="A44" s="44" t="s">
        <v>8</v>
      </c>
      <c r="B44" s="181" t="s">
        <v>9</v>
      </c>
      <c r="C44" s="30"/>
      <c r="D44" s="127">
        <v>2990</v>
      </c>
      <c r="E44" s="29">
        <v>1837.1</v>
      </c>
      <c r="F44" s="22">
        <v>10897.5</v>
      </c>
      <c r="G44" s="136">
        <v>15468.78</v>
      </c>
      <c r="H44" s="46"/>
      <c r="I44" s="46">
        <f t="shared" si="1"/>
        <v>61.44147157190635</v>
      </c>
    </row>
    <row r="45" spans="1:9" ht="18.75">
      <c r="A45" s="47"/>
      <c r="B45" s="71" t="s">
        <v>12</v>
      </c>
      <c r="C45" s="30">
        <f>C23+C6</f>
        <v>7402201.75</v>
      </c>
      <c r="D45" s="31">
        <f>D23+D6</f>
        <v>7578481.6</v>
      </c>
      <c r="E45" s="31">
        <f>E23+E6</f>
        <v>6608059.960000001</v>
      </c>
      <c r="F45" s="126">
        <f>F23+F6</f>
        <v>7287218.100000001</v>
      </c>
      <c r="G45" s="126">
        <f>G23+G6</f>
        <v>6429094.33</v>
      </c>
      <c r="H45" s="46">
        <f t="shared" si="0"/>
        <v>88.22426118960264</v>
      </c>
      <c r="I45" s="46">
        <f t="shared" si="1"/>
        <v>87.19503864731955</v>
      </c>
    </row>
    <row r="46" spans="1:9" ht="19.5" customHeight="1">
      <c r="A46" s="44" t="s">
        <v>13</v>
      </c>
      <c r="B46" s="181" t="s">
        <v>14</v>
      </c>
      <c r="C46" s="31">
        <f>C47+C48+C49+C50</f>
        <v>1999865.59</v>
      </c>
      <c r="D46" s="31">
        <f>D47+D48+D49+D50</f>
        <v>5279278.380000001</v>
      </c>
      <c r="E46" s="31">
        <f>E47+E48+E49+E50</f>
        <v>4330371.61</v>
      </c>
      <c r="F46" s="126">
        <f>F47+F48+F49+F50</f>
        <v>5734198.52</v>
      </c>
      <c r="G46" s="126">
        <f>G47+G48+G49+G50</f>
        <v>5248501.989999999</v>
      </c>
      <c r="H46" s="46">
        <f t="shared" si="0"/>
        <v>91.52982708383803</v>
      </c>
      <c r="I46" s="46">
        <f t="shared" si="1"/>
        <v>82.02582433245355</v>
      </c>
    </row>
    <row r="47" spans="1:9" ht="37.5" customHeight="1">
      <c r="A47" s="44" t="s">
        <v>15</v>
      </c>
      <c r="B47" s="181" t="s">
        <v>16</v>
      </c>
      <c r="C47" s="181"/>
      <c r="D47" s="49"/>
      <c r="E47" s="49"/>
      <c r="F47" s="8">
        <v>34764</v>
      </c>
      <c r="G47" s="26">
        <v>23466.94</v>
      </c>
      <c r="H47" s="50">
        <f t="shared" si="0"/>
        <v>67.50356690829594</v>
      </c>
      <c r="I47" s="50"/>
    </row>
    <row r="48" spans="1:9" ht="39.75" customHeight="1">
      <c r="A48" s="44" t="s">
        <v>17</v>
      </c>
      <c r="B48" s="181" t="s">
        <v>18</v>
      </c>
      <c r="C48" s="32">
        <v>1999865.59</v>
      </c>
      <c r="D48" s="124">
        <f>2060262.15+785.6</f>
        <v>2061047.75</v>
      </c>
      <c r="E48" s="63">
        <v>1875772.71</v>
      </c>
      <c r="F48" s="8">
        <v>2609671.53</v>
      </c>
      <c r="G48" s="26">
        <f>2581721.35+106.24</f>
        <v>2581827.5900000003</v>
      </c>
      <c r="H48" s="50">
        <f t="shared" si="0"/>
        <v>98.93304809896901</v>
      </c>
      <c r="I48" s="50">
        <f t="shared" si="1"/>
        <v>91.01063815721882</v>
      </c>
    </row>
    <row r="49" spans="1:9" ht="42" customHeight="1">
      <c r="A49" s="44" t="s">
        <v>19</v>
      </c>
      <c r="B49" s="181" t="s">
        <v>20</v>
      </c>
      <c r="C49" s="32"/>
      <c r="D49" s="93">
        <v>3142376.48</v>
      </c>
      <c r="E49" s="63">
        <f>2379724.56+135.89</f>
        <v>2379860.45</v>
      </c>
      <c r="F49" s="8">
        <f>3061736.41</f>
        <v>3061736.41</v>
      </c>
      <c r="G49" s="26">
        <f>2275250.03+340181.55</f>
        <v>2615431.5799999996</v>
      </c>
      <c r="H49" s="50">
        <f t="shared" si="0"/>
        <v>85.42314653402836</v>
      </c>
      <c r="I49" s="50">
        <f t="shared" si="1"/>
        <v>75.73441518375927</v>
      </c>
    </row>
    <row r="50" spans="1:9" ht="18.75">
      <c r="A50" s="44" t="s">
        <v>84</v>
      </c>
      <c r="B50" s="181" t="s">
        <v>21</v>
      </c>
      <c r="C50" s="181"/>
      <c r="D50" s="93">
        <v>75854.15</v>
      </c>
      <c r="E50" s="63">
        <v>74738.45</v>
      </c>
      <c r="F50" s="8">
        <v>28026.58</v>
      </c>
      <c r="G50" s="26">
        <f>22524.73+5251.15</f>
        <v>27775.879999999997</v>
      </c>
      <c r="H50" s="50">
        <f t="shared" si="0"/>
        <v>99.1054920008078</v>
      </c>
      <c r="I50" s="50">
        <f t="shared" si="1"/>
        <v>98.52915100887691</v>
      </c>
    </row>
    <row r="51" spans="1:9" ht="21.75" customHeight="1">
      <c r="A51" s="44" t="s">
        <v>22</v>
      </c>
      <c r="B51" s="181" t="s">
        <v>23</v>
      </c>
      <c r="C51" s="181"/>
      <c r="D51" s="124">
        <f>8267.16+14</f>
        <v>8281.16</v>
      </c>
      <c r="E51" s="63">
        <v>8931.16</v>
      </c>
      <c r="F51" s="22">
        <v>54110.8</v>
      </c>
      <c r="G51" s="27">
        <v>7000</v>
      </c>
      <c r="H51" s="50"/>
      <c r="I51" s="50">
        <f t="shared" si="1"/>
        <v>107.84914190765545</v>
      </c>
    </row>
    <row r="52" spans="1:9" ht="41.25" customHeight="1">
      <c r="A52" s="44" t="s">
        <v>163</v>
      </c>
      <c r="B52" s="181" t="s">
        <v>10</v>
      </c>
      <c r="C52" s="181"/>
      <c r="D52" s="125"/>
      <c r="E52" s="63">
        <v>10432.68</v>
      </c>
      <c r="F52" s="22"/>
      <c r="G52" s="27">
        <v>2870.54</v>
      </c>
      <c r="H52" s="50"/>
      <c r="I52" s="50"/>
    </row>
    <row r="53" spans="1:9" ht="23.25" customHeight="1">
      <c r="A53" s="44" t="s">
        <v>162</v>
      </c>
      <c r="B53" s="181" t="s">
        <v>11</v>
      </c>
      <c r="C53" s="181"/>
      <c r="D53" s="125">
        <v>-31837.96</v>
      </c>
      <c r="E53" s="63">
        <v>-45217.1</v>
      </c>
      <c r="F53" s="22">
        <v>-71942.33</v>
      </c>
      <c r="G53" s="27">
        <v>-144926.56</v>
      </c>
      <c r="H53" s="50"/>
      <c r="I53" s="50"/>
    </row>
    <row r="54" spans="1:9" ht="18.75">
      <c r="A54" s="47"/>
      <c r="B54" s="73" t="s">
        <v>24</v>
      </c>
      <c r="C54" s="31">
        <f>C45+C46+C51+C52+C53</f>
        <v>9402067.34</v>
      </c>
      <c r="D54" s="31">
        <f>D45+D46+D51+D52+D53</f>
        <v>12834203.18</v>
      </c>
      <c r="E54" s="31">
        <f>E45+E46+E51+E52+E53</f>
        <v>10912578.31</v>
      </c>
      <c r="F54" s="126">
        <f>F45+F46+F51+F52+F53</f>
        <v>13003585.090000002</v>
      </c>
      <c r="G54" s="126">
        <f>G45+G46+G51+G52+G53</f>
        <v>11542540.299999999</v>
      </c>
      <c r="H54" s="46">
        <f t="shared" si="0"/>
        <v>88.76429246328712</v>
      </c>
      <c r="I54" s="46">
        <f t="shared" si="1"/>
        <v>85.0273145667934</v>
      </c>
    </row>
    <row r="55" spans="1:9" ht="18.75">
      <c r="A55" s="40" t="s">
        <v>25</v>
      </c>
      <c r="B55" s="41" t="s">
        <v>26</v>
      </c>
      <c r="C55" s="41"/>
      <c r="D55" s="74"/>
      <c r="E55" s="74"/>
      <c r="F55" s="134"/>
      <c r="G55" s="135"/>
      <c r="H55" s="46"/>
      <c r="I55" s="46"/>
    </row>
    <row r="56" spans="1:9" ht="18.75" customHeight="1">
      <c r="A56" s="75" t="s">
        <v>27</v>
      </c>
      <c r="B56" s="71" t="s">
        <v>28</v>
      </c>
      <c r="C56" s="31">
        <f>C57+C58+C59+C60+C61+C62+C63</f>
        <v>1010842.4299999999</v>
      </c>
      <c r="D56" s="31">
        <f>D57+D58+D59+D60+D61+D62+D63</f>
        <v>687576.83</v>
      </c>
      <c r="E56" s="31">
        <f>E57+E58+E59+E60+E61+E62+E63</f>
        <v>525324.23</v>
      </c>
      <c r="F56" s="31">
        <f>F57+F58+F59+F60+F61+F62+F63</f>
        <v>1006541.83</v>
      </c>
      <c r="G56" s="31">
        <f>G57+G58+G59+G60+G61+G62+G63</f>
        <v>653237.13</v>
      </c>
      <c r="H56" s="46">
        <f t="shared" si="0"/>
        <v>64.89915376889999</v>
      </c>
      <c r="I56" s="46">
        <f t="shared" si="1"/>
        <v>76.40225893010386</v>
      </c>
    </row>
    <row r="57" spans="1:9" ht="39.75" customHeight="1">
      <c r="A57" s="77" t="s">
        <v>29</v>
      </c>
      <c r="B57" s="78" t="s">
        <v>30</v>
      </c>
      <c r="C57" s="79">
        <v>2774</v>
      </c>
      <c r="D57" s="8">
        <v>2363</v>
      </c>
      <c r="E57" s="8">
        <v>2073.7</v>
      </c>
      <c r="F57" s="8">
        <v>2774</v>
      </c>
      <c r="G57" s="8">
        <v>2360.72</v>
      </c>
      <c r="H57" s="50">
        <f t="shared" si="0"/>
        <v>85.1016582552271</v>
      </c>
      <c r="I57" s="50">
        <f t="shared" si="1"/>
        <v>87.75708844688954</v>
      </c>
    </row>
    <row r="58" spans="1:9" ht="59.25" customHeight="1">
      <c r="A58" s="77" t="s">
        <v>31</v>
      </c>
      <c r="B58" s="78" t="s">
        <v>32</v>
      </c>
      <c r="C58" s="79">
        <v>92589</v>
      </c>
      <c r="D58" s="8">
        <v>91016</v>
      </c>
      <c r="E58" s="8">
        <v>77912.92</v>
      </c>
      <c r="F58" s="8">
        <v>92589</v>
      </c>
      <c r="G58" s="8">
        <v>75526.79</v>
      </c>
      <c r="H58" s="50">
        <f t="shared" si="0"/>
        <v>81.57209819741004</v>
      </c>
      <c r="I58" s="50">
        <f t="shared" si="1"/>
        <v>85.60354223433242</v>
      </c>
    </row>
    <row r="59" spans="1:9" ht="58.5" customHeight="1">
      <c r="A59" s="77" t="s">
        <v>33</v>
      </c>
      <c r="B59" s="78" t="s">
        <v>34</v>
      </c>
      <c r="C59" s="79">
        <v>122678</v>
      </c>
      <c r="D59" s="8">
        <v>115147.98</v>
      </c>
      <c r="E59" s="8">
        <v>97359.9</v>
      </c>
      <c r="F59" s="8">
        <v>141228.17</v>
      </c>
      <c r="G59" s="8">
        <v>118378.14</v>
      </c>
      <c r="H59" s="50">
        <f t="shared" si="0"/>
        <v>83.8204870883762</v>
      </c>
      <c r="I59" s="50">
        <f t="shared" si="1"/>
        <v>84.55198258797071</v>
      </c>
    </row>
    <row r="60" spans="1:9" ht="57.75" customHeight="1">
      <c r="A60" s="77" t="s">
        <v>35</v>
      </c>
      <c r="B60" s="78" t="s">
        <v>36</v>
      </c>
      <c r="C60" s="79">
        <v>116262.67</v>
      </c>
      <c r="D60" s="8">
        <v>105480.39</v>
      </c>
      <c r="E60" s="8">
        <v>88652.15</v>
      </c>
      <c r="F60" s="8">
        <v>97578.41</v>
      </c>
      <c r="G60" s="8">
        <v>80976.23</v>
      </c>
      <c r="H60" s="50">
        <f t="shared" si="0"/>
        <v>82.98580597900703</v>
      </c>
      <c r="I60" s="50">
        <f t="shared" si="1"/>
        <v>84.04609615114241</v>
      </c>
    </row>
    <row r="61" spans="1:9" ht="18.75">
      <c r="A61" s="81" t="s">
        <v>37</v>
      </c>
      <c r="B61" s="61" t="s">
        <v>38</v>
      </c>
      <c r="C61" s="124">
        <v>1740</v>
      </c>
      <c r="D61" s="8">
        <v>4122.43</v>
      </c>
      <c r="E61" s="8">
        <v>3785.02</v>
      </c>
      <c r="F61" s="14">
        <v>1981</v>
      </c>
      <c r="G61" s="14">
        <v>1587.73</v>
      </c>
      <c r="H61" s="50">
        <f t="shared" si="0"/>
        <v>80.14790509843513</v>
      </c>
      <c r="I61" s="50">
        <f t="shared" si="1"/>
        <v>91.815264297999</v>
      </c>
    </row>
    <row r="62" spans="1:9" ht="18.75" customHeight="1">
      <c r="A62" s="81" t="s">
        <v>39</v>
      </c>
      <c r="B62" s="59" t="s">
        <v>40</v>
      </c>
      <c r="C62" s="80">
        <v>122671.56</v>
      </c>
      <c r="D62" s="14">
        <v>32157.81</v>
      </c>
      <c r="E62" s="14">
        <v>0</v>
      </c>
      <c r="F62" s="14">
        <v>50952.04</v>
      </c>
      <c r="G62" s="14">
        <v>0</v>
      </c>
      <c r="H62" s="50"/>
      <c r="I62" s="50"/>
    </row>
    <row r="63" spans="1:9" ht="20.25" customHeight="1">
      <c r="A63" s="81" t="s">
        <v>154</v>
      </c>
      <c r="B63" s="59" t="s">
        <v>43</v>
      </c>
      <c r="C63" s="80">
        <v>552127.2</v>
      </c>
      <c r="D63" s="14">
        <v>337289.22</v>
      </c>
      <c r="E63" s="14">
        <v>255540.54</v>
      </c>
      <c r="F63" s="14">
        <f>619439.21</f>
        <v>619439.21</v>
      </c>
      <c r="G63" s="14">
        <v>374407.52</v>
      </c>
      <c r="H63" s="46">
        <f t="shared" si="0"/>
        <v>60.44298035314879</v>
      </c>
      <c r="I63" s="46">
        <f t="shared" si="1"/>
        <v>75.763032094533</v>
      </c>
    </row>
    <row r="64" spans="1:9" ht="18.75" customHeight="1">
      <c r="A64" s="75" t="s">
        <v>44</v>
      </c>
      <c r="B64" s="83" t="s">
        <v>45</v>
      </c>
      <c r="C64" s="56">
        <f>C65</f>
        <v>495</v>
      </c>
      <c r="D64" s="31">
        <f>D65</f>
        <v>396.86</v>
      </c>
      <c r="E64" s="31">
        <f>E65</f>
        <v>371.6</v>
      </c>
      <c r="F64" s="31">
        <f>F65</f>
        <v>480.89</v>
      </c>
      <c r="G64" s="31">
        <f>G65</f>
        <v>365.24</v>
      </c>
      <c r="H64" s="46">
        <f t="shared" si="0"/>
        <v>75.95084114870345</v>
      </c>
      <c r="I64" s="50">
        <f t="shared" si="1"/>
        <v>93.63503502494582</v>
      </c>
    </row>
    <row r="65" spans="1:9" ht="18.75" customHeight="1">
      <c r="A65" s="81" t="s">
        <v>46</v>
      </c>
      <c r="B65" s="59" t="s">
        <v>47</v>
      </c>
      <c r="C65" s="80">
        <v>495</v>
      </c>
      <c r="D65" s="80">
        <v>396.86</v>
      </c>
      <c r="E65" s="80">
        <v>371.6</v>
      </c>
      <c r="F65" s="14">
        <v>480.89</v>
      </c>
      <c r="G65" s="14">
        <v>365.24</v>
      </c>
      <c r="H65" s="50">
        <f t="shared" si="0"/>
        <v>75.95084114870345</v>
      </c>
      <c r="I65" s="50">
        <f t="shared" si="1"/>
        <v>93.63503502494582</v>
      </c>
    </row>
    <row r="66" spans="1:9" ht="39" customHeight="1">
      <c r="A66" s="75" t="s">
        <v>48</v>
      </c>
      <c r="B66" s="83" t="s">
        <v>49</v>
      </c>
      <c r="C66" s="31">
        <f>C67+C68</f>
        <v>60568.5</v>
      </c>
      <c r="D66" s="31">
        <f>SUM(D67:D68)</f>
        <v>58331.66</v>
      </c>
      <c r="E66" s="31">
        <f>SUM(E67:E68)</f>
        <v>48008.36</v>
      </c>
      <c r="F66" s="31">
        <f>SUM(F67:F68)</f>
        <v>63148.619999999995</v>
      </c>
      <c r="G66" s="31">
        <f>SUM(G67:G68)</f>
        <v>50547.14</v>
      </c>
      <c r="H66" s="46">
        <f t="shared" si="0"/>
        <v>80.04472623471423</v>
      </c>
      <c r="I66" s="46">
        <f t="shared" si="1"/>
        <v>82.30240661760698</v>
      </c>
    </row>
    <row r="67" spans="1:9" ht="18.75" customHeight="1">
      <c r="A67" s="81" t="s">
        <v>50</v>
      </c>
      <c r="B67" s="59" t="s">
        <v>51</v>
      </c>
      <c r="C67" s="80">
        <v>12448.5</v>
      </c>
      <c r="D67" s="84">
        <f>11364.3+785.6</f>
        <v>12149.9</v>
      </c>
      <c r="E67" s="80">
        <v>9533.92</v>
      </c>
      <c r="F67" s="14">
        <v>14874.6</v>
      </c>
      <c r="G67" s="14">
        <v>12733.4</v>
      </c>
      <c r="H67" s="50">
        <f t="shared" si="0"/>
        <v>85.60499105858308</v>
      </c>
      <c r="I67" s="50">
        <f t="shared" si="1"/>
        <v>78.46912320266011</v>
      </c>
    </row>
    <row r="68" spans="1:9" ht="58.5" customHeight="1">
      <c r="A68" s="81" t="s">
        <v>52</v>
      </c>
      <c r="B68" s="78" t="s">
        <v>53</v>
      </c>
      <c r="C68" s="93">
        <v>48120</v>
      </c>
      <c r="D68" s="80">
        <v>46181.76</v>
      </c>
      <c r="E68" s="80">
        <v>38474.44</v>
      </c>
      <c r="F68" s="8">
        <v>48274.02</v>
      </c>
      <c r="G68" s="8">
        <v>37813.74</v>
      </c>
      <c r="H68" s="50">
        <f t="shared" si="0"/>
        <v>78.33145033291198</v>
      </c>
      <c r="I68" s="50">
        <f t="shared" si="1"/>
        <v>83.31090023420502</v>
      </c>
    </row>
    <row r="69" spans="1:9" ht="18.75" customHeight="1">
      <c r="A69" s="75" t="s">
        <v>54</v>
      </c>
      <c r="B69" s="83" t="s">
        <v>55</v>
      </c>
      <c r="C69" s="31">
        <f>C70+C72+C73+C74+C75+C71</f>
        <v>1592522.1</v>
      </c>
      <c r="D69" s="122">
        <f>D71+D72+D73+D74+D75+D70</f>
        <v>2720452.72</v>
      </c>
      <c r="E69" s="126">
        <f>E71+E72+E73+E74+E75+E70</f>
        <v>1673519.9400000002</v>
      </c>
      <c r="F69" s="31">
        <f>F71+F72+F73+F74+F75+F70</f>
        <v>2588233.31</v>
      </c>
      <c r="G69" s="31">
        <f>G71+G72+G73+G74+G75+G70</f>
        <v>2113637.66</v>
      </c>
      <c r="H69" s="46">
        <f t="shared" si="0"/>
        <v>81.66333582964359</v>
      </c>
      <c r="I69" s="46">
        <f t="shared" si="1"/>
        <v>61.51622954873481</v>
      </c>
    </row>
    <row r="70" spans="1:9" ht="18.75" customHeight="1">
      <c r="A70" s="81" t="s">
        <v>56</v>
      </c>
      <c r="B70" s="61" t="s">
        <v>61</v>
      </c>
      <c r="C70" s="79">
        <v>14778</v>
      </c>
      <c r="D70" s="14">
        <v>136186.73</v>
      </c>
      <c r="E70" s="14">
        <v>62569.12</v>
      </c>
      <c r="F70" s="14">
        <v>474</v>
      </c>
      <c r="G70" s="14">
        <v>636.49</v>
      </c>
      <c r="H70" s="50">
        <f t="shared" si="0"/>
        <v>134.2805907172996</v>
      </c>
      <c r="I70" s="50">
        <f t="shared" si="1"/>
        <v>45.9436246101217</v>
      </c>
    </row>
    <row r="71" spans="1:9" ht="18.75" customHeight="1">
      <c r="A71" s="81" t="s">
        <v>59</v>
      </c>
      <c r="B71" s="61" t="s">
        <v>60</v>
      </c>
      <c r="C71" s="79">
        <v>7309</v>
      </c>
      <c r="D71" s="14">
        <v>6381.84</v>
      </c>
      <c r="E71" s="14">
        <v>5836.27</v>
      </c>
      <c r="F71" s="14">
        <v>7385</v>
      </c>
      <c r="G71" s="14">
        <v>6636.62</v>
      </c>
      <c r="H71" s="50">
        <f aca="true" t="shared" si="2" ref="H71:H105">G71/F71*100</f>
        <v>89.86621530128639</v>
      </c>
      <c r="I71" s="50">
        <f aca="true" t="shared" si="3" ref="I71:I105">E71/D71*100</f>
        <v>91.45121156280948</v>
      </c>
    </row>
    <row r="72" spans="1:9" ht="18.75" customHeight="1">
      <c r="A72" s="81" t="s">
        <v>62</v>
      </c>
      <c r="B72" s="85" t="s">
        <v>63</v>
      </c>
      <c r="C72" s="79">
        <v>335266.1</v>
      </c>
      <c r="D72" s="14">
        <v>412137.34</v>
      </c>
      <c r="E72" s="14">
        <v>332593.7</v>
      </c>
      <c r="F72" s="14">
        <v>378661.71</v>
      </c>
      <c r="G72" s="14">
        <v>317233.49</v>
      </c>
      <c r="H72" s="50">
        <f t="shared" si="2"/>
        <v>83.77754645432725</v>
      </c>
      <c r="I72" s="50">
        <f t="shared" si="3"/>
        <v>80.69972499943829</v>
      </c>
    </row>
    <row r="73" spans="1:9" ht="18.75" customHeight="1">
      <c r="A73" s="81" t="s">
        <v>65</v>
      </c>
      <c r="B73" s="78" t="s">
        <v>64</v>
      </c>
      <c r="C73" s="79">
        <v>1042616</v>
      </c>
      <c r="D73" s="14">
        <v>1982397.96</v>
      </c>
      <c r="E73" s="14">
        <v>1127551.73</v>
      </c>
      <c r="F73" s="14">
        <v>1997315.93</v>
      </c>
      <c r="G73" s="14">
        <v>1645125.89</v>
      </c>
      <c r="H73" s="50">
        <f t="shared" si="2"/>
        <v>82.36683367362919</v>
      </c>
      <c r="I73" s="50">
        <f t="shared" si="3"/>
        <v>56.878172433147576</v>
      </c>
    </row>
    <row r="74" spans="1:9" ht="18.75" customHeight="1">
      <c r="A74" s="81" t="s">
        <v>66</v>
      </c>
      <c r="B74" s="59" t="s">
        <v>67</v>
      </c>
      <c r="C74" s="79">
        <v>27357</v>
      </c>
      <c r="D74" s="14">
        <v>28401</v>
      </c>
      <c r="E74" s="14">
        <v>22851.84</v>
      </c>
      <c r="F74" s="14">
        <v>29912.67</v>
      </c>
      <c r="G74" s="14">
        <v>22435.65</v>
      </c>
      <c r="H74" s="50">
        <f t="shared" si="2"/>
        <v>75.00383616708238</v>
      </c>
      <c r="I74" s="50">
        <f t="shared" si="3"/>
        <v>80.46139220449984</v>
      </c>
    </row>
    <row r="75" spans="1:9" ht="18.75" customHeight="1">
      <c r="A75" s="81" t="s">
        <v>68</v>
      </c>
      <c r="B75" s="59" t="s">
        <v>69</v>
      </c>
      <c r="C75" s="79">
        <v>165196</v>
      </c>
      <c r="D75" s="14">
        <v>154947.85</v>
      </c>
      <c r="E75" s="14">
        <v>122117.28</v>
      </c>
      <c r="F75" s="14">
        <v>174484</v>
      </c>
      <c r="G75" s="14">
        <v>121569.52</v>
      </c>
      <c r="H75" s="50">
        <f t="shared" si="2"/>
        <v>69.67373512757618</v>
      </c>
      <c r="I75" s="50">
        <f t="shared" si="3"/>
        <v>78.81185831232895</v>
      </c>
    </row>
    <row r="76" spans="1:9" ht="18.75" customHeight="1">
      <c r="A76" s="75" t="s">
        <v>70</v>
      </c>
      <c r="B76" s="71" t="s">
        <v>71</v>
      </c>
      <c r="C76" s="31">
        <f>SUM(C77+C78+C80+C79)</f>
        <v>1594919.3599999999</v>
      </c>
      <c r="D76" s="31">
        <f>SUM(D77+D78+D80+D79)</f>
        <v>3764224.1799999997</v>
      </c>
      <c r="E76" s="31">
        <f>SUM(E77+E78+E80+E79)</f>
        <v>1708712.98</v>
      </c>
      <c r="F76" s="31">
        <f>SUM(F77+F78+F80+F79)</f>
        <v>3773882.65</v>
      </c>
      <c r="G76" s="31">
        <f>SUM(G77+G78+G80+G79)</f>
        <v>1990245.65</v>
      </c>
      <c r="H76" s="46">
        <f t="shared" si="2"/>
        <v>52.7373486295341</v>
      </c>
      <c r="I76" s="46">
        <f t="shared" si="3"/>
        <v>45.393496728454686</v>
      </c>
    </row>
    <row r="77" spans="1:9" ht="18.75" customHeight="1">
      <c r="A77" s="81" t="s">
        <v>72</v>
      </c>
      <c r="B77" s="86" t="s">
        <v>73</v>
      </c>
      <c r="C77" s="150">
        <v>493401.23</v>
      </c>
      <c r="D77" s="14">
        <v>777876</v>
      </c>
      <c r="E77" s="14">
        <v>230741.55</v>
      </c>
      <c r="F77" s="14">
        <v>1061169.14</v>
      </c>
      <c r="G77" s="14">
        <v>710210.97</v>
      </c>
      <c r="H77" s="50">
        <f t="shared" si="2"/>
        <v>66.92721671118329</v>
      </c>
      <c r="I77" s="50">
        <f t="shared" si="3"/>
        <v>29.66302469802385</v>
      </c>
    </row>
    <row r="78" spans="1:9" ht="18.75" customHeight="1">
      <c r="A78" s="81" t="s">
        <v>74</v>
      </c>
      <c r="B78" s="86" t="s">
        <v>75</v>
      </c>
      <c r="C78" s="150">
        <v>329237.66</v>
      </c>
      <c r="D78" s="14">
        <v>1396959.15</v>
      </c>
      <c r="E78" s="14">
        <v>774485.19</v>
      </c>
      <c r="F78" s="14">
        <v>1057616.53</v>
      </c>
      <c r="G78" s="14">
        <v>308888.41</v>
      </c>
      <c r="H78" s="50">
        <f t="shared" si="2"/>
        <v>29.206087578831617</v>
      </c>
      <c r="I78" s="50">
        <f t="shared" si="3"/>
        <v>55.44079009039026</v>
      </c>
    </row>
    <row r="79" spans="1:9" ht="18.75" customHeight="1">
      <c r="A79" s="81" t="s">
        <v>76</v>
      </c>
      <c r="B79" s="61" t="s">
        <v>77</v>
      </c>
      <c r="C79" s="150">
        <v>585976.46</v>
      </c>
      <c r="D79" s="14">
        <v>1400642.16</v>
      </c>
      <c r="E79" s="14">
        <v>545555.94</v>
      </c>
      <c r="F79" s="14">
        <v>1464986.1</v>
      </c>
      <c r="G79" s="14">
        <v>809084.16</v>
      </c>
      <c r="H79" s="50">
        <f t="shared" si="2"/>
        <v>55.22811172065045</v>
      </c>
      <c r="I79" s="50">
        <f t="shared" si="3"/>
        <v>38.95041542944844</v>
      </c>
    </row>
    <row r="80" spans="1:9" ht="18.75" customHeight="1">
      <c r="A80" s="81" t="s">
        <v>78</v>
      </c>
      <c r="B80" s="59" t="s">
        <v>79</v>
      </c>
      <c r="C80" s="150">
        <v>186304.01</v>
      </c>
      <c r="D80" s="14">
        <v>188746.87</v>
      </c>
      <c r="E80" s="14">
        <v>157930.3</v>
      </c>
      <c r="F80" s="14">
        <v>190110.88</v>
      </c>
      <c r="G80" s="14">
        <v>162062.11</v>
      </c>
      <c r="H80" s="50">
        <f t="shared" si="2"/>
        <v>85.24609953938459</v>
      </c>
      <c r="I80" s="50">
        <f t="shared" si="3"/>
        <v>83.67306965143315</v>
      </c>
    </row>
    <row r="81" spans="1:9" ht="18.75" customHeight="1">
      <c r="A81" s="87" t="s">
        <v>80</v>
      </c>
      <c r="B81" s="83" t="s">
        <v>81</v>
      </c>
      <c r="C81" s="56">
        <f>C82</f>
        <v>10100</v>
      </c>
      <c r="D81" s="31">
        <f>D82</f>
        <v>12874.45</v>
      </c>
      <c r="E81" s="31">
        <f>E82</f>
        <v>6958.61</v>
      </c>
      <c r="F81" s="31">
        <f>F82</f>
        <v>39234.04</v>
      </c>
      <c r="G81" s="31">
        <f>G82</f>
        <v>5101.21</v>
      </c>
      <c r="H81" s="46">
        <f t="shared" si="2"/>
        <v>13.002000303817807</v>
      </c>
      <c r="I81" s="46">
        <f t="shared" si="3"/>
        <v>54.04976523268955</v>
      </c>
    </row>
    <row r="82" spans="1:9" ht="21.75" customHeight="1">
      <c r="A82" s="81" t="s">
        <v>82</v>
      </c>
      <c r="B82" s="61" t="s">
        <v>83</v>
      </c>
      <c r="C82" s="80">
        <v>10100</v>
      </c>
      <c r="D82" s="84">
        <v>12874.45</v>
      </c>
      <c r="E82" s="80">
        <v>6958.61</v>
      </c>
      <c r="F82" s="14">
        <v>39234.04</v>
      </c>
      <c r="G82" s="14">
        <v>5101.21</v>
      </c>
      <c r="H82" s="50">
        <f t="shared" si="2"/>
        <v>13.002000303817807</v>
      </c>
      <c r="I82" s="50">
        <f t="shared" si="3"/>
        <v>54.04976523268955</v>
      </c>
    </row>
    <row r="83" spans="1:9" ht="18.75" customHeight="1">
      <c r="A83" s="87" t="s">
        <v>86</v>
      </c>
      <c r="B83" s="83" t="s">
        <v>87</v>
      </c>
      <c r="C83" s="31">
        <f>SUM(C84+C85+C86+C87)</f>
        <v>4044691.8400000003</v>
      </c>
      <c r="D83" s="31">
        <f>SUM(D84+D85+D86+D87)</f>
        <v>6169563.01</v>
      </c>
      <c r="E83" s="31">
        <f>SUM(E84+E85+E86+E87)</f>
        <v>5096965.85</v>
      </c>
      <c r="F83" s="31">
        <f>SUM(F84+F85+F86+F87)</f>
        <v>5796865.210000001</v>
      </c>
      <c r="G83" s="31">
        <f>SUM(G84+G85+G86+G87)</f>
        <v>5145278.2700000005</v>
      </c>
      <c r="H83" s="46">
        <f t="shared" si="2"/>
        <v>88.75966722710807</v>
      </c>
      <c r="I83" s="46">
        <f t="shared" si="3"/>
        <v>82.61469802218618</v>
      </c>
    </row>
    <row r="84" spans="1:9" ht="18.75" customHeight="1">
      <c r="A84" s="77" t="s">
        <v>88</v>
      </c>
      <c r="B84" s="59" t="s">
        <v>89</v>
      </c>
      <c r="C84" s="150">
        <v>915771.37</v>
      </c>
      <c r="D84" s="14">
        <v>2320999.17</v>
      </c>
      <c r="E84" s="14">
        <v>1650106.64</v>
      </c>
      <c r="F84" s="14">
        <v>2630379.84</v>
      </c>
      <c r="G84" s="14">
        <v>2176058.8</v>
      </c>
      <c r="H84" s="50">
        <f t="shared" si="2"/>
        <v>82.7279302748914</v>
      </c>
      <c r="I84" s="50">
        <f t="shared" si="3"/>
        <v>71.09466738844202</v>
      </c>
    </row>
    <row r="85" spans="1:9" ht="18.75" customHeight="1">
      <c r="A85" s="81" t="s">
        <v>90</v>
      </c>
      <c r="B85" s="86" t="s">
        <v>91</v>
      </c>
      <c r="C85" s="150">
        <v>2755748.99</v>
      </c>
      <c r="D85" s="14">
        <v>3158288.88</v>
      </c>
      <c r="E85" s="14">
        <v>2882587.88</v>
      </c>
      <c r="F85" s="14">
        <v>2639857.72</v>
      </c>
      <c r="G85" s="14">
        <v>2535219.18</v>
      </c>
      <c r="H85" s="50">
        <f t="shared" si="2"/>
        <v>96.0362053148834</v>
      </c>
      <c r="I85" s="50">
        <f t="shared" si="3"/>
        <v>91.27055787246415</v>
      </c>
    </row>
    <row r="86" spans="1:9" ht="21" customHeight="1">
      <c r="A86" s="81" t="s">
        <v>92</v>
      </c>
      <c r="B86" s="61" t="s">
        <v>93</v>
      </c>
      <c r="C86" s="150">
        <v>115610.93</v>
      </c>
      <c r="D86" s="14">
        <v>143361.83</v>
      </c>
      <c r="E86" s="14">
        <v>127756.93</v>
      </c>
      <c r="F86" s="14">
        <v>164639.21</v>
      </c>
      <c r="G86" s="14">
        <v>152040.36</v>
      </c>
      <c r="H86" s="50">
        <f t="shared" si="2"/>
        <v>92.34760055031848</v>
      </c>
      <c r="I86" s="50">
        <f t="shared" si="3"/>
        <v>89.11502455011909</v>
      </c>
    </row>
    <row r="87" spans="1:9" ht="18.75" customHeight="1">
      <c r="A87" s="81" t="s">
        <v>94</v>
      </c>
      <c r="B87" s="85" t="s">
        <v>95</v>
      </c>
      <c r="C87" s="150">
        <v>257560.55</v>
      </c>
      <c r="D87" s="14">
        <v>546913.13</v>
      </c>
      <c r="E87" s="14">
        <v>436514.4</v>
      </c>
      <c r="F87" s="14">
        <v>361988.44</v>
      </c>
      <c r="G87" s="14">
        <v>281959.93</v>
      </c>
      <c r="H87" s="50">
        <f t="shared" si="2"/>
        <v>77.89197080437154</v>
      </c>
      <c r="I87" s="50">
        <f t="shared" si="3"/>
        <v>79.81421107955481</v>
      </c>
    </row>
    <row r="88" spans="1:9" ht="18.75" customHeight="1">
      <c r="A88" s="87" t="s">
        <v>96</v>
      </c>
      <c r="B88" s="83" t="s">
        <v>171</v>
      </c>
      <c r="C88" s="31">
        <f>C89</f>
        <v>321696.66</v>
      </c>
      <c r="D88" s="31">
        <f>D89</f>
        <v>304616.47</v>
      </c>
      <c r="E88" s="31">
        <f>E89</f>
        <v>243035.33</v>
      </c>
      <c r="F88" s="31">
        <f>F89</f>
        <v>368129.62</v>
      </c>
      <c r="G88" s="31">
        <f>G89</f>
        <v>299236.34</v>
      </c>
      <c r="H88" s="46">
        <f t="shared" si="2"/>
        <v>81.2855917434734</v>
      </c>
      <c r="I88" s="46">
        <f t="shared" si="3"/>
        <v>79.78404122403492</v>
      </c>
    </row>
    <row r="89" spans="1:9" ht="18.75" customHeight="1">
      <c r="A89" s="81" t="s">
        <v>97</v>
      </c>
      <c r="B89" s="59" t="s">
        <v>98</v>
      </c>
      <c r="C89" s="80">
        <v>321696.66</v>
      </c>
      <c r="D89" s="14">
        <v>304616.47</v>
      </c>
      <c r="E89" s="14">
        <v>243035.33</v>
      </c>
      <c r="F89" s="14">
        <v>368129.62</v>
      </c>
      <c r="G89" s="14">
        <v>299236.34</v>
      </c>
      <c r="H89" s="50">
        <f t="shared" si="2"/>
        <v>81.2855917434734</v>
      </c>
      <c r="I89" s="50">
        <f t="shared" si="3"/>
        <v>79.78404122403492</v>
      </c>
    </row>
    <row r="90" spans="1:9" ht="18.75" customHeight="1">
      <c r="A90" s="75" t="s">
        <v>103</v>
      </c>
      <c r="B90" s="71" t="s">
        <v>104</v>
      </c>
      <c r="C90" s="31">
        <f>C91+C92+C93+C94+C95</f>
        <v>411845.60000000003</v>
      </c>
      <c r="D90" s="31">
        <f>D91+D92+D93+D94+D95</f>
        <v>456890.93</v>
      </c>
      <c r="E90" s="31">
        <f>E91+E92+E93+E94+E95</f>
        <v>335527.96</v>
      </c>
      <c r="F90" s="31">
        <f>F91+F92+F93+F94+F95</f>
        <v>430742.15</v>
      </c>
      <c r="G90" s="31">
        <f>G91+G92+G93+G94+G95</f>
        <v>336864.42</v>
      </c>
      <c r="H90" s="46">
        <f t="shared" si="2"/>
        <v>78.2055854064897</v>
      </c>
      <c r="I90" s="46">
        <f t="shared" si="3"/>
        <v>73.43721180895406</v>
      </c>
    </row>
    <row r="91" spans="1:9" ht="18.75" customHeight="1">
      <c r="A91" s="81" t="s">
        <v>105</v>
      </c>
      <c r="B91" s="59" t="s">
        <v>106</v>
      </c>
      <c r="C91" s="79"/>
      <c r="D91" s="14">
        <v>21991</v>
      </c>
      <c r="E91" s="14">
        <v>17481.19</v>
      </c>
      <c r="F91" s="80"/>
      <c r="G91" s="80"/>
      <c r="H91" s="50"/>
      <c r="I91" s="50">
        <f t="shared" si="3"/>
        <v>79.49247419398844</v>
      </c>
    </row>
    <row r="92" spans="1:9" ht="18.75" customHeight="1">
      <c r="A92" s="81" t="s">
        <v>107</v>
      </c>
      <c r="B92" s="86" t="s">
        <v>108</v>
      </c>
      <c r="C92" s="133">
        <v>54463.79</v>
      </c>
      <c r="D92" s="14">
        <v>51249.9</v>
      </c>
      <c r="E92" s="14">
        <v>45233</v>
      </c>
      <c r="F92" s="14">
        <v>59540.87</v>
      </c>
      <c r="G92" s="14">
        <v>54600.2</v>
      </c>
      <c r="H92" s="50">
        <f t="shared" si="2"/>
        <v>91.70205272445632</v>
      </c>
      <c r="I92" s="50">
        <f t="shared" si="3"/>
        <v>88.2596844091403</v>
      </c>
    </row>
    <row r="93" spans="1:9" ht="18.75" customHeight="1">
      <c r="A93" s="81" t="s">
        <v>109</v>
      </c>
      <c r="B93" s="59" t="s">
        <v>110</v>
      </c>
      <c r="C93" s="133">
        <v>131235.7</v>
      </c>
      <c r="D93" s="14">
        <v>140765.66</v>
      </c>
      <c r="E93" s="14">
        <v>64500.32</v>
      </c>
      <c r="F93" s="14">
        <v>184505.65</v>
      </c>
      <c r="G93" s="14">
        <v>128601.15</v>
      </c>
      <c r="H93" s="50">
        <f t="shared" si="2"/>
        <v>69.70038586894222</v>
      </c>
      <c r="I93" s="50">
        <f t="shared" si="3"/>
        <v>45.821061756112954</v>
      </c>
    </row>
    <row r="94" spans="1:9" ht="18.75" customHeight="1">
      <c r="A94" s="81" t="s">
        <v>111</v>
      </c>
      <c r="B94" s="78" t="s">
        <v>112</v>
      </c>
      <c r="C94" s="133">
        <v>135891.41</v>
      </c>
      <c r="D94" s="14">
        <v>154378.07</v>
      </c>
      <c r="E94" s="14">
        <v>133860.1</v>
      </c>
      <c r="F94" s="14">
        <v>97340.62</v>
      </c>
      <c r="G94" s="14">
        <v>77997.46</v>
      </c>
      <c r="H94" s="50">
        <f t="shared" si="2"/>
        <v>80.12837806046439</v>
      </c>
      <c r="I94" s="50">
        <f t="shared" si="3"/>
        <v>86.70927159537621</v>
      </c>
    </row>
    <row r="95" spans="1:9" ht="18.75" customHeight="1">
      <c r="A95" s="81" t="s">
        <v>113</v>
      </c>
      <c r="B95" s="59" t="s">
        <v>114</v>
      </c>
      <c r="C95" s="133">
        <v>90254.7</v>
      </c>
      <c r="D95" s="14">
        <v>88506.3</v>
      </c>
      <c r="E95" s="14">
        <v>74453.35</v>
      </c>
      <c r="F95" s="14">
        <v>89355.01</v>
      </c>
      <c r="G95" s="14">
        <v>75665.61</v>
      </c>
      <c r="H95" s="50">
        <f t="shared" si="2"/>
        <v>84.67976222038361</v>
      </c>
      <c r="I95" s="50">
        <f t="shared" si="3"/>
        <v>84.12209074382277</v>
      </c>
    </row>
    <row r="96" spans="1:9" ht="18.75" customHeight="1">
      <c r="A96" s="75" t="s">
        <v>115</v>
      </c>
      <c r="B96" s="91" t="s">
        <v>102</v>
      </c>
      <c r="C96" s="56">
        <f>SUM(C97:C100)</f>
        <v>59766</v>
      </c>
      <c r="D96" s="31">
        <f>SUM(D97:D100)</f>
        <v>95999.76</v>
      </c>
      <c r="E96" s="31">
        <f>SUM(E97:E100)</f>
        <v>90798.65</v>
      </c>
      <c r="F96" s="31">
        <f>SUM(F97:F100)</f>
        <v>159844.6</v>
      </c>
      <c r="G96" s="31">
        <f>SUM(G97:G100)</f>
        <v>151654.16999999998</v>
      </c>
      <c r="H96" s="46">
        <f t="shared" si="2"/>
        <v>94.87600456943805</v>
      </c>
      <c r="I96" s="46">
        <f t="shared" si="3"/>
        <v>94.58216353874218</v>
      </c>
    </row>
    <row r="97" spans="1:9" ht="18.75" customHeight="1">
      <c r="A97" s="81" t="s">
        <v>155</v>
      </c>
      <c r="B97" s="92" t="s">
        <v>165</v>
      </c>
      <c r="C97" s="80">
        <v>8000</v>
      </c>
      <c r="D97" s="14">
        <v>7963.02</v>
      </c>
      <c r="E97" s="14">
        <v>6340.68</v>
      </c>
      <c r="F97" s="14">
        <v>8000</v>
      </c>
      <c r="G97" s="14">
        <v>6102.39</v>
      </c>
      <c r="H97" s="50">
        <f t="shared" si="2"/>
        <v>76.279875</v>
      </c>
      <c r="I97" s="50">
        <f t="shared" si="3"/>
        <v>79.62657383756414</v>
      </c>
    </row>
    <row r="98" spans="1:9" ht="18.75" customHeight="1">
      <c r="A98" s="81" t="s">
        <v>258</v>
      </c>
      <c r="B98" s="92" t="s">
        <v>261</v>
      </c>
      <c r="C98" s="80">
        <v>6466</v>
      </c>
      <c r="D98" s="14">
        <v>1036.74</v>
      </c>
      <c r="E98" s="14">
        <v>457.97</v>
      </c>
      <c r="F98" s="14">
        <v>6466</v>
      </c>
      <c r="G98" s="14">
        <v>5936.75</v>
      </c>
      <c r="H98" s="50">
        <f t="shared" si="2"/>
        <v>91.81487782245593</v>
      </c>
      <c r="I98" s="50">
        <f>E98/D98*100</f>
        <v>44.17404556590852</v>
      </c>
    </row>
    <row r="99" spans="1:9" ht="18.75" customHeight="1">
      <c r="A99" s="81" t="s">
        <v>156</v>
      </c>
      <c r="B99" s="93" t="s">
        <v>166</v>
      </c>
      <c r="C99" s="80">
        <v>42300</v>
      </c>
      <c r="D99" s="14">
        <v>84000</v>
      </c>
      <c r="E99" s="14">
        <v>84000</v>
      </c>
      <c r="F99" s="14">
        <v>136670</v>
      </c>
      <c r="G99" s="14">
        <v>134010.73</v>
      </c>
      <c r="H99" s="50">
        <f t="shared" si="2"/>
        <v>98.05424014048438</v>
      </c>
      <c r="I99" s="50">
        <f t="shared" si="3"/>
        <v>100</v>
      </c>
    </row>
    <row r="100" spans="1:9" ht="18.75" customHeight="1">
      <c r="A100" s="81" t="s">
        <v>252</v>
      </c>
      <c r="B100" s="93" t="s">
        <v>253</v>
      </c>
      <c r="C100" s="80">
        <v>3000</v>
      </c>
      <c r="D100" s="14">
        <v>3000</v>
      </c>
      <c r="E100" s="14">
        <v>0</v>
      </c>
      <c r="F100" s="14">
        <v>8708.6</v>
      </c>
      <c r="G100" s="14">
        <v>5604.3</v>
      </c>
      <c r="H100" s="50">
        <f t="shared" si="2"/>
        <v>64.35362744872884</v>
      </c>
      <c r="I100" s="50">
        <f>E100/D100*100</f>
        <v>0</v>
      </c>
    </row>
    <row r="101" spans="1:9" ht="18.75" customHeight="1">
      <c r="A101" s="94" t="s">
        <v>157</v>
      </c>
      <c r="B101" s="95" t="s">
        <v>167</v>
      </c>
      <c r="C101" s="56">
        <f>SUM(C102:C103)</f>
        <v>37576</v>
      </c>
      <c r="D101" s="31">
        <f>SUM(D102:D103)</f>
        <v>37302.99</v>
      </c>
      <c r="E101" s="31">
        <f>SUM(E102:E103)</f>
        <v>30681.57</v>
      </c>
      <c r="F101" s="31">
        <f>SUM(F102:F103)</f>
        <v>37811.46</v>
      </c>
      <c r="G101" s="31">
        <f>SUM(G102:G103)</f>
        <v>31101.53</v>
      </c>
      <c r="H101" s="46">
        <f t="shared" si="2"/>
        <v>82.25424249685148</v>
      </c>
      <c r="I101" s="46">
        <f t="shared" si="3"/>
        <v>82.24962663850806</v>
      </c>
    </row>
    <row r="102" spans="1:9" ht="18.75" customHeight="1">
      <c r="A102" s="96" t="s">
        <v>158</v>
      </c>
      <c r="B102" s="93" t="s">
        <v>100</v>
      </c>
      <c r="C102" s="80">
        <v>2976</v>
      </c>
      <c r="D102" s="14">
        <v>3038.74</v>
      </c>
      <c r="E102" s="14">
        <v>2599.4</v>
      </c>
      <c r="F102" s="14">
        <v>3386.53</v>
      </c>
      <c r="G102" s="14">
        <v>2976</v>
      </c>
      <c r="H102" s="50">
        <f t="shared" si="2"/>
        <v>87.87756198822983</v>
      </c>
      <c r="I102" s="50">
        <f t="shared" si="3"/>
        <v>85.54203386930111</v>
      </c>
    </row>
    <row r="103" spans="1:9" ht="18.75" customHeight="1">
      <c r="A103" s="96" t="s">
        <v>159</v>
      </c>
      <c r="B103" s="93" t="s">
        <v>168</v>
      </c>
      <c r="C103" s="80">
        <v>34600</v>
      </c>
      <c r="D103" s="14">
        <v>34264.25</v>
      </c>
      <c r="E103" s="14">
        <v>28082.17</v>
      </c>
      <c r="F103" s="14">
        <v>34424.93</v>
      </c>
      <c r="G103" s="14">
        <v>28125.53</v>
      </c>
      <c r="H103" s="50">
        <f t="shared" si="2"/>
        <v>81.70105211542914</v>
      </c>
      <c r="I103" s="50">
        <f t="shared" si="3"/>
        <v>81.95763806299568</v>
      </c>
    </row>
    <row r="104" spans="1:9" ht="18.75" customHeight="1">
      <c r="A104" s="87" t="s">
        <v>160</v>
      </c>
      <c r="B104" s="95" t="s">
        <v>169</v>
      </c>
      <c r="C104" s="31">
        <f>C105</f>
        <v>366830.9</v>
      </c>
      <c r="D104" s="31">
        <f>D105</f>
        <v>301038.2</v>
      </c>
      <c r="E104" s="31">
        <f>E105</f>
        <v>254948.87</v>
      </c>
      <c r="F104" s="31">
        <f>F105</f>
        <v>340209.4</v>
      </c>
      <c r="G104" s="31">
        <f>G105</f>
        <v>285910.89</v>
      </c>
      <c r="H104" s="46">
        <f t="shared" si="2"/>
        <v>84.03967967963261</v>
      </c>
      <c r="I104" s="46">
        <f t="shared" si="3"/>
        <v>84.68987324532235</v>
      </c>
    </row>
    <row r="105" spans="1:9" ht="39.75" customHeight="1">
      <c r="A105" s="77" t="s">
        <v>161</v>
      </c>
      <c r="B105" s="93" t="s">
        <v>152</v>
      </c>
      <c r="C105" s="80">
        <v>366830.9</v>
      </c>
      <c r="D105" s="8">
        <v>301038.2</v>
      </c>
      <c r="E105" s="8">
        <v>254948.87</v>
      </c>
      <c r="F105" s="8">
        <v>340209.4</v>
      </c>
      <c r="G105" s="8">
        <v>285910.89</v>
      </c>
      <c r="H105" s="50">
        <f t="shared" si="2"/>
        <v>84.03967967963261</v>
      </c>
      <c r="I105" s="50">
        <f t="shared" si="3"/>
        <v>84.68987324532235</v>
      </c>
    </row>
    <row r="106" spans="1:9" ht="18.75" customHeight="1">
      <c r="A106" s="81"/>
      <c r="B106" s="71" t="s">
        <v>116</v>
      </c>
      <c r="C106" s="31">
        <f>SUM(C56+C64+C66+C69+C76+C81+C83+C88+C90+C96+C101+C104)</f>
        <v>9511854.39</v>
      </c>
      <c r="D106" s="31">
        <f>SUM(D56+D64+D66+D69+D76+D81+D83+88:88+D90+D96+D101+D104)</f>
        <v>14609268.06</v>
      </c>
      <c r="E106" s="31">
        <f>SUM(E56+E64+E66+E69+E76+E81+E83+88:88+E90+E96+E101+E104)</f>
        <v>10014853.950000001</v>
      </c>
      <c r="F106" s="31">
        <f>SUM(F56+F64+F66+F69+F76+F81+F83+88:88+F90+F96+F101+F104)</f>
        <v>14605123.780000001</v>
      </c>
      <c r="G106" s="31">
        <f>SUM(G56+G64+G66+G69+G76+G81+G83+88:88+G90+G96+G101+G104)</f>
        <v>11063179.65</v>
      </c>
      <c r="H106" s="46">
        <f>G106/F106*100</f>
        <v>75.74861957109684</v>
      </c>
      <c r="I106" s="46">
        <f>E106/D106*100</f>
        <v>68.55137375034242</v>
      </c>
    </row>
    <row r="107" spans="1:9" ht="18.75" customHeight="1">
      <c r="A107" s="81"/>
      <c r="B107" s="59" t="s">
        <v>117</v>
      </c>
      <c r="C107" s="97">
        <f>C54-C106</f>
        <v>-109787.05000000075</v>
      </c>
      <c r="D107" s="97">
        <f>D54-D106</f>
        <v>-1775064.8800000008</v>
      </c>
      <c r="E107" s="97">
        <f>E54-E106</f>
        <v>897724.3599999994</v>
      </c>
      <c r="F107" s="144">
        <f>F54-F106</f>
        <v>-1601538.6899999995</v>
      </c>
      <c r="G107" s="144">
        <f>G54-G106</f>
        <v>479360.6499999985</v>
      </c>
      <c r="H107" s="98"/>
      <c r="I107" s="99"/>
    </row>
    <row r="108" spans="1:9" ht="18.75" customHeight="1">
      <c r="A108" s="40" t="s">
        <v>118</v>
      </c>
      <c r="B108" s="36" t="s">
        <v>119</v>
      </c>
      <c r="C108" s="31"/>
      <c r="D108" s="100"/>
      <c r="E108" s="100"/>
      <c r="F108" s="145"/>
      <c r="G108" s="146"/>
      <c r="H108" s="98"/>
      <c r="I108" s="99"/>
    </row>
    <row r="109" spans="1:9" ht="22.5" customHeight="1">
      <c r="A109" s="102" t="s">
        <v>120</v>
      </c>
      <c r="B109" s="61" t="s">
        <v>121</v>
      </c>
      <c r="C109" s="80">
        <f>C112-C116+C125</f>
        <v>124386.70000000019</v>
      </c>
      <c r="D109" s="88">
        <f>D112-D116+D124</f>
        <v>360477.4800000001</v>
      </c>
      <c r="E109" s="80">
        <f>E112-E116+E124</f>
        <v>-935596.04</v>
      </c>
      <c r="F109" s="147">
        <f>F112-F116+F125</f>
        <v>138075.7000000002</v>
      </c>
      <c r="G109" s="148">
        <f>G112-G116+G125+G127</f>
        <v>-327379</v>
      </c>
      <c r="H109" s="103"/>
      <c r="I109" s="99"/>
    </row>
    <row r="110" spans="1:9" ht="40.5" customHeight="1">
      <c r="A110" s="102" t="s">
        <v>122</v>
      </c>
      <c r="B110" s="104" t="s">
        <v>123</v>
      </c>
      <c r="C110" s="80">
        <f>C113-C117</f>
        <v>124386.70000000019</v>
      </c>
      <c r="D110" s="80">
        <f>D113-D117</f>
        <v>128553.1000000001</v>
      </c>
      <c r="E110" s="80">
        <f>E113-E117</f>
        <v>-928458.1000000001</v>
      </c>
      <c r="F110" s="93">
        <f>F113-F117</f>
        <v>124386.70000000019</v>
      </c>
      <c r="G110" s="93">
        <f>G113-G117</f>
        <v>-365929</v>
      </c>
      <c r="H110" s="105"/>
      <c r="I110" s="99"/>
    </row>
    <row r="111" spans="1:9" ht="36.75" customHeight="1">
      <c r="A111" s="102" t="s">
        <v>147</v>
      </c>
      <c r="B111" s="104" t="s">
        <v>148</v>
      </c>
      <c r="C111" s="80">
        <f>C114-C118</f>
        <v>0</v>
      </c>
      <c r="D111" s="80">
        <f>D114-D118</f>
        <v>-7138</v>
      </c>
      <c r="E111" s="80">
        <f>E114-E118</f>
        <v>-7137.94</v>
      </c>
      <c r="F111" s="93"/>
      <c r="G111" s="148"/>
      <c r="H111" s="105"/>
      <c r="I111" s="174"/>
    </row>
    <row r="112" spans="1:9" ht="18.75" customHeight="1">
      <c r="A112" s="102"/>
      <c r="B112" s="106" t="s">
        <v>124</v>
      </c>
      <c r="C112" s="107">
        <f>C113+C114</f>
        <v>2340315.7</v>
      </c>
      <c r="D112" s="107">
        <f>D113+D114</f>
        <v>2707011.2</v>
      </c>
      <c r="E112" s="107">
        <f>E113+E114</f>
        <v>1650000</v>
      </c>
      <c r="F112" s="95">
        <f>F113+F114</f>
        <v>2340315.7</v>
      </c>
      <c r="G112" s="95">
        <f>G113+G114</f>
        <v>1850000</v>
      </c>
      <c r="H112" s="105"/>
      <c r="I112" s="99"/>
    </row>
    <row r="113" spans="1:9" ht="36.75" customHeight="1">
      <c r="A113" s="102" t="s">
        <v>125</v>
      </c>
      <c r="B113" s="104" t="s">
        <v>244</v>
      </c>
      <c r="C113" s="80">
        <v>2340315.7</v>
      </c>
      <c r="D113" s="80">
        <v>2707011.2</v>
      </c>
      <c r="E113" s="128">
        <v>1650000</v>
      </c>
      <c r="F113" s="93">
        <v>2340315.7</v>
      </c>
      <c r="G113" s="93">
        <v>1850000</v>
      </c>
      <c r="H113" s="105"/>
      <c r="I113" s="99"/>
    </row>
    <row r="114" spans="1:9" ht="36.75" customHeight="1" hidden="1">
      <c r="A114" s="102" t="s">
        <v>126</v>
      </c>
      <c r="B114" s="104" t="s">
        <v>127</v>
      </c>
      <c r="C114" s="80"/>
      <c r="D114" s="80">
        <f>D115</f>
        <v>0</v>
      </c>
      <c r="E114" s="80">
        <f>E115</f>
        <v>0</v>
      </c>
      <c r="F114" s="80">
        <f>F115</f>
        <v>0</v>
      </c>
      <c r="G114" s="128">
        <f>G115</f>
        <v>0</v>
      </c>
      <c r="H114" s="105"/>
      <c r="I114" s="99"/>
    </row>
    <row r="115" spans="1:9" ht="36.75" customHeight="1" hidden="1">
      <c r="A115" s="102" t="s">
        <v>128</v>
      </c>
      <c r="B115" s="104" t="s">
        <v>129</v>
      </c>
      <c r="C115" s="80"/>
      <c r="D115" s="80"/>
      <c r="E115" s="80"/>
      <c r="F115" s="80"/>
      <c r="G115" s="128"/>
      <c r="H115" s="105"/>
      <c r="I115" s="99"/>
    </row>
    <row r="116" spans="1:9" ht="18.75" customHeight="1">
      <c r="A116" s="102"/>
      <c r="B116" s="106" t="s">
        <v>130</v>
      </c>
      <c r="C116" s="107">
        <f>C117+C118</f>
        <v>2215929</v>
      </c>
      <c r="D116" s="107">
        <f>D117+D118</f>
        <v>2585596.1</v>
      </c>
      <c r="E116" s="107">
        <f>E117+E118</f>
        <v>2585596.04</v>
      </c>
      <c r="F116" s="107">
        <f>F117+F118</f>
        <v>2215929</v>
      </c>
      <c r="G116" s="129">
        <f>G117+G118</f>
        <v>2215929</v>
      </c>
      <c r="H116" s="105"/>
      <c r="I116" s="99"/>
    </row>
    <row r="117" spans="1:9" ht="37.5">
      <c r="A117" s="102" t="s">
        <v>131</v>
      </c>
      <c r="B117" s="104" t="s">
        <v>243</v>
      </c>
      <c r="C117" s="80">
        <v>2215929</v>
      </c>
      <c r="D117" s="80">
        <v>2578458.1</v>
      </c>
      <c r="E117" s="128">
        <v>2578458.1</v>
      </c>
      <c r="F117" s="80">
        <v>2215929</v>
      </c>
      <c r="G117" s="80">
        <v>2215929</v>
      </c>
      <c r="H117" s="105"/>
      <c r="I117" s="99"/>
    </row>
    <row r="118" spans="1:9" ht="55.5" customHeight="1">
      <c r="A118" s="102" t="s">
        <v>132</v>
      </c>
      <c r="B118" s="104" t="s">
        <v>133</v>
      </c>
      <c r="C118" s="80">
        <f>C119</f>
        <v>0</v>
      </c>
      <c r="D118" s="80">
        <f>D119</f>
        <v>7138</v>
      </c>
      <c r="E118" s="80">
        <f>E119</f>
        <v>7137.94</v>
      </c>
      <c r="F118" s="80"/>
      <c r="G118" s="128"/>
      <c r="H118" s="105"/>
      <c r="I118" s="99"/>
    </row>
    <row r="119" spans="1:9" ht="56.25" customHeight="1">
      <c r="A119" s="102" t="s">
        <v>241</v>
      </c>
      <c r="B119" s="104" t="s">
        <v>242</v>
      </c>
      <c r="C119" s="80"/>
      <c r="D119" s="80">
        <v>7138</v>
      </c>
      <c r="E119" s="128">
        <v>7137.94</v>
      </c>
      <c r="F119" s="80"/>
      <c r="G119" s="128"/>
      <c r="H119" s="105"/>
      <c r="I119" s="99"/>
    </row>
    <row r="120" spans="1:9" ht="43.5" customHeight="1">
      <c r="A120" s="102" t="s">
        <v>282</v>
      </c>
      <c r="B120" s="104" t="s">
        <v>289</v>
      </c>
      <c r="C120" s="80"/>
      <c r="D120" s="13">
        <v>4001.9</v>
      </c>
      <c r="E120" s="13">
        <v>4001.9</v>
      </c>
      <c r="F120" s="80">
        <v>13689</v>
      </c>
      <c r="G120" s="128"/>
      <c r="H120" s="105"/>
      <c r="I120" s="99"/>
    </row>
    <row r="121" spans="1:9" ht="21" customHeight="1">
      <c r="A121" s="102" t="s">
        <v>134</v>
      </c>
      <c r="B121" s="104" t="s">
        <v>135</v>
      </c>
      <c r="C121" s="80">
        <v>121678.49</v>
      </c>
      <c r="D121" s="80">
        <v>115049.3</v>
      </c>
      <c r="E121" s="80"/>
      <c r="F121" s="80">
        <v>121678.49</v>
      </c>
      <c r="G121" s="128"/>
      <c r="H121" s="105"/>
      <c r="I121" s="99"/>
    </row>
    <row r="122" spans="1:9" ht="112.5" hidden="1">
      <c r="A122" s="102" t="s">
        <v>240</v>
      </c>
      <c r="B122" s="104" t="s">
        <v>239</v>
      </c>
      <c r="C122" s="80">
        <v>97213.86</v>
      </c>
      <c r="D122" s="80">
        <v>97213.86</v>
      </c>
      <c r="E122" s="80"/>
      <c r="F122" s="80">
        <v>97213.86</v>
      </c>
      <c r="G122" s="128"/>
      <c r="H122" s="105"/>
      <c r="I122" s="99"/>
    </row>
    <row r="123" spans="1:9" ht="38.25" customHeight="1">
      <c r="A123" s="102" t="s">
        <v>136</v>
      </c>
      <c r="B123" s="104" t="s">
        <v>238</v>
      </c>
      <c r="C123" s="80">
        <v>121678.49</v>
      </c>
      <c r="D123" s="80">
        <v>115049.3</v>
      </c>
      <c r="E123" s="80"/>
      <c r="F123" s="80">
        <v>121678.49</v>
      </c>
      <c r="G123" s="128"/>
      <c r="H123" s="105"/>
      <c r="I123" s="99"/>
    </row>
    <row r="124" spans="1:9" ht="56.25" hidden="1">
      <c r="A124" s="102" t="s">
        <v>237</v>
      </c>
      <c r="B124" s="104" t="s">
        <v>236</v>
      </c>
      <c r="C124" s="80">
        <v>97213.86</v>
      </c>
      <c r="D124" s="80">
        <v>239062.38</v>
      </c>
      <c r="E124" s="80"/>
      <c r="F124" s="80">
        <v>115049.3</v>
      </c>
      <c r="G124" s="128"/>
      <c r="H124" s="105"/>
      <c r="I124" s="99"/>
    </row>
    <row r="125" spans="1:9" ht="41.25" customHeight="1">
      <c r="A125" s="102" t="s">
        <v>234</v>
      </c>
      <c r="B125" s="60" t="s">
        <v>137</v>
      </c>
      <c r="C125" s="88"/>
      <c r="D125" s="13">
        <v>4001.9</v>
      </c>
      <c r="E125" s="13">
        <v>4001.9</v>
      </c>
      <c r="F125" s="80">
        <v>13689</v>
      </c>
      <c r="G125" s="128">
        <v>38550</v>
      </c>
      <c r="H125" s="105"/>
      <c r="I125" s="99"/>
    </row>
    <row r="126" spans="1:9" ht="41.25" customHeight="1" hidden="1">
      <c r="A126" s="102" t="s">
        <v>138</v>
      </c>
      <c r="B126" s="60" t="s">
        <v>139</v>
      </c>
      <c r="C126" s="88"/>
      <c r="D126" s="88"/>
      <c r="E126" s="80"/>
      <c r="F126" s="80"/>
      <c r="G126" s="128"/>
      <c r="H126" s="105"/>
      <c r="I126" s="99"/>
    </row>
    <row r="127" spans="1:9" ht="41.25" customHeight="1" hidden="1">
      <c r="A127" s="102" t="s">
        <v>259</v>
      </c>
      <c r="B127" s="60" t="s">
        <v>260</v>
      </c>
      <c r="C127" s="88"/>
      <c r="D127" s="88"/>
      <c r="E127" s="128"/>
      <c r="F127" s="80"/>
      <c r="G127" s="128"/>
      <c r="H127" s="105"/>
      <c r="I127" s="99"/>
    </row>
    <row r="128" spans="1:9" ht="37.5">
      <c r="A128" s="102" t="s">
        <v>140</v>
      </c>
      <c r="B128" s="60" t="s">
        <v>235</v>
      </c>
      <c r="C128" s="80">
        <f>C130-C129</f>
        <v>-14599.64999999851</v>
      </c>
      <c r="D128" s="80">
        <f>D130-D129</f>
        <v>1649647.8800000008</v>
      </c>
      <c r="E128" s="80">
        <f>E130-E129</f>
        <v>33869.78000000119</v>
      </c>
      <c r="F128" s="80">
        <f>F130-F129</f>
        <v>1463462.9899999965</v>
      </c>
      <c r="G128" s="80">
        <f>G130-G129</f>
        <v>-151981.65000000037</v>
      </c>
      <c r="H128" s="105"/>
      <c r="I128" s="99"/>
    </row>
    <row r="129" spans="1:9" ht="36.75" customHeight="1">
      <c r="A129" s="102" t="s">
        <v>141</v>
      </c>
      <c r="B129" s="60" t="s">
        <v>142</v>
      </c>
      <c r="C129" s="80">
        <f>C54+C112+C121+C125</f>
        <v>11864061.53</v>
      </c>
      <c r="D129" s="80">
        <f>D54+D112+D121+D125</f>
        <v>15660265.58</v>
      </c>
      <c r="E129" s="128">
        <v>12851420.94</v>
      </c>
      <c r="F129" s="80">
        <f>F54+F112+F121+F125</f>
        <v>15479268.280000003</v>
      </c>
      <c r="G129" s="80">
        <v>14720610.81</v>
      </c>
      <c r="H129" s="105"/>
      <c r="I129" s="99"/>
    </row>
    <row r="130" spans="1:9" ht="37.5" customHeight="1">
      <c r="A130" s="102" t="s">
        <v>143</v>
      </c>
      <c r="B130" s="60" t="s">
        <v>85</v>
      </c>
      <c r="C130" s="80">
        <f>C106+C116+C123</f>
        <v>11849461.88</v>
      </c>
      <c r="D130" s="80">
        <f>D106+D116+D123</f>
        <v>17309913.46</v>
      </c>
      <c r="E130" s="128">
        <v>12885290.72</v>
      </c>
      <c r="F130" s="80">
        <f>F106+F116+F123</f>
        <v>16942731.27</v>
      </c>
      <c r="G130" s="80">
        <v>14568629.16</v>
      </c>
      <c r="H130" s="105"/>
      <c r="I130" s="99"/>
    </row>
    <row r="131" spans="1:9" ht="22.5" customHeight="1">
      <c r="A131" s="195" t="s">
        <v>145</v>
      </c>
      <c r="B131" s="195"/>
      <c r="C131" s="97">
        <f>C128+C112-C116+C125</f>
        <v>109787.05000000168</v>
      </c>
      <c r="D131" s="97">
        <f>D128+D112-D116+D125</f>
        <v>1775064.8800000008</v>
      </c>
      <c r="E131" s="97">
        <f>E128+E112-E116+E125+E127</f>
        <v>-897724.3599999988</v>
      </c>
      <c r="F131" s="97">
        <f>F128+F112-F116+F125</f>
        <v>1601538.6899999967</v>
      </c>
      <c r="G131" s="97">
        <f>G128+G112-G116+G125+G127</f>
        <v>-479360.6500000004</v>
      </c>
      <c r="H131" s="105"/>
      <c r="I131" s="99"/>
    </row>
    <row r="132" ht="0.75" customHeight="1">
      <c r="F132" s="108"/>
    </row>
    <row r="133" spans="1:6" ht="18.75" customHeight="1">
      <c r="A133" s="109"/>
      <c r="F133" s="108"/>
    </row>
    <row r="134" spans="6:7" ht="18.75" customHeight="1">
      <c r="F134" s="108"/>
      <c r="G134" s="120"/>
    </row>
    <row r="135" ht="18.75" customHeight="1">
      <c r="F135" s="108"/>
    </row>
    <row r="136" ht="18.75" customHeight="1">
      <c r="F136" s="108"/>
    </row>
    <row r="137" ht="18.75" customHeight="1">
      <c r="F137" s="108"/>
    </row>
    <row r="138" ht="18.75" customHeight="1">
      <c r="F138" s="108"/>
    </row>
    <row r="139" ht="18.75" customHeight="1">
      <c r="F139" s="108"/>
    </row>
    <row r="140" ht="18.75" customHeight="1">
      <c r="F140" s="108"/>
    </row>
    <row r="141" ht="18.75" customHeight="1">
      <c r="F141" s="108"/>
    </row>
    <row r="142" ht="18.75" customHeight="1">
      <c r="F142" s="108"/>
    </row>
    <row r="143" ht="18.75" customHeight="1">
      <c r="F143" s="108"/>
    </row>
    <row r="144" ht="18.75" customHeight="1">
      <c r="F144" s="108"/>
    </row>
    <row r="145" spans="4:6" ht="18.75" customHeight="1">
      <c r="D145" s="110"/>
      <c r="F145" s="111"/>
    </row>
    <row r="146" spans="4:6" ht="18.75" customHeight="1">
      <c r="D146" s="110"/>
      <c r="F146" s="111"/>
    </row>
    <row r="147" spans="4:6" ht="18.75" customHeight="1">
      <c r="D147" s="110"/>
      <c r="F147" s="111"/>
    </row>
    <row r="148" spans="4:6" ht="18.75" customHeight="1">
      <c r="D148" s="110"/>
      <c r="F148" s="111"/>
    </row>
    <row r="149" spans="4:6" ht="18.75" customHeight="1">
      <c r="D149" s="110"/>
      <c r="F149" s="111"/>
    </row>
    <row r="150" spans="4:6" ht="18.75" customHeight="1">
      <c r="D150" s="110"/>
      <c r="F150" s="111"/>
    </row>
    <row r="151" spans="4:6" ht="18.75" customHeight="1">
      <c r="D151" s="110"/>
      <c r="F151" s="111"/>
    </row>
    <row r="152" spans="4:6" ht="18.75" customHeight="1">
      <c r="D152" s="110"/>
      <c r="F152" s="111"/>
    </row>
    <row r="153" spans="4:6" ht="18.75" customHeight="1">
      <c r="D153" s="110"/>
      <c r="F153" s="111"/>
    </row>
    <row r="154" spans="4:6" ht="18.75" customHeight="1">
      <c r="D154" s="112"/>
      <c r="F154" s="113"/>
    </row>
    <row r="155" spans="4:6" ht="18.75" customHeight="1">
      <c r="D155" s="110"/>
      <c r="F155" s="111"/>
    </row>
    <row r="156" spans="4:6" ht="18.75" customHeight="1">
      <c r="D156" s="110"/>
      <c r="F156" s="111"/>
    </row>
    <row r="157" spans="4:6" ht="18.75" customHeight="1">
      <c r="D157" s="110"/>
      <c r="F157" s="111"/>
    </row>
    <row r="158" spans="4:6" ht="18.75" customHeight="1">
      <c r="D158" s="110"/>
      <c r="F158" s="111"/>
    </row>
    <row r="159" spans="4:6" ht="18.75" customHeight="1">
      <c r="D159" s="110"/>
      <c r="F159" s="111"/>
    </row>
    <row r="160" spans="4:6" ht="18.75" customHeight="1">
      <c r="D160" s="110"/>
      <c r="F160" s="111"/>
    </row>
    <row r="161" ht="18.75" customHeight="1">
      <c r="F161" s="108"/>
    </row>
    <row r="162" ht="18.75" customHeight="1">
      <c r="F162" s="108"/>
    </row>
    <row r="163" ht="18.75" customHeight="1">
      <c r="F163" s="108"/>
    </row>
    <row r="164" ht="18.75" customHeight="1">
      <c r="F164" s="108"/>
    </row>
    <row r="165" ht="18.75" customHeight="1">
      <c r="F165" s="108"/>
    </row>
    <row r="166" ht="18.75" customHeight="1">
      <c r="F166" s="108"/>
    </row>
    <row r="167" ht="18.75" customHeight="1">
      <c r="F167" s="108"/>
    </row>
    <row r="168" ht="18.75" customHeight="1">
      <c r="F168" s="108"/>
    </row>
    <row r="169" ht="18.75" customHeight="1">
      <c r="F169" s="108"/>
    </row>
    <row r="170" ht="18.75" customHeight="1">
      <c r="F170" s="108"/>
    </row>
    <row r="171" ht="18.75" customHeight="1">
      <c r="F171" s="108"/>
    </row>
    <row r="172" ht="18.75" customHeight="1">
      <c r="F172" s="108"/>
    </row>
    <row r="173" ht="18.75" customHeight="1">
      <c r="F173" s="108"/>
    </row>
    <row r="174" ht="18.75" customHeight="1">
      <c r="F174" s="108"/>
    </row>
    <row r="175" ht="18.75" customHeight="1">
      <c r="F175" s="108"/>
    </row>
    <row r="176" ht="18.75" customHeight="1">
      <c r="F176" s="108"/>
    </row>
    <row r="177" ht="18.75" customHeight="1">
      <c r="F177" s="108"/>
    </row>
    <row r="178" ht="18.75" customHeight="1">
      <c r="F178" s="108"/>
    </row>
    <row r="179" ht="18.75" customHeight="1">
      <c r="F179" s="108"/>
    </row>
    <row r="180" ht="18.75" customHeight="1">
      <c r="F180" s="108"/>
    </row>
    <row r="181" ht="18.75" customHeight="1">
      <c r="F181" s="108"/>
    </row>
    <row r="182" ht="18.75" customHeight="1">
      <c r="F182" s="108"/>
    </row>
    <row r="183" ht="18.75" customHeight="1">
      <c r="F183" s="108"/>
    </row>
    <row r="184" ht="18.75" customHeight="1">
      <c r="F184" s="108"/>
    </row>
    <row r="185" ht="18.75" customHeight="1">
      <c r="F185" s="108"/>
    </row>
    <row r="186" ht="18.75" customHeight="1">
      <c r="F186" s="108"/>
    </row>
    <row r="187" ht="18.75" customHeight="1">
      <c r="F187" s="108"/>
    </row>
    <row r="188" ht="18.75" customHeight="1">
      <c r="F188" s="108"/>
    </row>
    <row r="189" ht="18.75" customHeight="1">
      <c r="F189" s="108"/>
    </row>
    <row r="190" ht="18.75" customHeight="1">
      <c r="F190" s="108"/>
    </row>
    <row r="191" ht="18.75" customHeight="1">
      <c r="F191" s="108"/>
    </row>
    <row r="192" ht="18.75" customHeight="1">
      <c r="F192" s="108"/>
    </row>
    <row r="193" ht="18.75" customHeight="1">
      <c r="F193" s="108"/>
    </row>
    <row r="194" ht="18.75" customHeight="1">
      <c r="F194" s="108"/>
    </row>
    <row r="195" ht="18.75" customHeight="1">
      <c r="F195" s="108"/>
    </row>
    <row r="196" ht="18.75" customHeight="1">
      <c r="F196" s="108"/>
    </row>
    <row r="197" ht="18.75" customHeight="1">
      <c r="F197" s="108"/>
    </row>
    <row r="198" ht="18.75" customHeight="1">
      <c r="F198" s="108"/>
    </row>
    <row r="199" ht="18.75" customHeight="1">
      <c r="F199" s="108"/>
    </row>
    <row r="200" ht="18.75" customHeight="1">
      <c r="F200" s="108"/>
    </row>
    <row r="201" ht="18.75" customHeight="1">
      <c r="F201" s="108"/>
    </row>
    <row r="202" ht="18.75" customHeight="1">
      <c r="F202" s="108"/>
    </row>
    <row r="203" ht="18.75" customHeight="1">
      <c r="F203" s="108"/>
    </row>
    <row r="204" ht="18.75" customHeight="1">
      <c r="F204" s="108"/>
    </row>
    <row r="205" ht="18.75" customHeight="1">
      <c r="F205" s="108"/>
    </row>
    <row r="206" ht="18.75" customHeight="1">
      <c r="F206" s="108"/>
    </row>
    <row r="207" ht="18.75" customHeight="1">
      <c r="F207" s="108"/>
    </row>
    <row r="208" ht="18.75" customHeight="1">
      <c r="F208" s="108"/>
    </row>
    <row r="209" ht="18.75" customHeight="1">
      <c r="F209" s="108"/>
    </row>
    <row r="210" ht="18.75" customHeight="1">
      <c r="F210" s="108"/>
    </row>
    <row r="211" ht="18.75" customHeight="1">
      <c r="F211" s="108"/>
    </row>
    <row r="212" ht="18.75" customHeight="1">
      <c r="F212" s="108"/>
    </row>
    <row r="213" ht="18.75" customHeight="1">
      <c r="F213" s="108"/>
    </row>
    <row r="214" ht="18.75" customHeight="1">
      <c r="F214" s="108"/>
    </row>
    <row r="215" ht="18.75" customHeight="1">
      <c r="F215" s="108"/>
    </row>
    <row r="216" ht="18.75" customHeight="1">
      <c r="F216" s="108"/>
    </row>
    <row r="217" ht="18.75" customHeight="1">
      <c r="F217" s="108"/>
    </row>
    <row r="218" ht="18.75" customHeight="1">
      <c r="F218" s="108"/>
    </row>
    <row r="219" ht="18.75" customHeight="1">
      <c r="F219" s="108"/>
    </row>
    <row r="220" ht="18.75" customHeight="1">
      <c r="F220" s="108"/>
    </row>
    <row r="221" ht="18.75" customHeight="1">
      <c r="F221" s="108"/>
    </row>
    <row r="222" ht="18.75" customHeight="1">
      <c r="F222" s="108"/>
    </row>
    <row r="223" ht="18.75" customHeight="1">
      <c r="F223" s="108"/>
    </row>
    <row r="224" ht="18.75" customHeight="1">
      <c r="F224" s="108"/>
    </row>
    <row r="225" ht="18.75" customHeight="1">
      <c r="F225" s="108"/>
    </row>
    <row r="226" ht="18.75" customHeight="1">
      <c r="F226" s="108"/>
    </row>
    <row r="227" ht="18.75" customHeight="1">
      <c r="F227" s="108"/>
    </row>
    <row r="228" ht="18.75" customHeight="1">
      <c r="F228" s="108"/>
    </row>
    <row r="229" ht="18.75" customHeight="1">
      <c r="F229" s="108"/>
    </row>
    <row r="230" ht="18.75" customHeight="1">
      <c r="F230" s="108"/>
    </row>
    <row r="231" ht="18.75" customHeight="1">
      <c r="F231" s="108"/>
    </row>
    <row r="232" ht="18.75" customHeight="1">
      <c r="F232" s="108"/>
    </row>
    <row r="233" ht="18.75" customHeight="1">
      <c r="F233" s="108"/>
    </row>
    <row r="234" ht="18.75" customHeight="1">
      <c r="F234" s="108"/>
    </row>
    <row r="235" ht="18.75" customHeight="1">
      <c r="F235" s="108"/>
    </row>
    <row r="236" ht="18.75" customHeight="1">
      <c r="F236" s="108"/>
    </row>
    <row r="237" ht="18.75" customHeight="1">
      <c r="F237" s="108"/>
    </row>
    <row r="238" ht="18.75" customHeight="1">
      <c r="F238" s="108"/>
    </row>
    <row r="239" ht="18.75" customHeight="1">
      <c r="F239" s="108"/>
    </row>
    <row r="240" ht="18.75" customHeight="1">
      <c r="F240" s="108"/>
    </row>
    <row r="241" ht="18.75" customHeight="1">
      <c r="F241" s="108"/>
    </row>
    <row r="242" ht="18.75" customHeight="1">
      <c r="F242" s="108"/>
    </row>
    <row r="243" ht="18.75" customHeight="1">
      <c r="F243" s="108"/>
    </row>
    <row r="244" ht="18.75" customHeight="1">
      <c r="F244" s="108"/>
    </row>
    <row r="245" ht="18.75" customHeight="1">
      <c r="F245" s="108"/>
    </row>
    <row r="246" ht="18.75" customHeight="1">
      <c r="F246" s="108"/>
    </row>
    <row r="247" ht="18.75" customHeight="1">
      <c r="F247" s="108"/>
    </row>
    <row r="248" ht="18.75" customHeight="1">
      <c r="F248" s="108"/>
    </row>
    <row r="249" ht="18.75" customHeight="1">
      <c r="F249" s="108"/>
    </row>
    <row r="250" ht="18.75" customHeight="1">
      <c r="F250" s="108"/>
    </row>
    <row r="251" ht="18.75" customHeight="1">
      <c r="F251" s="108"/>
    </row>
    <row r="252" ht="18.75" customHeight="1">
      <c r="F252" s="108"/>
    </row>
    <row r="253" ht="18.75" customHeight="1">
      <c r="F253" s="108"/>
    </row>
    <row r="254" ht="18.75" customHeight="1">
      <c r="F254" s="108"/>
    </row>
    <row r="255" ht="18.75" customHeight="1">
      <c r="F255" s="108"/>
    </row>
    <row r="256" ht="18.75" customHeight="1">
      <c r="F256" s="108"/>
    </row>
    <row r="257" ht="18.75" customHeight="1">
      <c r="F257" s="108"/>
    </row>
    <row r="258" ht="18.75" customHeight="1">
      <c r="F258" s="108"/>
    </row>
    <row r="259" ht="18.75" customHeight="1">
      <c r="F259" s="108"/>
    </row>
    <row r="260" ht="18.75" customHeight="1">
      <c r="F260" s="108"/>
    </row>
    <row r="261" ht="18.75" customHeight="1">
      <c r="F261" s="108"/>
    </row>
    <row r="262" ht="18.75" customHeight="1">
      <c r="F262" s="108"/>
    </row>
    <row r="263" ht="18.75" customHeight="1">
      <c r="F263" s="108"/>
    </row>
    <row r="264" ht="18.75" customHeight="1">
      <c r="F264" s="108"/>
    </row>
    <row r="265" ht="18.75" customHeight="1">
      <c r="F265" s="108"/>
    </row>
    <row r="266" ht="18.75" customHeight="1">
      <c r="F266" s="108"/>
    </row>
    <row r="267" ht="18.75" customHeight="1">
      <c r="F267" s="108"/>
    </row>
    <row r="268" ht="18.75" customHeight="1">
      <c r="F268" s="108"/>
    </row>
    <row r="269" ht="18.75" customHeight="1">
      <c r="F269" s="108"/>
    </row>
    <row r="270" ht="18.75" customHeight="1">
      <c r="F270" s="108"/>
    </row>
    <row r="271" ht="18.75" customHeight="1">
      <c r="F271" s="108"/>
    </row>
    <row r="272" ht="18.75" customHeight="1">
      <c r="F272" s="108"/>
    </row>
    <row r="273" ht="18.75" customHeight="1">
      <c r="F273" s="108"/>
    </row>
    <row r="274" ht="18.75" customHeight="1">
      <c r="F274" s="108"/>
    </row>
    <row r="275" ht="18.75" customHeight="1">
      <c r="F275" s="108"/>
    </row>
    <row r="276" ht="18.75" customHeight="1">
      <c r="F276" s="108"/>
    </row>
    <row r="277" ht="18.75" customHeight="1">
      <c r="F277" s="108"/>
    </row>
    <row r="278" ht="18.75" customHeight="1">
      <c r="F278" s="108"/>
    </row>
    <row r="279" ht="18.75" customHeight="1">
      <c r="F279" s="108"/>
    </row>
    <row r="280" ht="18.75" customHeight="1">
      <c r="F280" s="108"/>
    </row>
    <row r="281" ht="18.75" customHeight="1">
      <c r="F281" s="108"/>
    </row>
    <row r="282" ht="18.75" customHeight="1">
      <c r="F282" s="108"/>
    </row>
    <row r="283" ht="18.75" customHeight="1">
      <c r="F283" s="108"/>
    </row>
    <row r="284" ht="18.75" customHeight="1">
      <c r="F284" s="108"/>
    </row>
    <row r="285" ht="18.75" customHeight="1">
      <c r="F285" s="108"/>
    </row>
    <row r="286" ht="18.75" customHeight="1">
      <c r="F286" s="108"/>
    </row>
    <row r="287" ht="18.75" customHeight="1">
      <c r="F287" s="108"/>
    </row>
    <row r="288" ht="18.75" customHeight="1">
      <c r="F288" s="108"/>
    </row>
    <row r="289" ht="18.75" customHeight="1">
      <c r="F289" s="108"/>
    </row>
    <row r="290" ht="18.75" customHeight="1">
      <c r="F290" s="108"/>
    </row>
    <row r="291" ht="18.75" customHeight="1">
      <c r="F291" s="108"/>
    </row>
    <row r="292" ht="18.75" customHeight="1">
      <c r="F292" s="108"/>
    </row>
    <row r="293" ht="18.75" customHeight="1">
      <c r="F293" s="108"/>
    </row>
    <row r="294" ht="18.75" customHeight="1">
      <c r="F294" s="108"/>
    </row>
    <row r="295" ht="18.75" customHeight="1">
      <c r="F295" s="108"/>
    </row>
    <row r="296" ht="18.75" customHeight="1">
      <c r="F296" s="108"/>
    </row>
    <row r="297" ht="18.75">
      <c r="F297" s="108"/>
    </row>
    <row r="298" ht="18.75">
      <c r="F298" s="108"/>
    </row>
    <row r="299" ht="18.75">
      <c r="F299" s="108"/>
    </row>
    <row r="300" ht="18.75">
      <c r="F300" s="108"/>
    </row>
    <row r="301" ht="18.75">
      <c r="F301" s="108"/>
    </row>
    <row r="302" ht="18.75">
      <c r="F302" s="108"/>
    </row>
    <row r="303" ht="18.75">
      <c r="F303" s="108"/>
    </row>
    <row r="304" ht="18.75">
      <c r="F304" s="108"/>
    </row>
    <row r="305" ht="18.75">
      <c r="F305" s="108"/>
    </row>
    <row r="306" ht="18.75">
      <c r="F306" s="108"/>
    </row>
    <row r="307" ht="18.75">
      <c r="F307" s="108"/>
    </row>
    <row r="308" ht="18.75">
      <c r="F308" s="108"/>
    </row>
    <row r="309" ht="18.75">
      <c r="F309" s="108"/>
    </row>
    <row r="310" ht="18.75">
      <c r="F310" s="108"/>
    </row>
    <row r="311" ht="18.75">
      <c r="F311" s="108"/>
    </row>
    <row r="312" ht="18.75">
      <c r="F312" s="108"/>
    </row>
    <row r="313" ht="18.75">
      <c r="F313" s="108"/>
    </row>
    <row r="314" ht="18.75">
      <c r="F314" s="108"/>
    </row>
    <row r="315" ht="18.75">
      <c r="F315" s="108"/>
    </row>
    <row r="316" ht="18.75">
      <c r="F316" s="108"/>
    </row>
    <row r="317" ht="18.75">
      <c r="F317" s="108"/>
    </row>
    <row r="318" ht="18.75">
      <c r="F318" s="108"/>
    </row>
    <row r="319" ht="18.75">
      <c r="F319" s="108"/>
    </row>
    <row r="320" ht="18.75">
      <c r="F320" s="108"/>
    </row>
    <row r="321" ht="18.75">
      <c r="F321" s="108"/>
    </row>
    <row r="322" ht="18.75">
      <c r="F322" s="108"/>
    </row>
    <row r="323" ht="18.75">
      <c r="F323" s="108"/>
    </row>
    <row r="324" ht="18.75">
      <c r="F324" s="108"/>
    </row>
    <row r="325" ht="18.75">
      <c r="F325" s="108"/>
    </row>
    <row r="326" ht="18.75">
      <c r="F326" s="108"/>
    </row>
    <row r="327" ht="18.75">
      <c r="F327" s="108"/>
    </row>
    <row r="328" ht="18.75">
      <c r="F328" s="108"/>
    </row>
    <row r="329" ht="18.75">
      <c r="F329" s="108"/>
    </row>
    <row r="330" ht="18.75">
      <c r="F330" s="108"/>
    </row>
    <row r="331" ht="18.75">
      <c r="F331" s="108"/>
    </row>
    <row r="332" ht="18.75">
      <c r="F332" s="108"/>
    </row>
    <row r="333" ht="18.75">
      <c r="F333" s="108"/>
    </row>
    <row r="334" ht="18.75">
      <c r="F334" s="108"/>
    </row>
    <row r="335" ht="18.75">
      <c r="F335" s="108"/>
    </row>
    <row r="336" ht="18.75">
      <c r="F336" s="108"/>
    </row>
    <row r="337" ht="18.75">
      <c r="F337" s="108"/>
    </row>
    <row r="338" ht="18.75">
      <c r="F338" s="108"/>
    </row>
    <row r="339" ht="18.75">
      <c r="F339" s="108"/>
    </row>
    <row r="340" ht="18.75">
      <c r="F340" s="108"/>
    </row>
    <row r="341" ht="18.75">
      <c r="F341" s="108"/>
    </row>
    <row r="342" ht="18.75">
      <c r="F342" s="108"/>
    </row>
    <row r="343" ht="18.75">
      <c r="F343" s="108"/>
    </row>
    <row r="344" ht="18.75">
      <c r="F344" s="108"/>
    </row>
    <row r="345" ht="18.75">
      <c r="F345" s="108"/>
    </row>
    <row r="346" ht="18.75">
      <c r="F346" s="108"/>
    </row>
    <row r="347" ht="18.75">
      <c r="F347" s="108"/>
    </row>
    <row r="348" ht="18.75">
      <c r="F348" s="108"/>
    </row>
    <row r="349" ht="18.75">
      <c r="F349" s="108"/>
    </row>
    <row r="350" ht="18.75">
      <c r="F350" s="108"/>
    </row>
    <row r="351" ht="18.75">
      <c r="F351" s="108"/>
    </row>
    <row r="352" ht="18.75">
      <c r="F352" s="108"/>
    </row>
    <row r="353" ht="18.75">
      <c r="F353" s="108"/>
    </row>
    <row r="354" ht="18.75">
      <c r="F354" s="108"/>
    </row>
    <row r="355" ht="18.75">
      <c r="F355" s="108"/>
    </row>
    <row r="356" ht="18.75">
      <c r="F356" s="108"/>
    </row>
    <row r="357" ht="18.75">
      <c r="F357" s="108"/>
    </row>
    <row r="358" ht="18.75">
      <c r="F358" s="108"/>
    </row>
    <row r="359" ht="18.75">
      <c r="F359" s="108"/>
    </row>
    <row r="360" ht="18.75">
      <c r="F360" s="108"/>
    </row>
    <row r="361" ht="18.75">
      <c r="F361" s="108"/>
    </row>
    <row r="362" ht="18.75">
      <c r="F362" s="108"/>
    </row>
    <row r="363" ht="18.75">
      <c r="F363" s="108"/>
    </row>
    <row r="364" ht="18.75">
      <c r="F364" s="108"/>
    </row>
    <row r="365" ht="18.75">
      <c r="F365" s="108"/>
    </row>
    <row r="366" ht="18.75">
      <c r="F366" s="108"/>
    </row>
    <row r="367" ht="18.75">
      <c r="F367" s="108"/>
    </row>
    <row r="368" ht="18.75">
      <c r="F368" s="108"/>
    </row>
    <row r="369" ht="18.75">
      <c r="F369" s="108"/>
    </row>
    <row r="370" ht="18.75">
      <c r="F370" s="108"/>
    </row>
    <row r="371" ht="18.75">
      <c r="F371" s="108"/>
    </row>
    <row r="372" ht="18.75">
      <c r="F372" s="108"/>
    </row>
    <row r="373" ht="18.75">
      <c r="F373" s="108"/>
    </row>
    <row r="374" ht="18.75">
      <c r="F374" s="108"/>
    </row>
    <row r="375" ht="18.75">
      <c r="F375" s="108"/>
    </row>
    <row r="376" ht="18.75">
      <c r="F376" s="108"/>
    </row>
    <row r="377" ht="18.75">
      <c r="F377" s="108"/>
    </row>
    <row r="378" ht="18.75">
      <c r="F378" s="108"/>
    </row>
    <row r="379" ht="18.75">
      <c r="F379" s="108"/>
    </row>
    <row r="380" ht="18.75">
      <c r="F380" s="108"/>
    </row>
    <row r="381" ht="18.75">
      <c r="F381" s="108"/>
    </row>
    <row r="382" ht="18.75">
      <c r="F382" s="108"/>
    </row>
    <row r="383" ht="18.75">
      <c r="F383" s="108"/>
    </row>
    <row r="384" ht="18.75">
      <c r="F384" s="108"/>
    </row>
    <row r="385" ht="18.75">
      <c r="F385" s="108"/>
    </row>
    <row r="386" ht="18.75">
      <c r="F386" s="108"/>
    </row>
    <row r="387" ht="18.75">
      <c r="F387" s="108"/>
    </row>
    <row r="388" ht="18.75">
      <c r="F388" s="108"/>
    </row>
    <row r="389" ht="18.75">
      <c r="F389" s="108"/>
    </row>
    <row r="390" ht="18.75">
      <c r="F390" s="108"/>
    </row>
    <row r="391" ht="18.75">
      <c r="F391" s="108"/>
    </row>
    <row r="392" ht="18.75">
      <c r="F392" s="108"/>
    </row>
    <row r="393" ht="18.75">
      <c r="F393" s="108"/>
    </row>
    <row r="394" ht="18.75">
      <c r="F394" s="108"/>
    </row>
    <row r="395" ht="18.75">
      <c r="F395" s="108"/>
    </row>
    <row r="396" ht="18.75">
      <c r="F396" s="108"/>
    </row>
    <row r="397" ht="18.75">
      <c r="F397" s="108"/>
    </row>
    <row r="398" ht="18.75">
      <c r="F398" s="108"/>
    </row>
    <row r="399" ht="18.75">
      <c r="F399" s="108"/>
    </row>
    <row r="400" ht="18.75">
      <c r="F400" s="108"/>
    </row>
    <row r="401" ht="18.75">
      <c r="F401" s="108"/>
    </row>
    <row r="402" ht="18.75">
      <c r="F402" s="108"/>
    </row>
    <row r="403" ht="18.75">
      <c r="F403" s="108"/>
    </row>
    <row r="404" ht="18.75">
      <c r="F404" s="108"/>
    </row>
    <row r="405" ht="18.75">
      <c r="F405" s="108"/>
    </row>
    <row r="406" ht="18.75">
      <c r="F406" s="108"/>
    </row>
    <row r="407" ht="18.75">
      <c r="F407" s="108"/>
    </row>
    <row r="408" ht="18.75">
      <c r="F408" s="108"/>
    </row>
    <row r="409" ht="18.75">
      <c r="F409" s="108"/>
    </row>
    <row r="410" ht="18.75">
      <c r="F410" s="108"/>
    </row>
    <row r="411" ht="18.75">
      <c r="F411" s="108"/>
    </row>
    <row r="412" ht="18.75">
      <c r="F412" s="108"/>
    </row>
    <row r="413" ht="18.75">
      <c r="F413" s="108"/>
    </row>
    <row r="414" ht="18.75">
      <c r="F414" s="108"/>
    </row>
    <row r="415" ht="18.75">
      <c r="F415" s="108"/>
    </row>
    <row r="416" ht="18.75">
      <c r="F416" s="108"/>
    </row>
    <row r="417" ht="18.75">
      <c r="F417" s="108"/>
    </row>
    <row r="418" ht="18.75">
      <c r="F418" s="108"/>
    </row>
    <row r="419" ht="18.75">
      <c r="F419" s="108"/>
    </row>
    <row r="420" ht="18.75">
      <c r="F420" s="108"/>
    </row>
    <row r="421" ht="18.75">
      <c r="F421" s="108"/>
    </row>
    <row r="422" ht="18.75">
      <c r="F422" s="108"/>
    </row>
    <row r="423" ht="18.75">
      <c r="F423" s="108"/>
    </row>
    <row r="424" ht="18.75">
      <c r="F424" s="108"/>
    </row>
    <row r="425" ht="18.75">
      <c r="F425" s="108"/>
    </row>
    <row r="426" ht="18.75">
      <c r="F426" s="108"/>
    </row>
    <row r="427" ht="18.75">
      <c r="F427" s="108"/>
    </row>
    <row r="428" ht="18.75">
      <c r="F428" s="108"/>
    </row>
    <row r="429" ht="18.75">
      <c r="F429" s="108"/>
    </row>
    <row r="430" ht="18.75">
      <c r="F430" s="108"/>
    </row>
    <row r="431" ht="18.75">
      <c r="F431" s="108"/>
    </row>
    <row r="432" ht="18.75">
      <c r="F432" s="108"/>
    </row>
    <row r="433" ht="18.75">
      <c r="F433" s="108"/>
    </row>
    <row r="434" ht="18.75">
      <c r="F434" s="108"/>
    </row>
    <row r="435" ht="18.75">
      <c r="F435" s="108"/>
    </row>
    <row r="436" ht="18.75">
      <c r="F436" s="108"/>
    </row>
    <row r="437" ht="18.75">
      <c r="F437" s="108"/>
    </row>
    <row r="438" ht="18.75">
      <c r="F438" s="108"/>
    </row>
    <row r="439" ht="18.75">
      <c r="F439" s="108"/>
    </row>
    <row r="440" ht="18.75">
      <c r="F440" s="108"/>
    </row>
    <row r="441" ht="18.75">
      <c r="F441" s="108"/>
    </row>
    <row r="442" ht="18.75">
      <c r="F442" s="108"/>
    </row>
    <row r="443" ht="18.75">
      <c r="F443" s="108"/>
    </row>
    <row r="444" ht="18.75">
      <c r="F444" s="108"/>
    </row>
    <row r="445" ht="18.75">
      <c r="F445" s="108"/>
    </row>
    <row r="446" ht="18.75">
      <c r="F446" s="108"/>
    </row>
    <row r="447" ht="18.75">
      <c r="F447" s="108"/>
    </row>
    <row r="448" ht="18.75">
      <c r="F448" s="108"/>
    </row>
    <row r="449" ht="18.75">
      <c r="F449" s="108"/>
    </row>
    <row r="450" ht="18.75">
      <c r="F450" s="108"/>
    </row>
    <row r="451" ht="18.75">
      <c r="F451" s="108"/>
    </row>
    <row r="452" ht="18.75">
      <c r="F452" s="108"/>
    </row>
    <row r="453" ht="18.75">
      <c r="F453" s="108"/>
    </row>
  </sheetData>
  <sheetProtection/>
  <mergeCells count="2">
    <mergeCell ref="A1:I2"/>
    <mergeCell ref="A131:B131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53"/>
  <sheetViews>
    <sheetView view="pageBreakPreview" zoomScale="60" zoomScalePageLayoutView="0" workbookViewId="0" topLeftCell="A1">
      <selection activeCell="H4" sqref="H4"/>
    </sheetView>
  </sheetViews>
  <sheetFormatPr defaultColWidth="9.00390625" defaultRowHeight="12.75"/>
  <cols>
    <col min="1" max="1" width="34.75390625" style="35" customWidth="1"/>
    <col min="2" max="2" width="75.25390625" style="35" customWidth="1"/>
    <col min="3" max="3" width="22.75390625" style="35" hidden="1" customWidth="1"/>
    <col min="4" max="4" width="18.25390625" style="35" hidden="1" customWidth="1"/>
    <col min="5" max="5" width="20.625" style="35" hidden="1" customWidth="1"/>
    <col min="6" max="6" width="19.875" style="35" customWidth="1"/>
    <col min="7" max="8" width="18.375" style="119" customWidth="1"/>
    <col min="9" max="9" width="21.25390625" style="119" customWidth="1"/>
    <col min="10" max="11" width="11.00390625" style="35" customWidth="1"/>
    <col min="12" max="12" width="11.75390625" style="35" hidden="1" customWidth="1"/>
    <col min="13" max="13" width="10.375" style="35" bestFit="1" customWidth="1"/>
    <col min="14" max="16384" width="9.125" style="35" customWidth="1"/>
  </cols>
  <sheetData>
    <row r="1" spans="1:12" ht="18.75">
      <c r="A1" s="194" t="s">
        <v>284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ht="18.7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8.75">
      <c r="A3" s="182"/>
      <c r="B3" s="182"/>
      <c r="C3" s="182"/>
      <c r="D3" s="182"/>
      <c r="E3" s="182"/>
      <c r="F3" s="182"/>
      <c r="G3" s="117"/>
      <c r="H3" s="117"/>
      <c r="I3" s="117"/>
      <c r="J3" s="182"/>
      <c r="K3" s="182"/>
      <c r="L3" s="182"/>
    </row>
    <row r="4" spans="1:12" ht="117">
      <c r="A4" s="36" t="s">
        <v>175</v>
      </c>
      <c r="B4" s="37" t="s">
        <v>176</v>
      </c>
      <c r="C4" s="38" t="s">
        <v>269</v>
      </c>
      <c r="D4" s="36" t="s">
        <v>229</v>
      </c>
      <c r="E4" s="36" t="s">
        <v>257</v>
      </c>
      <c r="F4" s="36" t="s">
        <v>294</v>
      </c>
      <c r="G4" s="36" t="s">
        <v>299</v>
      </c>
      <c r="H4" s="38" t="s">
        <v>275</v>
      </c>
      <c r="I4" s="25" t="s">
        <v>274</v>
      </c>
      <c r="J4" s="115" t="s">
        <v>300</v>
      </c>
      <c r="K4" s="36" t="s">
        <v>268</v>
      </c>
      <c r="L4" s="138" t="s">
        <v>254</v>
      </c>
    </row>
    <row r="5" spans="1:12" ht="18.75">
      <c r="A5" s="40" t="s">
        <v>177</v>
      </c>
      <c r="B5" s="41" t="s">
        <v>178</v>
      </c>
      <c r="C5" s="30"/>
      <c r="D5" s="42"/>
      <c r="E5" s="42"/>
      <c r="F5" s="42"/>
      <c r="G5" s="118"/>
      <c r="H5" s="118"/>
      <c r="I5" s="118"/>
      <c r="J5" s="42"/>
      <c r="K5" s="42"/>
      <c r="L5" s="43"/>
    </row>
    <row r="6" spans="1:12" ht="18.75">
      <c r="A6" s="44"/>
      <c r="B6" s="45" t="s">
        <v>179</v>
      </c>
      <c r="C6" s="30">
        <f aca="true" t="shared" si="0" ref="C6:I6">C7+C10+C15+C19+C20+C9</f>
        <v>6227099</v>
      </c>
      <c r="D6" s="30">
        <f t="shared" si="0"/>
        <v>6479176.5</v>
      </c>
      <c r="E6" s="30">
        <f t="shared" si="0"/>
        <v>2698239.42</v>
      </c>
      <c r="F6" s="30">
        <f>F7+F10+F15+F19+F20+F9</f>
        <v>5962175.9</v>
      </c>
      <c r="G6" s="30">
        <f>G7+G10+G15+G19+G20+G9</f>
        <v>5124905.67</v>
      </c>
      <c r="H6" s="30">
        <f t="shared" si="0"/>
        <v>5962175.9</v>
      </c>
      <c r="I6" s="30">
        <f t="shared" si="0"/>
        <v>5700071.6</v>
      </c>
      <c r="J6" s="46">
        <f>G6/F6*100</f>
        <v>85.95696866306812</v>
      </c>
      <c r="K6" s="50">
        <f>I6/H6*100</f>
        <v>95.60388179758331</v>
      </c>
      <c r="L6" s="46">
        <f>E6/D6*100</f>
        <v>41.64478958089813</v>
      </c>
    </row>
    <row r="7" spans="1:12" ht="18.75">
      <c r="A7" s="44" t="s">
        <v>180</v>
      </c>
      <c r="B7" s="44" t="s">
        <v>181</v>
      </c>
      <c r="C7" s="30">
        <f aca="true" t="shared" si="1" ref="C7:I7">C8</f>
        <v>3114700</v>
      </c>
      <c r="D7" s="31">
        <f t="shared" si="1"/>
        <v>2996175</v>
      </c>
      <c r="E7" s="31">
        <f t="shared" si="1"/>
        <v>1072379.95</v>
      </c>
      <c r="F7" s="31">
        <f>F8</f>
        <v>3014700</v>
      </c>
      <c r="G7" s="31">
        <f>G8</f>
        <v>2473489.99</v>
      </c>
      <c r="H7" s="31">
        <f t="shared" si="1"/>
        <v>3014700</v>
      </c>
      <c r="I7" s="31">
        <f t="shared" si="1"/>
        <v>2915241.9</v>
      </c>
      <c r="J7" s="46">
        <f aca="true" t="shared" si="2" ref="J7:J70">G7/F7*100</f>
        <v>82.0476329319667</v>
      </c>
      <c r="K7" s="50">
        <f aca="true" t="shared" si="3" ref="K7:K70">I7/H7*100</f>
        <v>96.70089561150364</v>
      </c>
      <c r="L7" s="46">
        <f aca="true" t="shared" si="4" ref="L7:L70">E7/D7*100</f>
        <v>35.79163266498118</v>
      </c>
    </row>
    <row r="8" spans="1:12" ht="18.75">
      <c r="A8" s="47" t="s">
        <v>182</v>
      </c>
      <c r="B8" s="48" t="s">
        <v>183</v>
      </c>
      <c r="C8" s="32">
        <v>3114700</v>
      </c>
      <c r="D8" s="49">
        <v>2996175</v>
      </c>
      <c r="E8" s="49">
        <v>1072379.95</v>
      </c>
      <c r="F8" s="8">
        <v>3014700</v>
      </c>
      <c r="G8" s="27">
        <v>2473489.99</v>
      </c>
      <c r="H8" s="49">
        <v>3014700</v>
      </c>
      <c r="I8" s="49">
        <v>2915241.9</v>
      </c>
      <c r="J8" s="50">
        <f t="shared" si="2"/>
        <v>82.0476329319667</v>
      </c>
      <c r="K8" s="50">
        <f t="shared" si="3"/>
        <v>96.70089561150364</v>
      </c>
      <c r="L8" s="50">
        <f t="shared" si="4"/>
        <v>35.79163266498118</v>
      </c>
    </row>
    <row r="9" spans="1:12" ht="37.5">
      <c r="A9" s="87" t="s">
        <v>272</v>
      </c>
      <c r="B9" s="183" t="s">
        <v>271</v>
      </c>
      <c r="C9" s="30">
        <v>63049</v>
      </c>
      <c r="D9" s="31"/>
      <c r="E9" s="29"/>
      <c r="F9" s="22">
        <v>56049</v>
      </c>
      <c r="G9" s="27">
        <v>46495.8</v>
      </c>
      <c r="H9" s="31">
        <v>56049</v>
      </c>
      <c r="I9" s="31">
        <v>50796.2</v>
      </c>
      <c r="J9" s="46">
        <f t="shared" si="2"/>
        <v>82.95562811111706</v>
      </c>
      <c r="K9" s="50">
        <f t="shared" si="3"/>
        <v>90.62820032471586</v>
      </c>
      <c r="L9" s="50"/>
    </row>
    <row r="10" spans="1:12" ht="18.75">
      <c r="A10" s="44" t="s">
        <v>184</v>
      </c>
      <c r="B10" s="44" t="s">
        <v>185</v>
      </c>
      <c r="C10" s="30">
        <f aca="true" t="shared" si="5" ref="C10:I10">C11+C12+C13+C14</f>
        <v>1620350</v>
      </c>
      <c r="D10" s="30">
        <f t="shared" si="5"/>
        <v>2136000</v>
      </c>
      <c r="E10" s="30">
        <f t="shared" si="5"/>
        <v>1016404.9400000001</v>
      </c>
      <c r="F10" s="31">
        <f>F11+F12+F13+F14</f>
        <v>1668426.9</v>
      </c>
      <c r="G10" s="31">
        <f>G11+G12+G13+G14</f>
        <v>1535702.83</v>
      </c>
      <c r="H10" s="31">
        <f t="shared" si="5"/>
        <v>1668426.9</v>
      </c>
      <c r="I10" s="31">
        <f t="shared" si="5"/>
        <v>1578584.9</v>
      </c>
      <c r="J10" s="46">
        <f t="shared" si="2"/>
        <v>92.04495743865075</v>
      </c>
      <c r="K10" s="50">
        <f t="shared" si="3"/>
        <v>94.61516713737953</v>
      </c>
      <c r="L10" s="46">
        <f t="shared" si="4"/>
        <v>47.58450093632959</v>
      </c>
    </row>
    <row r="11" spans="1:12" ht="41.25" customHeight="1">
      <c r="A11" s="47" t="s">
        <v>186</v>
      </c>
      <c r="B11" s="51" t="s">
        <v>187</v>
      </c>
      <c r="C11" s="32">
        <v>974000</v>
      </c>
      <c r="D11" s="49">
        <v>1450000</v>
      </c>
      <c r="E11" s="49">
        <v>725091.92</v>
      </c>
      <c r="F11" s="8">
        <v>974000</v>
      </c>
      <c r="G11" s="26">
        <v>860939.28</v>
      </c>
      <c r="H11" s="80">
        <v>974000</v>
      </c>
      <c r="I11" s="80">
        <v>893618.2</v>
      </c>
      <c r="J11" s="50">
        <f t="shared" si="2"/>
        <v>88.39212320328542</v>
      </c>
      <c r="K11" s="50">
        <f t="shared" si="3"/>
        <v>91.74724845995893</v>
      </c>
      <c r="L11" s="50">
        <f t="shared" si="4"/>
        <v>50.00633931034483</v>
      </c>
    </row>
    <row r="12" spans="1:12" ht="37.5" customHeight="1">
      <c r="A12" s="47" t="s">
        <v>188</v>
      </c>
      <c r="B12" s="51" t="s">
        <v>189</v>
      </c>
      <c r="C12" s="32">
        <v>596000</v>
      </c>
      <c r="D12" s="49">
        <v>561000</v>
      </c>
      <c r="E12" s="49">
        <v>265133.97</v>
      </c>
      <c r="F12" s="8">
        <v>596000</v>
      </c>
      <c r="G12" s="26">
        <v>577292.02</v>
      </c>
      <c r="H12" s="80">
        <v>596000</v>
      </c>
      <c r="I12" s="80">
        <v>586509.5</v>
      </c>
      <c r="J12" s="50">
        <f t="shared" si="2"/>
        <v>96.86107718120806</v>
      </c>
      <c r="K12" s="50">
        <f t="shared" si="3"/>
        <v>98.40763422818793</v>
      </c>
      <c r="L12" s="50">
        <f t="shared" si="4"/>
        <v>47.26095721925133</v>
      </c>
    </row>
    <row r="13" spans="1:12" ht="18.75">
      <c r="A13" s="47" t="s">
        <v>190</v>
      </c>
      <c r="B13" s="47" t="s">
        <v>191</v>
      </c>
      <c r="C13" s="32">
        <v>43200</v>
      </c>
      <c r="D13" s="49">
        <v>85000</v>
      </c>
      <c r="E13" s="49">
        <v>22123.56</v>
      </c>
      <c r="F13" s="8">
        <v>86700</v>
      </c>
      <c r="G13" s="26">
        <v>86730.38</v>
      </c>
      <c r="H13" s="80">
        <v>86700</v>
      </c>
      <c r="I13" s="80">
        <v>86730.3</v>
      </c>
      <c r="J13" s="50">
        <f t="shared" si="2"/>
        <v>100.03504036908882</v>
      </c>
      <c r="K13" s="50">
        <f t="shared" si="3"/>
        <v>100.03494809688583</v>
      </c>
      <c r="L13" s="50">
        <f t="shared" si="4"/>
        <v>26.02771764705882</v>
      </c>
    </row>
    <row r="14" spans="1:12" ht="18.75">
      <c r="A14" s="52" t="s">
        <v>231</v>
      </c>
      <c r="B14" s="53" t="s">
        <v>230</v>
      </c>
      <c r="C14" s="32">
        <v>7150</v>
      </c>
      <c r="D14" s="49">
        <v>40000</v>
      </c>
      <c r="E14" s="49">
        <v>4055.49</v>
      </c>
      <c r="F14" s="8">
        <v>11726.9</v>
      </c>
      <c r="G14" s="26">
        <v>10741.15</v>
      </c>
      <c r="H14" s="80">
        <v>11726.9</v>
      </c>
      <c r="I14" s="80">
        <v>11726.9</v>
      </c>
      <c r="J14" s="50">
        <f t="shared" si="2"/>
        <v>91.59411268110071</v>
      </c>
      <c r="K14" s="50">
        <f t="shared" si="3"/>
        <v>100</v>
      </c>
      <c r="L14" s="50">
        <f t="shared" si="4"/>
        <v>10.138724999999999</v>
      </c>
    </row>
    <row r="15" spans="1:12" ht="18.75">
      <c r="A15" s="44" t="s">
        <v>192</v>
      </c>
      <c r="B15" s="44" t="s">
        <v>193</v>
      </c>
      <c r="C15" s="55">
        <f>C16+C18+C17</f>
        <v>1385000</v>
      </c>
      <c r="D15" s="31">
        <f aca="true" t="shared" si="6" ref="D15:I15">D16+D17+D18</f>
        <v>1305401.5</v>
      </c>
      <c r="E15" s="31">
        <f t="shared" si="6"/>
        <v>591570.1299999999</v>
      </c>
      <c r="F15" s="56">
        <f>F16+F17+F18</f>
        <v>1165000</v>
      </c>
      <c r="G15" s="31">
        <f>G16+G17+G18</f>
        <v>1014980.1699999999</v>
      </c>
      <c r="H15" s="56">
        <f t="shared" si="6"/>
        <v>1165000</v>
      </c>
      <c r="I15" s="56">
        <f t="shared" si="6"/>
        <v>1095259.7</v>
      </c>
      <c r="J15" s="46">
        <f t="shared" si="2"/>
        <v>87.12276137339056</v>
      </c>
      <c r="K15" s="50">
        <f t="shared" si="3"/>
        <v>94.01370815450643</v>
      </c>
      <c r="L15" s="46">
        <f t="shared" si="4"/>
        <v>45.31710205634052</v>
      </c>
    </row>
    <row r="16" spans="1:12" ht="57" customHeight="1">
      <c r="A16" s="47" t="s">
        <v>194</v>
      </c>
      <c r="B16" s="51" t="s">
        <v>195</v>
      </c>
      <c r="C16" s="57">
        <v>115000</v>
      </c>
      <c r="D16" s="49">
        <v>92000</v>
      </c>
      <c r="E16" s="49">
        <v>14928.91</v>
      </c>
      <c r="F16" s="8">
        <v>115000</v>
      </c>
      <c r="G16" s="26">
        <v>93829.96</v>
      </c>
      <c r="H16" s="80">
        <v>115000</v>
      </c>
      <c r="I16" s="80">
        <v>105275.1</v>
      </c>
      <c r="J16" s="50">
        <f t="shared" si="2"/>
        <v>81.59126956521739</v>
      </c>
      <c r="K16" s="50">
        <f t="shared" si="3"/>
        <v>91.5435652173913</v>
      </c>
      <c r="L16" s="50">
        <f t="shared" si="4"/>
        <v>16.227076086956522</v>
      </c>
    </row>
    <row r="17" spans="1:12" ht="18.75">
      <c r="A17" s="58" t="s">
        <v>233</v>
      </c>
      <c r="B17" s="59" t="s">
        <v>232</v>
      </c>
      <c r="C17" s="32">
        <v>660000</v>
      </c>
      <c r="D17" s="49">
        <v>622825</v>
      </c>
      <c r="E17" s="49">
        <v>324254.17</v>
      </c>
      <c r="F17" s="8">
        <v>540000</v>
      </c>
      <c r="G17" s="26">
        <v>499256.63</v>
      </c>
      <c r="H17" s="80">
        <v>540000</v>
      </c>
      <c r="I17" s="80">
        <v>510000</v>
      </c>
      <c r="J17" s="50">
        <f t="shared" si="2"/>
        <v>92.45493148148148</v>
      </c>
      <c r="K17" s="50">
        <f t="shared" si="3"/>
        <v>94.44444444444444</v>
      </c>
      <c r="L17" s="50">
        <f t="shared" si="4"/>
        <v>52.06184241159234</v>
      </c>
    </row>
    <row r="18" spans="1:12" ht="17.25" customHeight="1">
      <c r="A18" s="47" t="s">
        <v>196</v>
      </c>
      <c r="B18" s="60" t="s">
        <v>197</v>
      </c>
      <c r="C18" s="32">
        <v>610000</v>
      </c>
      <c r="D18" s="49">
        <v>590576.5</v>
      </c>
      <c r="E18" s="49">
        <v>252387.05</v>
      </c>
      <c r="F18" s="8">
        <v>510000</v>
      </c>
      <c r="G18" s="26">
        <v>421893.58</v>
      </c>
      <c r="H18" s="80">
        <v>510000</v>
      </c>
      <c r="I18" s="80">
        <v>479984.6</v>
      </c>
      <c r="J18" s="50">
        <f t="shared" si="2"/>
        <v>82.72423137254901</v>
      </c>
      <c r="K18" s="50">
        <f t="shared" si="3"/>
        <v>94.1146274509804</v>
      </c>
      <c r="L18" s="50">
        <f t="shared" si="4"/>
        <v>42.73570824440186</v>
      </c>
    </row>
    <row r="19" spans="1:12" ht="18.75">
      <c r="A19" s="44" t="s">
        <v>198</v>
      </c>
      <c r="B19" s="44" t="s">
        <v>199</v>
      </c>
      <c r="C19" s="30">
        <v>44000</v>
      </c>
      <c r="D19" s="31">
        <v>41600</v>
      </c>
      <c r="E19" s="31">
        <v>17863.19</v>
      </c>
      <c r="F19" s="22">
        <v>58000</v>
      </c>
      <c r="G19" s="27">
        <v>54214.77</v>
      </c>
      <c r="H19" s="107">
        <v>58000</v>
      </c>
      <c r="I19" s="107">
        <v>60163.8</v>
      </c>
      <c r="J19" s="46">
        <f t="shared" si="2"/>
        <v>93.47374137931034</v>
      </c>
      <c r="K19" s="50">
        <f t="shared" si="3"/>
        <v>103.73068965517243</v>
      </c>
      <c r="L19" s="46">
        <f t="shared" si="4"/>
        <v>42.94036057692308</v>
      </c>
    </row>
    <row r="20" spans="1:12" ht="38.25" customHeight="1">
      <c r="A20" s="44" t="s">
        <v>200</v>
      </c>
      <c r="B20" s="183" t="s">
        <v>201</v>
      </c>
      <c r="C20" s="55">
        <v>0</v>
      </c>
      <c r="D20" s="31"/>
      <c r="E20" s="16">
        <f>E21+E22</f>
        <v>21.21</v>
      </c>
      <c r="F20" s="31"/>
      <c r="G20" s="27">
        <v>22.11</v>
      </c>
      <c r="H20" s="31">
        <f>H21+H22</f>
        <v>0</v>
      </c>
      <c r="I20" s="31">
        <f>I21+I22</f>
        <v>25.099999999999998</v>
      </c>
      <c r="J20" s="50"/>
      <c r="K20" s="50"/>
      <c r="L20" s="50"/>
    </row>
    <row r="21" spans="1:12" ht="18" customHeight="1">
      <c r="A21" s="47" t="s">
        <v>202</v>
      </c>
      <c r="B21" s="61" t="s">
        <v>203</v>
      </c>
      <c r="C21" s="32">
        <v>0</v>
      </c>
      <c r="D21" s="49"/>
      <c r="E21" s="62">
        <v>17.29</v>
      </c>
      <c r="F21" s="80"/>
      <c r="G21" s="26">
        <v>0.21</v>
      </c>
      <c r="H21" s="80"/>
      <c r="I21" s="137">
        <v>3.2</v>
      </c>
      <c r="J21" s="50"/>
      <c r="K21" s="50"/>
      <c r="L21" s="50"/>
    </row>
    <row r="22" spans="1:12" ht="40.5" customHeight="1">
      <c r="A22" s="47" t="s">
        <v>204</v>
      </c>
      <c r="B22" s="61" t="s">
        <v>205</v>
      </c>
      <c r="C22" s="32">
        <v>0</v>
      </c>
      <c r="D22" s="49"/>
      <c r="E22" s="63">
        <v>3.92</v>
      </c>
      <c r="F22" s="80"/>
      <c r="G22" s="26">
        <v>21.9</v>
      </c>
      <c r="H22" s="80"/>
      <c r="I22" s="26">
        <v>21.9</v>
      </c>
      <c r="J22" s="50"/>
      <c r="K22" s="50"/>
      <c r="L22" s="50"/>
    </row>
    <row r="23" spans="1:12" ht="18.75">
      <c r="A23" s="44"/>
      <c r="B23" s="45" t="s">
        <v>207</v>
      </c>
      <c r="C23" s="55">
        <f>C24+C32+C33+C36+C42+C43</f>
        <v>1160503.1</v>
      </c>
      <c r="D23" s="31">
        <f>D24+D32+D33+D36+D42+D43+D44</f>
        <v>1099305.1</v>
      </c>
      <c r="E23" s="31">
        <f>E24+E32+E33+E36+E42+E43+E44</f>
        <v>389588.89999999997</v>
      </c>
      <c r="F23" s="31">
        <f>F24+F42+F43+F35+F36+F44+F34+F32</f>
        <v>1325042.2</v>
      </c>
      <c r="G23" s="31">
        <f>G24+G32+G33+G36+G42+G43+G44</f>
        <v>1304188.66</v>
      </c>
      <c r="H23" s="31">
        <f>H24+H42+H43+H35+H36+H44+H34+H32</f>
        <v>1325042.2</v>
      </c>
      <c r="I23" s="31">
        <f>I24+I42+I43+I35+I36+I44+I34+I32</f>
        <v>1429715.0999999999</v>
      </c>
      <c r="J23" s="46">
        <f t="shared" si="2"/>
        <v>98.42619804863573</v>
      </c>
      <c r="K23" s="50">
        <f t="shared" si="3"/>
        <v>107.89958991494761</v>
      </c>
      <c r="L23" s="46">
        <f t="shared" si="4"/>
        <v>35.43956086440424</v>
      </c>
    </row>
    <row r="24" spans="1:12" ht="39" customHeight="1">
      <c r="A24" s="44" t="s">
        <v>208</v>
      </c>
      <c r="B24" s="64" t="s">
        <v>209</v>
      </c>
      <c r="C24" s="55">
        <f>C31+C30+C26+C25</f>
        <v>681742.1</v>
      </c>
      <c r="D24" s="31">
        <f aca="true" t="shared" si="7" ref="D24:I24">D25+D26+D30+D31</f>
        <v>635133.4</v>
      </c>
      <c r="E24" s="31">
        <f t="shared" si="7"/>
        <v>175970.46999999997</v>
      </c>
      <c r="F24" s="31">
        <f>F25+F26+F30+F31</f>
        <v>683042.1</v>
      </c>
      <c r="G24" s="31">
        <f>G25+G26+G30+G31</f>
        <v>570553.5299999999</v>
      </c>
      <c r="H24" s="31">
        <f t="shared" si="7"/>
        <v>683042.1</v>
      </c>
      <c r="I24" s="31">
        <f t="shared" si="7"/>
        <v>669166.6</v>
      </c>
      <c r="J24" s="46">
        <f t="shared" si="2"/>
        <v>83.53123914323875</v>
      </c>
      <c r="K24" s="50">
        <f t="shared" si="3"/>
        <v>97.96857324021462</v>
      </c>
      <c r="L24" s="46">
        <f t="shared" si="4"/>
        <v>27.706064584227498</v>
      </c>
    </row>
    <row r="25" spans="1:12" ht="86.25" customHeight="1">
      <c r="A25" s="47" t="s">
        <v>210</v>
      </c>
      <c r="B25" s="51" t="s">
        <v>211</v>
      </c>
      <c r="C25" s="32">
        <v>0</v>
      </c>
      <c r="D25" s="49"/>
      <c r="E25" s="49">
        <v>127.55</v>
      </c>
      <c r="F25" s="80"/>
      <c r="G25" s="63"/>
      <c r="H25" s="80"/>
      <c r="I25" s="80"/>
      <c r="J25" s="50"/>
      <c r="K25" s="50"/>
      <c r="L25" s="50"/>
    </row>
    <row r="26" spans="1:12" ht="93" customHeight="1">
      <c r="A26" s="47" t="s">
        <v>212</v>
      </c>
      <c r="B26" s="61" t="s">
        <v>151</v>
      </c>
      <c r="C26" s="30">
        <f>C27+C29+C28</f>
        <v>614000</v>
      </c>
      <c r="D26" s="31">
        <f>D27+D28+D29</f>
        <v>544000</v>
      </c>
      <c r="E26" s="31">
        <f>E27+E28+E29</f>
        <v>143280.88</v>
      </c>
      <c r="F26" s="31">
        <f>F27+F29+F28</f>
        <v>614000</v>
      </c>
      <c r="G26" s="31">
        <f>G27+G29+G28</f>
        <v>506951.6</v>
      </c>
      <c r="H26" s="31">
        <f>H27+H29+H28</f>
        <v>614000</v>
      </c>
      <c r="I26" s="31">
        <f>I27+I29+I28</f>
        <v>598628</v>
      </c>
      <c r="J26" s="46">
        <f t="shared" si="2"/>
        <v>82.56540716612378</v>
      </c>
      <c r="K26" s="50">
        <f t="shared" si="3"/>
        <v>97.49641693811076</v>
      </c>
      <c r="L26" s="46">
        <f t="shared" si="4"/>
        <v>26.33839705882353</v>
      </c>
    </row>
    <row r="27" spans="1:12" ht="94.5" customHeight="1">
      <c r="A27" s="47" t="s">
        <v>213</v>
      </c>
      <c r="B27" s="61" t="s">
        <v>146</v>
      </c>
      <c r="C27" s="32">
        <v>600000</v>
      </c>
      <c r="D27" s="49">
        <v>530000</v>
      </c>
      <c r="E27" s="49">
        <v>140473.29</v>
      </c>
      <c r="F27" s="49">
        <v>600000</v>
      </c>
      <c r="G27" s="137">
        <v>495524.74</v>
      </c>
      <c r="H27" s="49">
        <v>600000</v>
      </c>
      <c r="I27" s="49">
        <v>584622.9</v>
      </c>
      <c r="J27" s="50">
        <f t="shared" si="2"/>
        <v>82.58745666666667</v>
      </c>
      <c r="K27" s="50">
        <f t="shared" si="3"/>
        <v>97.43715</v>
      </c>
      <c r="L27" s="50">
        <f t="shared" si="4"/>
        <v>26.504394339622646</v>
      </c>
    </row>
    <row r="28" spans="1:12" ht="94.5" customHeight="1">
      <c r="A28" s="47" t="s">
        <v>247</v>
      </c>
      <c r="B28" s="66" t="s">
        <v>214</v>
      </c>
      <c r="C28" s="32">
        <v>14000</v>
      </c>
      <c r="D28" s="49">
        <v>14000</v>
      </c>
      <c r="E28" s="49">
        <v>2802.31</v>
      </c>
      <c r="F28" s="49">
        <v>14000</v>
      </c>
      <c r="G28" s="137">
        <v>11421.72</v>
      </c>
      <c r="H28" s="49">
        <v>14000</v>
      </c>
      <c r="I28" s="49">
        <v>14000</v>
      </c>
      <c r="J28" s="50">
        <f t="shared" si="2"/>
        <v>81.58371428571428</v>
      </c>
      <c r="K28" s="50">
        <f t="shared" si="3"/>
        <v>100</v>
      </c>
      <c r="L28" s="50">
        <f t="shared" si="4"/>
        <v>20.0165</v>
      </c>
    </row>
    <row r="29" spans="1:12" ht="93.75" customHeight="1">
      <c r="A29" s="47" t="s">
        <v>248</v>
      </c>
      <c r="B29" s="66" t="s">
        <v>150</v>
      </c>
      <c r="C29" s="32"/>
      <c r="D29" s="49"/>
      <c r="E29" s="49">
        <v>5.28</v>
      </c>
      <c r="F29" s="49"/>
      <c r="G29" s="26">
        <v>5.14</v>
      </c>
      <c r="H29" s="49"/>
      <c r="I29" s="49">
        <v>5.1</v>
      </c>
      <c r="J29" s="50"/>
      <c r="K29" s="50"/>
      <c r="L29" s="50"/>
    </row>
    <row r="30" spans="1:12" ht="63.75" customHeight="1">
      <c r="A30" s="47" t="s">
        <v>215</v>
      </c>
      <c r="B30" s="66" t="s">
        <v>216</v>
      </c>
      <c r="C30" s="32">
        <v>11742.1</v>
      </c>
      <c r="D30" s="49">
        <v>15233.4</v>
      </c>
      <c r="E30" s="49">
        <v>5713.27</v>
      </c>
      <c r="F30" s="22">
        <v>13042.1</v>
      </c>
      <c r="G30" s="27">
        <v>14312.47</v>
      </c>
      <c r="H30" s="141">
        <v>13042.1</v>
      </c>
      <c r="I30" s="141">
        <v>14312.5</v>
      </c>
      <c r="J30" s="50">
        <f t="shared" si="2"/>
        <v>109.74053258294292</v>
      </c>
      <c r="K30" s="50">
        <f t="shared" si="3"/>
        <v>109.74076260724883</v>
      </c>
      <c r="L30" s="50">
        <f t="shared" si="4"/>
        <v>37.504890569406705</v>
      </c>
    </row>
    <row r="31" spans="1:12" ht="124.5" customHeight="1">
      <c r="A31" s="47" t="s">
        <v>217</v>
      </c>
      <c r="B31" s="51" t="s">
        <v>218</v>
      </c>
      <c r="C31" s="32">
        <v>56000</v>
      </c>
      <c r="D31" s="49">
        <v>75900</v>
      </c>
      <c r="E31" s="49">
        <v>26848.77</v>
      </c>
      <c r="F31" s="49">
        <v>56000</v>
      </c>
      <c r="G31" s="136">
        <v>49289.46</v>
      </c>
      <c r="H31" s="49">
        <v>56000</v>
      </c>
      <c r="I31" s="49">
        <v>56226.1</v>
      </c>
      <c r="J31" s="50">
        <f t="shared" si="2"/>
        <v>88.01689285714286</v>
      </c>
      <c r="K31" s="50">
        <f t="shared" si="3"/>
        <v>100.40374999999999</v>
      </c>
      <c r="L31" s="50">
        <f t="shared" si="4"/>
        <v>35.37387351778656</v>
      </c>
    </row>
    <row r="32" spans="1:12" ht="29.25" customHeight="1">
      <c r="A32" s="44" t="s">
        <v>219</v>
      </c>
      <c r="B32" s="64" t="s">
        <v>220</v>
      </c>
      <c r="C32" s="55">
        <v>20015</v>
      </c>
      <c r="D32" s="31">
        <v>26600</v>
      </c>
      <c r="E32" s="31">
        <v>7766.41</v>
      </c>
      <c r="F32" s="22">
        <v>12000</v>
      </c>
      <c r="G32" s="136">
        <v>10474.33</v>
      </c>
      <c r="H32" s="151">
        <v>12000</v>
      </c>
      <c r="I32" s="151">
        <v>11232.5</v>
      </c>
      <c r="J32" s="46">
        <f t="shared" si="2"/>
        <v>87.28608333333334</v>
      </c>
      <c r="K32" s="50">
        <f t="shared" si="3"/>
        <v>93.60416666666667</v>
      </c>
      <c r="L32" s="46">
        <f t="shared" si="4"/>
        <v>29.197030075187968</v>
      </c>
    </row>
    <row r="33" spans="1:12" ht="36.75" customHeight="1">
      <c r="A33" s="44" t="s">
        <v>221</v>
      </c>
      <c r="B33" s="64" t="s">
        <v>222</v>
      </c>
      <c r="C33" s="55">
        <f>C34+C35</f>
        <v>2986</v>
      </c>
      <c r="D33" s="31">
        <f aca="true" t="shared" si="8" ref="D33:I33">D35+D34</f>
        <v>6675</v>
      </c>
      <c r="E33" s="31">
        <f t="shared" si="8"/>
        <v>10370.439999999999</v>
      </c>
      <c r="F33" s="56">
        <f>F35+F34</f>
        <v>13926.6</v>
      </c>
      <c r="G33" s="31">
        <f>G35+G34</f>
        <v>23514.57</v>
      </c>
      <c r="H33" s="56">
        <f t="shared" si="8"/>
        <v>13926.6</v>
      </c>
      <c r="I33" s="56">
        <f t="shared" si="8"/>
        <v>23999.5</v>
      </c>
      <c r="J33" s="46">
        <f t="shared" si="2"/>
        <v>168.84645211322217</v>
      </c>
      <c r="K33" s="50">
        <f t="shared" si="3"/>
        <v>172.32849367397642</v>
      </c>
      <c r="L33" s="46">
        <f t="shared" si="4"/>
        <v>155.3623970037453</v>
      </c>
    </row>
    <row r="34" spans="1:12" ht="36.75" customHeight="1">
      <c r="A34" s="47" t="s">
        <v>57</v>
      </c>
      <c r="B34" s="51" t="s">
        <v>0</v>
      </c>
      <c r="C34" s="32">
        <v>336</v>
      </c>
      <c r="D34" s="49">
        <v>25</v>
      </c>
      <c r="E34" s="49">
        <v>10.96</v>
      </c>
      <c r="F34" s="8">
        <v>336</v>
      </c>
      <c r="G34" s="137">
        <v>243.88</v>
      </c>
      <c r="H34" s="80">
        <v>336</v>
      </c>
      <c r="I34" s="80">
        <v>373.7</v>
      </c>
      <c r="J34" s="50">
        <f t="shared" si="2"/>
        <v>72.58333333333333</v>
      </c>
      <c r="K34" s="50">
        <f t="shared" si="3"/>
        <v>111.22023809523809</v>
      </c>
      <c r="L34" s="50">
        <f t="shared" si="4"/>
        <v>43.84</v>
      </c>
    </row>
    <row r="35" spans="1:12" ht="59.25" customHeight="1">
      <c r="A35" s="47" t="s">
        <v>1</v>
      </c>
      <c r="B35" s="51" t="s">
        <v>0</v>
      </c>
      <c r="C35" s="32">
        <v>2650</v>
      </c>
      <c r="D35" s="49">
        <v>6650</v>
      </c>
      <c r="E35" s="49">
        <v>10359.48</v>
      </c>
      <c r="F35" s="8">
        <v>13590.6</v>
      </c>
      <c r="G35" s="137">
        <v>23270.69</v>
      </c>
      <c r="H35" s="80">
        <v>13590.6</v>
      </c>
      <c r="I35" s="80">
        <v>23625.8</v>
      </c>
      <c r="J35" s="50">
        <f t="shared" si="2"/>
        <v>171.22636233867524</v>
      </c>
      <c r="K35" s="50">
        <f t="shared" si="3"/>
        <v>173.83927126101864</v>
      </c>
      <c r="L35" s="50">
        <f t="shared" si="4"/>
        <v>155.78165413533833</v>
      </c>
    </row>
    <row r="36" spans="1:12" ht="41.25" customHeight="1">
      <c r="A36" s="44" t="s">
        <v>223</v>
      </c>
      <c r="B36" s="183" t="s">
        <v>224</v>
      </c>
      <c r="C36" s="55">
        <f aca="true" t="shared" si="9" ref="C36:I36">C37+C38+C39</f>
        <v>286000</v>
      </c>
      <c r="D36" s="31">
        <f t="shared" si="9"/>
        <v>266327.6</v>
      </c>
      <c r="E36" s="31">
        <f t="shared" si="9"/>
        <v>117922.19</v>
      </c>
      <c r="F36" s="31">
        <f>F37+F38+F39</f>
        <v>395416</v>
      </c>
      <c r="G36" s="31">
        <f>G37+G38+G39</f>
        <v>485760.19</v>
      </c>
      <c r="H36" s="31">
        <f t="shared" si="9"/>
        <v>395416</v>
      </c>
      <c r="I36" s="31">
        <f t="shared" si="9"/>
        <v>494784.9</v>
      </c>
      <c r="J36" s="50">
        <f t="shared" si="2"/>
        <v>122.84788425354563</v>
      </c>
      <c r="K36" s="50">
        <f t="shared" si="3"/>
        <v>125.13021729014507</v>
      </c>
      <c r="L36" s="50">
        <f t="shared" si="4"/>
        <v>44.27711960758104</v>
      </c>
    </row>
    <row r="37" spans="1:12" ht="20.25" customHeight="1">
      <c r="A37" s="47" t="s">
        <v>225</v>
      </c>
      <c r="B37" s="61" t="s">
        <v>226</v>
      </c>
      <c r="C37" s="32">
        <v>2000</v>
      </c>
      <c r="D37" s="49">
        <v>2500</v>
      </c>
      <c r="E37" s="49">
        <v>1811.61</v>
      </c>
      <c r="F37" s="8">
        <v>4800</v>
      </c>
      <c r="G37" s="137">
        <v>6750</v>
      </c>
      <c r="H37" s="80">
        <v>4800</v>
      </c>
      <c r="I37" s="80">
        <v>6750</v>
      </c>
      <c r="J37" s="50">
        <f t="shared" si="2"/>
        <v>140.625</v>
      </c>
      <c r="K37" s="50">
        <f t="shared" si="3"/>
        <v>140.625</v>
      </c>
      <c r="L37" s="50">
        <f t="shared" si="4"/>
        <v>72.4644</v>
      </c>
    </row>
    <row r="38" spans="1:12" ht="112.5" customHeight="1">
      <c r="A38" s="47" t="s">
        <v>227</v>
      </c>
      <c r="B38" s="61" t="s">
        <v>273</v>
      </c>
      <c r="C38" s="32">
        <v>125000</v>
      </c>
      <c r="D38" s="49">
        <v>141827.6</v>
      </c>
      <c r="E38" s="49">
        <v>59088.02</v>
      </c>
      <c r="F38" s="13">
        <f>125000+42616</f>
        <v>167616</v>
      </c>
      <c r="G38" s="137">
        <v>122446.21</v>
      </c>
      <c r="H38" s="13">
        <f>125000+42616</f>
        <v>167616</v>
      </c>
      <c r="I38" s="13">
        <v>131432.4</v>
      </c>
      <c r="J38" s="46">
        <f t="shared" si="2"/>
        <v>73.05162394998092</v>
      </c>
      <c r="K38" s="50">
        <f t="shared" si="3"/>
        <v>78.41280068728523</v>
      </c>
      <c r="L38" s="46">
        <f t="shared" si="4"/>
        <v>41.661862712194235</v>
      </c>
    </row>
    <row r="39" spans="1:12" ht="39" customHeight="1">
      <c r="A39" s="67" t="s">
        <v>3</v>
      </c>
      <c r="B39" s="65" t="s">
        <v>153</v>
      </c>
      <c r="C39" s="68">
        <f aca="true" t="shared" si="10" ref="C39:I39">C40+C41</f>
        <v>159000</v>
      </c>
      <c r="D39" s="34">
        <f t="shared" si="10"/>
        <v>122000</v>
      </c>
      <c r="E39" s="34">
        <f t="shared" si="10"/>
        <v>57022.560000000005</v>
      </c>
      <c r="F39" s="69">
        <f>F40+F41</f>
        <v>223000</v>
      </c>
      <c r="G39" s="69">
        <f>G40+G41</f>
        <v>356563.98</v>
      </c>
      <c r="H39" s="69">
        <f t="shared" si="10"/>
        <v>223000</v>
      </c>
      <c r="I39" s="69">
        <f t="shared" si="10"/>
        <v>356602.5</v>
      </c>
      <c r="J39" s="50">
        <f t="shared" si="2"/>
        <v>159.89416143497758</v>
      </c>
      <c r="K39" s="50">
        <f t="shared" si="3"/>
        <v>159.91143497757847</v>
      </c>
      <c r="L39" s="50">
        <f t="shared" si="4"/>
        <v>46.73980327868853</v>
      </c>
    </row>
    <row r="40" spans="1:12" ht="56.25">
      <c r="A40" s="47" t="s">
        <v>173</v>
      </c>
      <c r="B40" s="61" t="s">
        <v>172</v>
      </c>
      <c r="C40" s="32">
        <v>156000</v>
      </c>
      <c r="D40" s="49">
        <v>120000</v>
      </c>
      <c r="E40" s="49">
        <v>56128.98</v>
      </c>
      <c r="F40" s="8">
        <v>203000</v>
      </c>
      <c r="G40" s="137">
        <v>332286.25</v>
      </c>
      <c r="H40" s="141">
        <v>203000</v>
      </c>
      <c r="I40" s="141">
        <v>332320.1</v>
      </c>
      <c r="J40" s="50">
        <f t="shared" si="2"/>
        <v>163.68780788177338</v>
      </c>
      <c r="K40" s="50">
        <f t="shared" si="3"/>
        <v>163.70448275862068</v>
      </c>
      <c r="L40" s="50">
        <f t="shared" si="4"/>
        <v>46.774150000000006</v>
      </c>
    </row>
    <row r="41" spans="1:12" ht="75">
      <c r="A41" s="47" t="s">
        <v>41</v>
      </c>
      <c r="B41" s="61" t="s">
        <v>42</v>
      </c>
      <c r="C41" s="32">
        <v>3000</v>
      </c>
      <c r="D41" s="49">
        <v>2000</v>
      </c>
      <c r="E41" s="49">
        <v>893.58</v>
      </c>
      <c r="F41" s="8">
        <v>20000</v>
      </c>
      <c r="G41" s="137">
        <v>24277.73</v>
      </c>
      <c r="H41" s="142">
        <v>20000</v>
      </c>
      <c r="I41" s="142">
        <v>24282.4</v>
      </c>
      <c r="J41" s="50">
        <f t="shared" si="2"/>
        <v>121.38864999999998</v>
      </c>
      <c r="K41" s="50">
        <f t="shared" si="3"/>
        <v>121.412</v>
      </c>
      <c r="L41" s="50">
        <f t="shared" si="4"/>
        <v>44.679</v>
      </c>
    </row>
    <row r="42" spans="1:12" ht="19.5" customHeight="1">
      <c r="A42" s="44" t="s">
        <v>4</v>
      </c>
      <c r="B42" s="183" t="s">
        <v>5</v>
      </c>
      <c r="C42" s="30">
        <v>100900</v>
      </c>
      <c r="D42" s="31">
        <v>100300</v>
      </c>
      <c r="E42" s="31">
        <v>47657.59</v>
      </c>
      <c r="F42" s="22">
        <v>140900</v>
      </c>
      <c r="G42" s="136">
        <v>131604.49</v>
      </c>
      <c r="H42" s="95">
        <v>140900</v>
      </c>
      <c r="I42" s="95">
        <v>144132.5</v>
      </c>
      <c r="J42" s="46">
        <f t="shared" si="2"/>
        <v>93.40276082327892</v>
      </c>
      <c r="K42" s="50">
        <f t="shared" si="3"/>
        <v>102.2941802696948</v>
      </c>
      <c r="L42" s="46">
        <f t="shared" si="4"/>
        <v>47.51504486540378</v>
      </c>
    </row>
    <row r="43" spans="1:12" ht="24.75" customHeight="1">
      <c r="A43" s="44" t="s">
        <v>6</v>
      </c>
      <c r="B43" s="183" t="s">
        <v>7</v>
      </c>
      <c r="C43" s="30">
        <v>68860</v>
      </c>
      <c r="D43" s="31">
        <v>61279.1</v>
      </c>
      <c r="E43" s="31">
        <v>28574.44</v>
      </c>
      <c r="F43" s="22">
        <v>68860</v>
      </c>
      <c r="G43" s="136">
        <v>66812.77</v>
      </c>
      <c r="H43" s="95">
        <v>68860</v>
      </c>
      <c r="I43" s="95">
        <v>70944.2</v>
      </c>
      <c r="J43" s="46">
        <f t="shared" si="2"/>
        <v>97.02696776067383</v>
      </c>
      <c r="K43" s="50">
        <f t="shared" si="3"/>
        <v>103.02672088295091</v>
      </c>
      <c r="L43" s="46">
        <f t="shared" si="4"/>
        <v>46.629992933969326</v>
      </c>
    </row>
    <row r="44" spans="1:12" ht="19.5" customHeight="1">
      <c r="A44" s="44" t="s">
        <v>8</v>
      </c>
      <c r="B44" s="183" t="s">
        <v>9</v>
      </c>
      <c r="C44" s="30"/>
      <c r="D44" s="31">
        <v>2990</v>
      </c>
      <c r="E44" s="31">
        <v>1327.36</v>
      </c>
      <c r="F44" s="22">
        <v>10897.5</v>
      </c>
      <c r="G44" s="136">
        <v>15468.78</v>
      </c>
      <c r="H44" s="95">
        <v>10897.5</v>
      </c>
      <c r="I44" s="95">
        <v>15454.9</v>
      </c>
      <c r="J44" s="46"/>
      <c r="K44" s="50"/>
      <c r="L44" s="46"/>
    </row>
    <row r="45" spans="1:12" ht="18.75">
      <c r="A45" s="47"/>
      <c r="B45" s="71" t="s">
        <v>12</v>
      </c>
      <c r="C45" s="30">
        <f aca="true" t="shared" si="11" ref="C45:I45">C23+C6</f>
        <v>7387602.1</v>
      </c>
      <c r="D45" s="31">
        <f t="shared" si="11"/>
        <v>7578481.6</v>
      </c>
      <c r="E45" s="31">
        <f t="shared" si="11"/>
        <v>3087828.32</v>
      </c>
      <c r="F45" s="126">
        <f>F23+F6</f>
        <v>7287218.100000001</v>
      </c>
      <c r="G45" s="126">
        <f>G23+G6</f>
        <v>6429094.33</v>
      </c>
      <c r="H45" s="126">
        <f t="shared" si="11"/>
        <v>7287218.100000001</v>
      </c>
      <c r="I45" s="126">
        <f t="shared" si="11"/>
        <v>7129786.699999999</v>
      </c>
      <c r="J45" s="46">
        <f t="shared" si="2"/>
        <v>88.22426118960264</v>
      </c>
      <c r="K45" s="46">
        <f t="shared" si="3"/>
        <v>97.83962277731194</v>
      </c>
      <c r="L45" s="46">
        <f t="shared" si="4"/>
        <v>40.74468320936479</v>
      </c>
    </row>
    <row r="46" spans="1:12" ht="19.5" customHeight="1">
      <c r="A46" s="44" t="s">
        <v>13</v>
      </c>
      <c r="B46" s="183" t="s">
        <v>14</v>
      </c>
      <c r="C46" s="31">
        <f aca="true" t="shared" si="12" ref="C46:I46">C47+C48+C49+C50</f>
        <v>1999865.59</v>
      </c>
      <c r="D46" s="31">
        <f t="shared" si="12"/>
        <v>3201135.94</v>
      </c>
      <c r="E46" s="31">
        <f t="shared" si="12"/>
        <v>1201473.7</v>
      </c>
      <c r="F46" s="126">
        <f>F47+F48+F49+F50</f>
        <v>5734198.52</v>
      </c>
      <c r="G46" s="126">
        <f>G47+G48+G49+G50</f>
        <v>5248501.989999999</v>
      </c>
      <c r="H46" s="31">
        <f t="shared" si="12"/>
        <v>5734198.52</v>
      </c>
      <c r="I46" s="31">
        <f t="shared" si="12"/>
        <v>5728947.38</v>
      </c>
      <c r="J46" s="46">
        <f t="shared" si="2"/>
        <v>91.52982708383803</v>
      </c>
      <c r="K46" s="46">
        <f t="shared" si="3"/>
        <v>99.90842416805619</v>
      </c>
      <c r="L46" s="46">
        <f t="shared" si="4"/>
        <v>37.53272970969174</v>
      </c>
    </row>
    <row r="47" spans="1:12" ht="37.5" customHeight="1">
      <c r="A47" s="44" t="s">
        <v>15</v>
      </c>
      <c r="B47" s="183" t="s">
        <v>16</v>
      </c>
      <c r="C47" s="183"/>
      <c r="D47" s="32"/>
      <c r="E47" s="32"/>
      <c r="F47" s="8">
        <v>34764</v>
      </c>
      <c r="G47" s="26">
        <v>23466.94</v>
      </c>
      <c r="H47" s="125">
        <v>34764</v>
      </c>
      <c r="I47" s="125">
        <v>34764</v>
      </c>
      <c r="J47" s="50"/>
      <c r="K47" s="50">
        <f t="shared" si="3"/>
        <v>100</v>
      </c>
      <c r="L47" s="50"/>
    </row>
    <row r="48" spans="1:12" ht="39.75" customHeight="1">
      <c r="A48" s="44" t="s">
        <v>17</v>
      </c>
      <c r="B48" s="183" t="s">
        <v>18</v>
      </c>
      <c r="C48" s="32">
        <v>1999865.59</v>
      </c>
      <c r="D48" s="49">
        <v>1966778.04</v>
      </c>
      <c r="E48" s="49">
        <v>983321.235</v>
      </c>
      <c r="F48" s="8">
        <v>2609671.53</v>
      </c>
      <c r="G48" s="26">
        <f>2581721.35+106.24</f>
        <v>2581827.5900000003</v>
      </c>
      <c r="H48" s="8">
        <v>2609671.53</v>
      </c>
      <c r="I48" s="8">
        <v>2609671.53</v>
      </c>
      <c r="J48" s="50">
        <f t="shared" si="2"/>
        <v>98.93304809896901</v>
      </c>
      <c r="K48" s="50">
        <f t="shared" si="3"/>
        <v>100</v>
      </c>
      <c r="L48" s="50">
        <f t="shared" si="4"/>
        <v>49.996553500261776</v>
      </c>
    </row>
    <row r="49" spans="1:12" ht="42" customHeight="1">
      <c r="A49" s="44" t="s">
        <v>19</v>
      </c>
      <c r="B49" s="183" t="s">
        <v>20</v>
      </c>
      <c r="C49" s="32"/>
      <c r="D49" s="49">
        <f>986000.74+241097.11</f>
        <v>1227097.85</v>
      </c>
      <c r="E49" s="49">
        <v>210892.415</v>
      </c>
      <c r="F49" s="8">
        <f>3061736.41</f>
        <v>3061736.41</v>
      </c>
      <c r="G49" s="26">
        <f>2275250.03+340181.55</f>
        <v>2615431.5799999996</v>
      </c>
      <c r="H49" s="8">
        <f>3061736.41</f>
        <v>3061736.41</v>
      </c>
      <c r="I49" s="8">
        <f>3061736.41</f>
        <v>3061736.41</v>
      </c>
      <c r="J49" s="50">
        <f t="shared" si="2"/>
        <v>85.42314653402836</v>
      </c>
      <c r="K49" s="50">
        <f t="shared" si="3"/>
        <v>100</v>
      </c>
      <c r="L49" s="50">
        <f t="shared" si="4"/>
        <v>17.18627532433538</v>
      </c>
    </row>
    <row r="50" spans="1:12" ht="18.75">
      <c r="A50" s="44" t="s">
        <v>84</v>
      </c>
      <c r="B50" s="183" t="s">
        <v>21</v>
      </c>
      <c r="C50" s="183"/>
      <c r="D50" s="49">
        <v>7260.05</v>
      </c>
      <c r="E50" s="49">
        <v>7260.05</v>
      </c>
      <c r="F50" s="8">
        <v>28026.58</v>
      </c>
      <c r="G50" s="26">
        <f>22524.73+5251.15</f>
        <v>27775.879999999997</v>
      </c>
      <c r="H50" s="8">
        <v>28026.58</v>
      </c>
      <c r="I50" s="8">
        <v>22775.44</v>
      </c>
      <c r="J50" s="50">
        <f t="shared" si="2"/>
        <v>99.1054920008078</v>
      </c>
      <c r="K50" s="50">
        <f t="shared" si="3"/>
        <v>81.26371465944113</v>
      </c>
      <c r="L50" s="50"/>
    </row>
    <row r="51" spans="1:12" ht="21.75" customHeight="1">
      <c r="A51" s="44" t="s">
        <v>22</v>
      </c>
      <c r="B51" s="183" t="s">
        <v>23</v>
      </c>
      <c r="C51" s="183"/>
      <c r="D51" s="31">
        <v>8000</v>
      </c>
      <c r="E51" s="31">
        <v>8064</v>
      </c>
      <c r="F51" s="22">
        <v>54110.8</v>
      </c>
      <c r="G51" s="27">
        <v>7000</v>
      </c>
      <c r="H51" s="124">
        <f>54110.8-4229.17</f>
        <v>49881.630000000005</v>
      </c>
      <c r="I51" s="124">
        <f>54110.8-4229.17</f>
        <v>49881.630000000005</v>
      </c>
      <c r="J51" s="50"/>
      <c r="K51" s="50">
        <f t="shared" si="3"/>
        <v>100</v>
      </c>
      <c r="L51" s="50"/>
    </row>
    <row r="52" spans="1:12" ht="41.25" customHeight="1">
      <c r="A52" s="44" t="s">
        <v>163</v>
      </c>
      <c r="B52" s="183" t="s">
        <v>10</v>
      </c>
      <c r="C52" s="183"/>
      <c r="D52" s="30"/>
      <c r="E52" s="31">
        <v>250.739</v>
      </c>
      <c r="F52" s="22"/>
      <c r="G52" s="27">
        <v>2870.54</v>
      </c>
      <c r="H52" s="26"/>
      <c r="I52" s="26"/>
      <c r="J52" s="50"/>
      <c r="K52" s="50"/>
      <c r="L52" s="50"/>
    </row>
    <row r="53" spans="1:12" ht="23.25" customHeight="1">
      <c r="A53" s="44" t="s">
        <v>162</v>
      </c>
      <c r="B53" s="183" t="s">
        <v>11</v>
      </c>
      <c r="C53" s="183"/>
      <c r="D53" s="49"/>
      <c r="E53" s="31">
        <v>-31056.945</v>
      </c>
      <c r="F53" s="22">
        <v>-71942.33</v>
      </c>
      <c r="G53" s="27">
        <v>-144926.56</v>
      </c>
      <c r="H53" s="22">
        <v>-71942.33</v>
      </c>
      <c r="I53" s="22">
        <v>-71928.63</v>
      </c>
      <c r="J53" s="50"/>
      <c r="K53" s="50">
        <f t="shared" si="3"/>
        <v>99.9809569692836</v>
      </c>
      <c r="L53" s="50"/>
    </row>
    <row r="54" spans="1:12" ht="18.75">
      <c r="A54" s="47"/>
      <c r="B54" s="73" t="s">
        <v>24</v>
      </c>
      <c r="C54" s="31">
        <f aca="true" t="shared" si="13" ref="C54:I54">C45+C46+C51+C52+C53</f>
        <v>9387467.69</v>
      </c>
      <c r="D54" s="31">
        <f t="shared" si="13"/>
        <v>10787617.54</v>
      </c>
      <c r="E54" s="31">
        <f t="shared" si="13"/>
        <v>4266559.813999999</v>
      </c>
      <c r="F54" s="126">
        <f>F45+F46+F51+F52+F53</f>
        <v>13003585.090000002</v>
      </c>
      <c r="G54" s="126">
        <f>G45+G46+G51+G52+G53</f>
        <v>11542540.299999999</v>
      </c>
      <c r="H54" s="31">
        <f t="shared" si="13"/>
        <v>12999355.920000002</v>
      </c>
      <c r="I54" s="31">
        <f t="shared" si="13"/>
        <v>12836687.079999998</v>
      </c>
      <c r="J54" s="46">
        <f t="shared" si="2"/>
        <v>88.76429246328712</v>
      </c>
      <c r="K54" s="46">
        <f t="shared" si="3"/>
        <v>98.74863923258127</v>
      </c>
      <c r="L54" s="46">
        <f t="shared" si="4"/>
        <v>39.55052909671471</v>
      </c>
    </row>
    <row r="55" spans="1:12" ht="18.75">
      <c r="A55" s="40" t="s">
        <v>25</v>
      </c>
      <c r="B55" s="41" t="s">
        <v>26</v>
      </c>
      <c r="C55" s="41"/>
      <c r="D55" s="74"/>
      <c r="E55" s="74"/>
      <c r="F55" s="134"/>
      <c r="G55" s="135"/>
      <c r="H55" s="135"/>
      <c r="I55" s="135"/>
      <c r="J55" s="46"/>
      <c r="K55" s="46"/>
      <c r="L55" s="46"/>
    </row>
    <row r="56" spans="1:12" ht="18.75" customHeight="1">
      <c r="A56" s="75" t="s">
        <v>27</v>
      </c>
      <c r="B56" s="71" t="s">
        <v>28</v>
      </c>
      <c r="C56" s="31">
        <f aca="true" t="shared" si="14" ref="C56:I56">C57+C58+C59+C60+C61+C62+C63</f>
        <v>1010842.4299999999</v>
      </c>
      <c r="D56" s="31">
        <f t="shared" si="14"/>
        <v>692849.1100000001</v>
      </c>
      <c r="E56" s="31">
        <f t="shared" si="14"/>
        <v>207352.45</v>
      </c>
      <c r="F56" s="31">
        <f>F57+F58+F59+F60+F61+F62+F63</f>
        <v>1006541.83</v>
      </c>
      <c r="G56" s="31">
        <f>G57+G58+G59+G60+G61+G62+G63</f>
        <v>653237.13</v>
      </c>
      <c r="H56" s="31">
        <f t="shared" si="14"/>
        <v>986477.7</v>
      </c>
      <c r="I56" s="31">
        <f t="shared" si="14"/>
        <v>926820</v>
      </c>
      <c r="J56" s="46">
        <f t="shared" si="2"/>
        <v>64.89915376889999</v>
      </c>
      <c r="K56" s="46">
        <f t="shared" si="3"/>
        <v>93.95245325870013</v>
      </c>
      <c r="L56" s="46">
        <f t="shared" si="4"/>
        <v>29.927504705894766</v>
      </c>
    </row>
    <row r="57" spans="1:12" ht="39.75" customHeight="1">
      <c r="A57" s="77" t="s">
        <v>29</v>
      </c>
      <c r="B57" s="78" t="s">
        <v>30</v>
      </c>
      <c r="C57" s="79">
        <v>2774</v>
      </c>
      <c r="D57" s="80">
        <v>2133</v>
      </c>
      <c r="E57" s="8">
        <v>970.06</v>
      </c>
      <c r="F57" s="8">
        <v>2774</v>
      </c>
      <c r="G57" s="8">
        <v>2360.72</v>
      </c>
      <c r="H57" s="8">
        <v>2774</v>
      </c>
      <c r="I57" s="8">
        <v>2774</v>
      </c>
      <c r="J57" s="50">
        <f t="shared" si="2"/>
        <v>85.1016582552271</v>
      </c>
      <c r="K57" s="50">
        <f t="shared" si="3"/>
        <v>100</v>
      </c>
      <c r="L57" s="50">
        <f t="shared" si="4"/>
        <v>45.47866854195968</v>
      </c>
    </row>
    <row r="58" spans="1:12" ht="59.25" customHeight="1">
      <c r="A58" s="77" t="s">
        <v>31</v>
      </c>
      <c r="B58" s="78" t="s">
        <v>32</v>
      </c>
      <c r="C58" s="79">
        <v>92589</v>
      </c>
      <c r="D58" s="80">
        <v>81347</v>
      </c>
      <c r="E58" s="8">
        <v>30364.53</v>
      </c>
      <c r="F58" s="8">
        <v>92589</v>
      </c>
      <c r="G58" s="8">
        <v>75526.79</v>
      </c>
      <c r="H58" s="8">
        <v>90889</v>
      </c>
      <c r="I58" s="8">
        <v>90880</v>
      </c>
      <c r="J58" s="50">
        <f t="shared" si="2"/>
        <v>81.57209819741004</v>
      </c>
      <c r="K58" s="50">
        <f t="shared" si="3"/>
        <v>99.99009781161637</v>
      </c>
      <c r="L58" s="50">
        <f t="shared" si="4"/>
        <v>37.32716633680406</v>
      </c>
    </row>
    <row r="59" spans="1:12" ht="58.5" customHeight="1">
      <c r="A59" s="77" t="s">
        <v>33</v>
      </c>
      <c r="B59" s="78" t="s">
        <v>34</v>
      </c>
      <c r="C59" s="79">
        <v>122678</v>
      </c>
      <c r="D59" s="80">
        <v>104098</v>
      </c>
      <c r="E59" s="8">
        <v>42584.22</v>
      </c>
      <c r="F59" s="8">
        <v>141228.17</v>
      </c>
      <c r="G59" s="8">
        <v>118378.14</v>
      </c>
      <c r="H59" s="8">
        <v>141348.17</v>
      </c>
      <c r="I59" s="8">
        <v>141185</v>
      </c>
      <c r="J59" s="50">
        <f t="shared" si="2"/>
        <v>83.8204870883762</v>
      </c>
      <c r="K59" s="50">
        <f t="shared" si="3"/>
        <v>99.88456164660639</v>
      </c>
      <c r="L59" s="50">
        <f t="shared" si="4"/>
        <v>40.90781763338393</v>
      </c>
    </row>
    <row r="60" spans="1:12" ht="57.75" customHeight="1">
      <c r="A60" s="77" t="s">
        <v>35</v>
      </c>
      <c r="B60" s="78" t="s">
        <v>36</v>
      </c>
      <c r="C60" s="79">
        <v>116262.67</v>
      </c>
      <c r="D60" s="80">
        <v>103313.89</v>
      </c>
      <c r="E60" s="8">
        <v>38832.09</v>
      </c>
      <c r="F60" s="8">
        <v>97578.41</v>
      </c>
      <c r="G60" s="8">
        <v>80976.23</v>
      </c>
      <c r="H60" s="8">
        <v>96511.11</v>
      </c>
      <c r="I60" s="8">
        <v>96500</v>
      </c>
      <c r="J60" s="50">
        <f t="shared" si="2"/>
        <v>82.98580597900703</v>
      </c>
      <c r="K60" s="50">
        <f t="shared" si="3"/>
        <v>99.9884883719605</v>
      </c>
      <c r="L60" s="50">
        <f t="shared" si="4"/>
        <v>37.58651426250623</v>
      </c>
    </row>
    <row r="61" spans="1:12" ht="18.75">
      <c r="A61" s="81" t="s">
        <v>37</v>
      </c>
      <c r="B61" s="61" t="s">
        <v>38</v>
      </c>
      <c r="C61" s="124">
        <v>1740</v>
      </c>
      <c r="D61" s="80">
        <v>3697.53</v>
      </c>
      <c r="E61" s="14">
        <v>2729.95</v>
      </c>
      <c r="F61" s="14">
        <v>1981</v>
      </c>
      <c r="G61" s="14">
        <v>1587.73</v>
      </c>
      <c r="H61" s="8">
        <v>1981</v>
      </c>
      <c r="I61" s="8">
        <v>1981</v>
      </c>
      <c r="J61" s="50">
        <f t="shared" si="2"/>
        <v>80.14790509843513</v>
      </c>
      <c r="K61" s="50">
        <f t="shared" si="3"/>
        <v>100</v>
      </c>
      <c r="L61" s="50">
        <f t="shared" si="4"/>
        <v>73.83172009422505</v>
      </c>
    </row>
    <row r="62" spans="1:12" ht="18.75" customHeight="1">
      <c r="A62" s="81" t="s">
        <v>39</v>
      </c>
      <c r="B62" s="59" t="s">
        <v>40</v>
      </c>
      <c r="C62" s="84">
        <v>122671.56</v>
      </c>
      <c r="D62" s="80">
        <v>67620.86</v>
      </c>
      <c r="E62" s="14"/>
      <c r="F62" s="14">
        <v>50952.04</v>
      </c>
      <c r="G62" s="14">
        <v>0</v>
      </c>
      <c r="H62" s="8">
        <f>77716.9-18488.95</f>
        <v>59227.95</v>
      </c>
      <c r="I62" s="8"/>
      <c r="J62" s="50"/>
      <c r="K62" s="50"/>
      <c r="L62" s="50"/>
    </row>
    <row r="63" spans="1:12" ht="20.25" customHeight="1">
      <c r="A63" s="81" t="s">
        <v>154</v>
      </c>
      <c r="B63" s="59" t="s">
        <v>43</v>
      </c>
      <c r="C63" s="84">
        <v>552127.2</v>
      </c>
      <c r="D63" s="80">
        <v>330638.83</v>
      </c>
      <c r="E63" s="14">
        <v>91871.6</v>
      </c>
      <c r="F63" s="14">
        <f>619439.21</f>
        <v>619439.21</v>
      </c>
      <c r="G63" s="14">
        <v>374407.52</v>
      </c>
      <c r="H63" s="8">
        <f>593746.47</f>
        <v>593746.47</v>
      </c>
      <c r="I63" s="8">
        <f>593500</f>
        <v>593500</v>
      </c>
      <c r="J63" s="50">
        <f t="shared" si="2"/>
        <v>60.44298035314879</v>
      </c>
      <c r="K63" s="50">
        <f t="shared" si="3"/>
        <v>99.95848901636418</v>
      </c>
      <c r="L63" s="46">
        <f t="shared" si="4"/>
        <v>27.786089129337892</v>
      </c>
    </row>
    <row r="64" spans="1:12" ht="18.75" customHeight="1">
      <c r="A64" s="75" t="s">
        <v>44</v>
      </c>
      <c r="B64" s="83" t="s">
        <v>45</v>
      </c>
      <c r="C64" s="56">
        <f aca="true" t="shared" si="15" ref="C64:I64">C65</f>
        <v>495</v>
      </c>
      <c r="D64" s="10">
        <f t="shared" si="15"/>
        <v>592.6</v>
      </c>
      <c r="E64" s="16">
        <f t="shared" si="15"/>
        <v>131.68</v>
      </c>
      <c r="F64" s="31">
        <f>F65</f>
        <v>480.89</v>
      </c>
      <c r="G64" s="31">
        <f>G65</f>
        <v>365.24</v>
      </c>
      <c r="H64" s="31">
        <f t="shared" si="15"/>
        <v>400.89</v>
      </c>
      <c r="I64" s="31">
        <f t="shared" si="15"/>
        <v>400</v>
      </c>
      <c r="J64" s="46">
        <f t="shared" si="2"/>
        <v>75.95084114870345</v>
      </c>
      <c r="K64" s="46">
        <f t="shared" si="3"/>
        <v>99.77799396343137</v>
      </c>
      <c r="L64" s="50">
        <f t="shared" si="4"/>
        <v>22.220722240971988</v>
      </c>
    </row>
    <row r="65" spans="1:12" ht="18.75" customHeight="1">
      <c r="A65" s="81" t="s">
        <v>46</v>
      </c>
      <c r="B65" s="59" t="s">
        <v>47</v>
      </c>
      <c r="C65" s="84">
        <v>495</v>
      </c>
      <c r="D65" s="80">
        <v>592.6</v>
      </c>
      <c r="E65" s="80">
        <v>131.68</v>
      </c>
      <c r="F65" s="14">
        <v>480.89</v>
      </c>
      <c r="G65" s="14">
        <v>365.24</v>
      </c>
      <c r="H65" s="8">
        <v>400.89</v>
      </c>
      <c r="I65" s="8">
        <v>400</v>
      </c>
      <c r="J65" s="50">
        <f t="shared" si="2"/>
        <v>75.95084114870345</v>
      </c>
      <c r="K65" s="50">
        <f t="shared" si="3"/>
        <v>99.77799396343137</v>
      </c>
      <c r="L65" s="50">
        <f t="shared" si="4"/>
        <v>22.220722240971988</v>
      </c>
    </row>
    <row r="66" spans="1:12" ht="39" customHeight="1">
      <c r="A66" s="75" t="s">
        <v>48</v>
      </c>
      <c r="B66" s="83" t="s">
        <v>49</v>
      </c>
      <c r="C66" s="31">
        <f>C67+C68</f>
        <v>60568.5</v>
      </c>
      <c r="D66" s="31">
        <f aca="true" t="shared" si="16" ref="D66:I66">SUM(D67:D68)</f>
        <v>55385</v>
      </c>
      <c r="E66" s="31">
        <f t="shared" si="16"/>
        <v>20572.08</v>
      </c>
      <c r="F66" s="31">
        <f>SUM(F67:F68)</f>
        <v>63148.619999999995</v>
      </c>
      <c r="G66" s="31">
        <f>SUM(G67:G68)</f>
        <v>50547.14</v>
      </c>
      <c r="H66" s="31">
        <f t="shared" si="16"/>
        <v>62596.25</v>
      </c>
      <c r="I66" s="31">
        <f t="shared" si="16"/>
        <v>62148.01</v>
      </c>
      <c r="J66" s="50">
        <f t="shared" si="2"/>
        <v>80.04472623471423</v>
      </c>
      <c r="K66" s="46">
        <f t="shared" si="3"/>
        <v>99.28391876510175</v>
      </c>
      <c r="L66" s="46">
        <f t="shared" si="4"/>
        <v>37.14377539044868</v>
      </c>
    </row>
    <row r="67" spans="1:12" ht="18.75" customHeight="1">
      <c r="A67" s="81" t="s">
        <v>50</v>
      </c>
      <c r="B67" s="59" t="s">
        <v>51</v>
      </c>
      <c r="C67" s="84">
        <v>12448.5</v>
      </c>
      <c r="D67" s="80">
        <v>11364.3</v>
      </c>
      <c r="E67" s="14">
        <v>3967.97</v>
      </c>
      <c r="F67" s="14">
        <v>14874.6</v>
      </c>
      <c r="G67" s="14">
        <v>12733.4</v>
      </c>
      <c r="H67" s="8">
        <v>14874.6</v>
      </c>
      <c r="I67" s="8">
        <v>14874</v>
      </c>
      <c r="J67" s="50">
        <f t="shared" si="2"/>
        <v>85.60499105858308</v>
      </c>
      <c r="K67" s="50">
        <f t="shared" si="3"/>
        <v>99.9959662780848</v>
      </c>
      <c r="L67" s="50">
        <f t="shared" si="4"/>
        <v>34.916096899941046</v>
      </c>
    </row>
    <row r="68" spans="1:12" ht="58.5" customHeight="1">
      <c r="A68" s="81" t="s">
        <v>52</v>
      </c>
      <c r="B68" s="78" t="s">
        <v>53</v>
      </c>
      <c r="C68" s="93">
        <v>48120</v>
      </c>
      <c r="D68" s="80">
        <v>44020.7</v>
      </c>
      <c r="E68" s="8">
        <v>16604.11</v>
      </c>
      <c r="F68" s="8">
        <v>48274.02</v>
      </c>
      <c r="G68" s="8">
        <v>37813.74</v>
      </c>
      <c r="H68" s="8">
        <v>47721.65</v>
      </c>
      <c r="I68" s="8">
        <v>47274.01</v>
      </c>
      <c r="J68" s="50">
        <f t="shared" si="2"/>
        <v>78.33145033291198</v>
      </c>
      <c r="K68" s="50">
        <f t="shared" si="3"/>
        <v>99.06197711101775</v>
      </c>
      <c r="L68" s="50">
        <f t="shared" si="4"/>
        <v>37.718868623170465</v>
      </c>
    </row>
    <row r="69" spans="1:12" ht="18.75" customHeight="1">
      <c r="A69" s="75" t="s">
        <v>54</v>
      </c>
      <c r="B69" s="83" t="s">
        <v>55</v>
      </c>
      <c r="C69" s="31">
        <f>C70+C72+C73+C74+C75+C71</f>
        <v>1592522.1</v>
      </c>
      <c r="D69" s="122">
        <f aca="true" t="shared" si="17" ref="D69:I69">D71+D72+D73+D74+D75+D70</f>
        <v>2264462.8499999996</v>
      </c>
      <c r="E69" s="122">
        <f t="shared" si="17"/>
        <v>469332.2</v>
      </c>
      <c r="F69" s="31">
        <f>F71+F72+F73+F74+F75+F70</f>
        <v>2588233.31</v>
      </c>
      <c r="G69" s="31">
        <f>G71+G72+G73+G74+G75+G70</f>
        <v>2113637.66</v>
      </c>
      <c r="H69" s="31">
        <f t="shared" si="17"/>
        <v>2675800.25</v>
      </c>
      <c r="I69" s="31">
        <f t="shared" si="17"/>
        <v>2518554</v>
      </c>
      <c r="J69" s="46">
        <f t="shared" si="2"/>
        <v>81.66333582964359</v>
      </c>
      <c r="K69" s="46">
        <f t="shared" si="3"/>
        <v>94.12339355301279</v>
      </c>
      <c r="L69" s="46">
        <f t="shared" si="4"/>
        <v>20.725983647733507</v>
      </c>
    </row>
    <row r="70" spans="1:12" ht="18.75" customHeight="1">
      <c r="A70" s="81" t="s">
        <v>56</v>
      </c>
      <c r="B70" s="61" t="s">
        <v>61</v>
      </c>
      <c r="C70" s="79">
        <v>14778</v>
      </c>
      <c r="D70" s="84">
        <v>14715.9</v>
      </c>
      <c r="E70" s="14">
        <v>3360.7</v>
      </c>
      <c r="F70" s="14">
        <v>474</v>
      </c>
      <c r="G70" s="14">
        <v>636.49</v>
      </c>
      <c r="H70" s="8">
        <v>474</v>
      </c>
      <c r="I70" s="8">
        <v>474</v>
      </c>
      <c r="J70" s="50">
        <f t="shared" si="2"/>
        <v>134.2805907172996</v>
      </c>
      <c r="K70" s="50">
        <f t="shared" si="3"/>
        <v>100</v>
      </c>
      <c r="L70" s="50">
        <f t="shared" si="4"/>
        <v>22.837203297114005</v>
      </c>
    </row>
    <row r="71" spans="1:12" ht="18.75" customHeight="1">
      <c r="A71" s="81" t="s">
        <v>59</v>
      </c>
      <c r="B71" s="61" t="s">
        <v>60</v>
      </c>
      <c r="C71" s="79">
        <v>7309</v>
      </c>
      <c r="D71" s="84">
        <v>7730.77</v>
      </c>
      <c r="E71" s="14">
        <v>2636.17</v>
      </c>
      <c r="F71" s="14">
        <v>7385</v>
      </c>
      <c r="G71" s="14">
        <v>6636.62</v>
      </c>
      <c r="H71" s="8">
        <v>7385</v>
      </c>
      <c r="I71" s="8">
        <v>7320</v>
      </c>
      <c r="J71" s="50">
        <f aca="true" t="shared" si="18" ref="J71:J105">G71/F71*100</f>
        <v>89.86621530128639</v>
      </c>
      <c r="K71" s="50">
        <f aca="true" t="shared" si="19" ref="K71:K106">I71/H71*100</f>
        <v>99.1198375084631</v>
      </c>
      <c r="L71" s="50">
        <f aca="true" t="shared" si="20" ref="L71:L105">E71/D71*100</f>
        <v>34.09970804978029</v>
      </c>
    </row>
    <row r="72" spans="1:12" ht="18.75" customHeight="1">
      <c r="A72" s="81" t="s">
        <v>62</v>
      </c>
      <c r="B72" s="85" t="s">
        <v>63</v>
      </c>
      <c r="C72" s="79">
        <v>335266.1</v>
      </c>
      <c r="D72" s="84">
        <v>396782.36</v>
      </c>
      <c r="E72" s="14">
        <v>148909.5</v>
      </c>
      <c r="F72" s="14">
        <v>378661.71</v>
      </c>
      <c r="G72" s="14">
        <v>317233.49</v>
      </c>
      <c r="H72" s="8">
        <f>452963.41+18247</f>
        <v>471210.41</v>
      </c>
      <c r="I72" s="8">
        <v>452580</v>
      </c>
      <c r="J72" s="50">
        <f t="shared" si="18"/>
        <v>83.77754645432725</v>
      </c>
      <c r="K72" s="50">
        <f t="shared" si="19"/>
        <v>96.04626519180678</v>
      </c>
      <c r="L72" s="50">
        <f t="shared" si="20"/>
        <v>37.529264153779415</v>
      </c>
    </row>
    <row r="73" spans="1:12" ht="18.75" customHeight="1">
      <c r="A73" s="81" t="s">
        <v>65</v>
      </c>
      <c r="B73" s="78" t="s">
        <v>64</v>
      </c>
      <c r="C73" s="79">
        <v>1042616</v>
      </c>
      <c r="D73" s="84">
        <v>1668913.4</v>
      </c>
      <c r="E73" s="14">
        <v>260223.17</v>
      </c>
      <c r="F73" s="14">
        <v>1997315.93</v>
      </c>
      <c r="G73" s="14">
        <v>1645125.89</v>
      </c>
      <c r="H73" s="8">
        <v>1992334.17</v>
      </c>
      <c r="I73" s="8">
        <v>1855000</v>
      </c>
      <c r="J73" s="50">
        <f t="shared" si="18"/>
        <v>82.36683367362919</v>
      </c>
      <c r="K73" s="50">
        <f t="shared" si="19"/>
        <v>93.10687072139109</v>
      </c>
      <c r="L73" s="50">
        <f t="shared" si="20"/>
        <v>15.592371060116122</v>
      </c>
    </row>
    <row r="74" spans="1:12" ht="18.75" customHeight="1">
      <c r="A74" s="81" t="s">
        <v>66</v>
      </c>
      <c r="B74" s="59" t="s">
        <v>67</v>
      </c>
      <c r="C74" s="79">
        <v>27357</v>
      </c>
      <c r="D74" s="84">
        <v>27255.9</v>
      </c>
      <c r="E74" s="14">
        <v>8359.94</v>
      </c>
      <c r="F74" s="14">
        <v>29912.67</v>
      </c>
      <c r="G74" s="14">
        <v>22435.65</v>
      </c>
      <c r="H74" s="8">
        <v>29912.67</v>
      </c>
      <c r="I74" s="8">
        <v>29180</v>
      </c>
      <c r="J74" s="50">
        <f t="shared" si="18"/>
        <v>75.00383616708238</v>
      </c>
      <c r="K74" s="50">
        <f t="shared" si="19"/>
        <v>97.55063656972112</v>
      </c>
      <c r="L74" s="50">
        <f t="shared" si="20"/>
        <v>30.67203798076747</v>
      </c>
    </row>
    <row r="75" spans="1:12" ht="18.75" customHeight="1">
      <c r="A75" s="81" t="s">
        <v>68</v>
      </c>
      <c r="B75" s="59" t="s">
        <v>69</v>
      </c>
      <c r="C75" s="79">
        <v>165196</v>
      </c>
      <c r="D75" s="84">
        <v>149064.52</v>
      </c>
      <c r="E75" s="14">
        <v>45842.72</v>
      </c>
      <c r="F75" s="14">
        <v>174484</v>
      </c>
      <c r="G75" s="14">
        <v>121569.52</v>
      </c>
      <c r="H75" s="8">
        <v>174484</v>
      </c>
      <c r="I75" s="8">
        <v>174000</v>
      </c>
      <c r="J75" s="50">
        <f t="shared" si="18"/>
        <v>69.67373512757618</v>
      </c>
      <c r="K75" s="50">
        <f t="shared" si="19"/>
        <v>99.72261066917311</v>
      </c>
      <c r="L75" s="50">
        <f t="shared" si="20"/>
        <v>30.753609242494463</v>
      </c>
    </row>
    <row r="76" spans="1:12" ht="18.75" customHeight="1">
      <c r="A76" s="75" t="s">
        <v>70</v>
      </c>
      <c r="B76" s="71" t="s">
        <v>71</v>
      </c>
      <c r="C76" s="31">
        <f aca="true" t="shared" si="21" ref="C76:I76">SUM(C77+C78+C80+C79)</f>
        <v>1594919.3599999999</v>
      </c>
      <c r="D76" s="31">
        <f t="shared" si="21"/>
        <v>2403356.52</v>
      </c>
      <c r="E76" s="31">
        <f t="shared" si="21"/>
        <v>425183.66000000003</v>
      </c>
      <c r="F76" s="31">
        <f>SUM(F77+F78+F80+F79)</f>
        <v>3773882.65</v>
      </c>
      <c r="G76" s="31">
        <f>SUM(G77+G78+G80+G79)</f>
        <v>1990245.65</v>
      </c>
      <c r="H76" s="31">
        <f t="shared" si="21"/>
        <v>3728444.9299999997</v>
      </c>
      <c r="I76" s="31">
        <f t="shared" si="21"/>
        <v>3387510</v>
      </c>
      <c r="J76" s="46">
        <f t="shared" si="18"/>
        <v>52.7373486295341</v>
      </c>
      <c r="K76" s="46">
        <f t="shared" si="19"/>
        <v>90.85584107044865</v>
      </c>
      <c r="L76" s="46">
        <f t="shared" si="20"/>
        <v>17.691243744394612</v>
      </c>
    </row>
    <row r="77" spans="1:12" ht="18.75" customHeight="1">
      <c r="A77" s="81" t="s">
        <v>72</v>
      </c>
      <c r="B77" s="86" t="s">
        <v>73</v>
      </c>
      <c r="C77" s="132">
        <v>493401.23</v>
      </c>
      <c r="D77" s="84">
        <v>803684.61</v>
      </c>
      <c r="E77" s="14">
        <v>16120.41</v>
      </c>
      <c r="F77" s="14">
        <v>1061169.14</v>
      </c>
      <c r="G77" s="14">
        <v>710210.97</v>
      </c>
      <c r="H77" s="8">
        <v>1041414.7</v>
      </c>
      <c r="I77" s="8">
        <v>980190</v>
      </c>
      <c r="J77" s="50">
        <f t="shared" si="18"/>
        <v>66.92721671118329</v>
      </c>
      <c r="K77" s="50">
        <f t="shared" si="19"/>
        <v>94.12100674207883</v>
      </c>
      <c r="L77" s="50">
        <f t="shared" si="20"/>
        <v>2.005812951924014</v>
      </c>
    </row>
    <row r="78" spans="1:12" ht="18.75" customHeight="1">
      <c r="A78" s="81" t="s">
        <v>74</v>
      </c>
      <c r="B78" s="86" t="s">
        <v>75</v>
      </c>
      <c r="C78" s="132">
        <v>329237.66</v>
      </c>
      <c r="D78" s="84">
        <v>732127.4</v>
      </c>
      <c r="E78" s="14">
        <v>191259</v>
      </c>
      <c r="F78" s="14">
        <v>1057616.53</v>
      </c>
      <c r="G78" s="14">
        <v>308888.41</v>
      </c>
      <c r="H78" s="8">
        <f>1044293.94+241.95</f>
        <v>1044535.8899999999</v>
      </c>
      <c r="I78" s="8">
        <v>980020</v>
      </c>
      <c r="J78" s="50">
        <f t="shared" si="18"/>
        <v>29.206087578831617</v>
      </c>
      <c r="K78" s="50">
        <f t="shared" si="19"/>
        <v>93.82348748208165</v>
      </c>
      <c r="L78" s="50">
        <f t="shared" si="20"/>
        <v>26.123732017132532</v>
      </c>
    </row>
    <row r="79" spans="1:12" ht="18.75" customHeight="1">
      <c r="A79" s="81" t="s">
        <v>76</v>
      </c>
      <c r="B79" s="61" t="s">
        <v>77</v>
      </c>
      <c r="C79" s="132">
        <v>585976.46</v>
      </c>
      <c r="D79" s="84">
        <v>692574.51</v>
      </c>
      <c r="E79" s="14">
        <v>148489.88</v>
      </c>
      <c r="F79" s="14">
        <v>1464986.1</v>
      </c>
      <c r="G79" s="14">
        <v>809084.16</v>
      </c>
      <c r="H79" s="8">
        <v>1450310.46</v>
      </c>
      <c r="I79" s="8">
        <v>1240000</v>
      </c>
      <c r="J79" s="50">
        <f t="shared" si="18"/>
        <v>55.22811172065045</v>
      </c>
      <c r="K79" s="50">
        <f t="shared" si="19"/>
        <v>85.49893517281811</v>
      </c>
      <c r="L79" s="50">
        <f t="shared" si="20"/>
        <v>21.440275068743144</v>
      </c>
    </row>
    <row r="80" spans="1:12" ht="18.75" customHeight="1">
      <c r="A80" s="81" t="s">
        <v>78</v>
      </c>
      <c r="B80" s="59" t="s">
        <v>79</v>
      </c>
      <c r="C80" s="150">
        <v>186304.01</v>
      </c>
      <c r="D80" s="84">
        <v>174970</v>
      </c>
      <c r="E80" s="14">
        <v>69314.37</v>
      </c>
      <c r="F80" s="14">
        <v>190110.88</v>
      </c>
      <c r="G80" s="14">
        <v>162062.11</v>
      </c>
      <c r="H80" s="8">
        <v>192183.88</v>
      </c>
      <c r="I80" s="8">
        <v>187300</v>
      </c>
      <c r="J80" s="50">
        <f t="shared" si="18"/>
        <v>85.24609953938459</v>
      </c>
      <c r="K80" s="50">
        <f t="shared" si="19"/>
        <v>97.45874627986488</v>
      </c>
      <c r="L80" s="50">
        <f t="shared" si="20"/>
        <v>39.61500257186946</v>
      </c>
    </row>
    <row r="81" spans="1:12" ht="18.75" customHeight="1">
      <c r="A81" s="87" t="s">
        <v>80</v>
      </c>
      <c r="B81" s="83" t="s">
        <v>81</v>
      </c>
      <c r="C81" s="56">
        <f aca="true" t="shared" si="22" ref="C81:I81">C82</f>
        <v>10100</v>
      </c>
      <c r="D81" s="31">
        <f t="shared" si="22"/>
        <v>14099.33</v>
      </c>
      <c r="E81" s="56">
        <f t="shared" si="22"/>
        <v>155.33</v>
      </c>
      <c r="F81" s="31">
        <f>F82</f>
        <v>39234.04</v>
      </c>
      <c r="G81" s="31">
        <f>G82</f>
        <v>5101.21</v>
      </c>
      <c r="H81" s="31">
        <f t="shared" si="22"/>
        <v>39194.05</v>
      </c>
      <c r="I81" s="31">
        <f t="shared" si="22"/>
        <v>38900</v>
      </c>
      <c r="J81" s="46">
        <f t="shared" si="18"/>
        <v>13.002000303817807</v>
      </c>
      <c r="K81" s="50">
        <f t="shared" si="19"/>
        <v>99.24975857304871</v>
      </c>
      <c r="L81" s="46">
        <f t="shared" si="20"/>
        <v>1.1016835551760262</v>
      </c>
    </row>
    <row r="82" spans="1:12" ht="21.75" customHeight="1">
      <c r="A82" s="81" t="s">
        <v>82</v>
      </c>
      <c r="B82" s="61" t="s">
        <v>83</v>
      </c>
      <c r="C82" s="80">
        <v>10100</v>
      </c>
      <c r="D82" s="80">
        <v>14099.33</v>
      </c>
      <c r="E82" s="80">
        <v>155.33</v>
      </c>
      <c r="F82" s="14">
        <v>39234.04</v>
      </c>
      <c r="G82" s="14">
        <v>5101.21</v>
      </c>
      <c r="H82" s="8">
        <v>39194.05</v>
      </c>
      <c r="I82" s="8">
        <v>38900</v>
      </c>
      <c r="J82" s="50">
        <f t="shared" si="18"/>
        <v>13.002000303817807</v>
      </c>
      <c r="K82" s="50">
        <f t="shared" si="19"/>
        <v>99.24975857304871</v>
      </c>
      <c r="L82" s="50">
        <f t="shared" si="20"/>
        <v>1.1016835551760262</v>
      </c>
    </row>
    <row r="83" spans="1:12" ht="18.75" customHeight="1">
      <c r="A83" s="87" t="s">
        <v>86</v>
      </c>
      <c r="B83" s="83" t="s">
        <v>87</v>
      </c>
      <c r="C83" s="31">
        <f aca="true" t="shared" si="23" ref="C83:I83">SUM(C84+C85+C86+C87)</f>
        <v>4044691.8400000003</v>
      </c>
      <c r="D83" s="31">
        <f t="shared" si="23"/>
        <v>5306903.29</v>
      </c>
      <c r="E83" s="31">
        <f t="shared" si="23"/>
        <v>2146649.87</v>
      </c>
      <c r="F83" s="31">
        <f>SUM(F84+F85+F86+F87)</f>
        <v>5796865.210000001</v>
      </c>
      <c r="G83" s="31">
        <f>SUM(G84+G85+G86+G87)</f>
        <v>5145278.2700000005</v>
      </c>
      <c r="H83" s="31">
        <f t="shared" si="23"/>
        <v>5797341.1899999995</v>
      </c>
      <c r="I83" s="31">
        <f t="shared" si="23"/>
        <v>5750100</v>
      </c>
      <c r="J83" s="46">
        <f t="shared" si="18"/>
        <v>88.75966722710807</v>
      </c>
      <c r="K83" s="46">
        <f t="shared" si="19"/>
        <v>99.18512317195533</v>
      </c>
      <c r="L83" s="46">
        <f t="shared" si="20"/>
        <v>40.45014112175389</v>
      </c>
    </row>
    <row r="84" spans="1:12" ht="18.75" customHeight="1">
      <c r="A84" s="77" t="s">
        <v>88</v>
      </c>
      <c r="B84" s="59" t="s">
        <v>89</v>
      </c>
      <c r="C84" s="132">
        <v>915771.37</v>
      </c>
      <c r="D84" s="84">
        <v>1692325.24</v>
      </c>
      <c r="E84" s="14">
        <v>663640.09</v>
      </c>
      <c r="F84" s="14">
        <v>2630379.84</v>
      </c>
      <c r="G84" s="14">
        <v>2176058.8</v>
      </c>
      <c r="H84" s="8">
        <v>2628300.44</v>
      </c>
      <c r="I84" s="8">
        <v>2610100</v>
      </c>
      <c r="J84" s="50">
        <f t="shared" si="18"/>
        <v>82.7279302748914</v>
      </c>
      <c r="K84" s="50">
        <f t="shared" si="19"/>
        <v>99.3075205664083</v>
      </c>
      <c r="L84" s="50">
        <f t="shared" si="20"/>
        <v>39.21468960659122</v>
      </c>
    </row>
    <row r="85" spans="1:12" ht="18.75" customHeight="1">
      <c r="A85" s="81" t="s">
        <v>90</v>
      </c>
      <c r="B85" s="86" t="s">
        <v>91</v>
      </c>
      <c r="C85" s="132">
        <v>2755748.99</v>
      </c>
      <c r="D85" s="84">
        <v>3021823.73</v>
      </c>
      <c r="E85" s="14">
        <v>1368079.99</v>
      </c>
      <c r="F85" s="14">
        <v>2639857.72</v>
      </c>
      <c r="G85" s="14">
        <v>2535219.18</v>
      </c>
      <c r="H85" s="8">
        <v>2641019.09</v>
      </c>
      <c r="I85" s="8">
        <v>2620000</v>
      </c>
      <c r="J85" s="50">
        <f t="shared" si="18"/>
        <v>96.0362053148834</v>
      </c>
      <c r="K85" s="50">
        <f t="shared" si="19"/>
        <v>99.2041295695443</v>
      </c>
      <c r="L85" s="50">
        <f t="shared" si="20"/>
        <v>45.273322080901124</v>
      </c>
    </row>
    <row r="86" spans="1:12" ht="21" customHeight="1">
      <c r="A86" s="81" t="s">
        <v>92</v>
      </c>
      <c r="B86" s="61" t="s">
        <v>93</v>
      </c>
      <c r="C86" s="132">
        <v>115610.93</v>
      </c>
      <c r="D86" s="84">
        <v>136550.28</v>
      </c>
      <c r="E86" s="14">
        <v>45432.17</v>
      </c>
      <c r="F86" s="14">
        <v>164639.21</v>
      </c>
      <c r="G86" s="14">
        <v>152040.36</v>
      </c>
      <c r="H86" s="8">
        <v>164639.21</v>
      </c>
      <c r="I86" s="8">
        <v>164000</v>
      </c>
      <c r="J86" s="50">
        <f t="shared" si="18"/>
        <v>92.34760055031848</v>
      </c>
      <c r="K86" s="50">
        <f t="shared" si="19"/>
        <v>99.61175105249838</v>
      </c>
      <c r="L86" s="50">
        <f t="shared" si="20"/>
        <v>33.27138545596537</v>
      </c>
    </row>
    <row r="87" spans="1:12" ht="18.75" customHeight="1">
      <c r="A87" s="81" t="s">
        <v>94</v>
      </c>
      <c r="B87" s="85" t="s">
        <v>95</v>
      </c>
      <c r="C87" s="132">
        <v>257560.55</v>
      </c>
      <c r="D87" s="84">
        <v>456204.04</v>
      </c>
      <c r="E87" s="14">
        <v>69497.62</v>
      </c>
      <c r="F87" s="14">
        <v>361988.44</v>
      </c>
      <c r="G87" s="14">
        <v>281959.93</v>
      </c>
      <c r="H87" s="8">
        <v>363382.45</v>
      </c>
      <c r="I87" s="8">
        <v>356000</v>
      </c>
      <c r="J87" s="50">
        <f t="shared" si="18"/>
        <v>77.89197080437154</v>
      </c>
      <c r="K87" s="50">
        <f t="shared" si="19"/>
        <v>97.96840766525736</v>
      </c>
      <c r="L87" s="50">
        <f t="shared" si="20"/>
        <v>15.23388964288874</v>
      </c>
    </row>
    <row r="88" spans="1:12" ht="18.75" customHeight="1">
      <c r="A88" s="87" t="s">
        <v>96</v>
      </c>
      <c r="B88" s="83" t="s">
        <v>171</v>
      </c>
      <c r="C88" s="31">
        <f aca="true" t="shared" si="24" ref="C88:I88">C89</f>
        <v>321696.66</v>
      </c>
      <c r="D88" s="31">
        <f t="shared" si="24"/>
        <v>298053.78</v>
      </c>
      <c r="E88" s="31">
        <f t="shared" si="24"/>
        <v>94955</v>
      </c>
      <c r="F88" s="31">
        <f>F89</f>
        <v>368129.62</v>
      </c>
      <c r="G88" s="31">
        <f>G89</f>
        <v>299236.34</v>
      </c>
      <c r="H88" s="31">
        <f t="shared" si="24"/>
        <v>368129.62</v>
      </c>
      <c r="I88" s="31">
        <f t="shared" si="24"/>
        <v>367900</v>
      </c>
      <c r="J88" s="46">
        <f t="shared" si="18"/>
        <v>81.2855917434734</v>
      </c>
      <c r="K88" s="50">
        <f t="shared" si="19"/>
        <v>99.93762523102596</v>
      </c>
      <c r="L88" s="46">
        <f t="shared" si="20"/>
        <v>31.858344490715734</v>
      </c>
    </row>
    <row r="89" spans="1:12" ht="18.75" customHeight="1">
      <c r="A89" s="81" t="s">
        <v>97</v>
      </c>
      <c r="B89" s="59" t="s">
        <v>98</v>
      </c>
      <c r="C89" s="84">
        <v>321696.66</v>
      </c>
      <c r="D89" s="84">
        <f>297091.58+962.2</f>
        <v>298053.78</v>
      </c>
      <c r="E89" s="84">
        <v>94955</v>
      </c>
      <c r="F89" s="14">
        <v>368129.62</v>
      </c>
      <c r="G89" s="14">
        <v>299236.34</v>
      </c>
      <c r="H89" s="8">
        <v>368129.62</v>
      </c>
      <c r="I89" s="8">
        <v>367900</v>
      </c>
      <c r="J89" s="50">
        <f t="shared" si="18"/>
        <v>81.2855917434734</v>
      </c>
      <c r="K89" s="50">
        <f t="shared" si="19"/>
        <v>99.93762523102596</v>
      </c>
      <c r="L89" s="50">
        <f t="shared" si="20"/>
        <v>31.858344490715734</v>
      </c>
    </row>
    <row r="90" spans="1:12" ht="18.75" customHeight="1">
      <c r="A90" s="75" t="s">
        <v>103</v>
      </c>
      <c r="B90" s="71" t="s">
        <v>104</v>
      </c>
      <c r="C90" s="31">
        <f aca="true" t="shared" si="25" ref="C90:I90">C91+C92+C93+C94+C95</f>
        <v>411845.60000000003</v>
      </c>
      <c r="D90" s="31">
        <f t="shared" si="25"/>
        <v>425583.39</v>
      </c>
      <c r="E90" s="31">
        <f t="shared" si="25"/>
        <v>151904.72</v>
      </c>
      <c r="F90" s="31">
        <f>F91+F92+F93+F94+F95</f>
        <v>430742.15</v>
      </c>
      <c r="G90" s="31">
        <f>G91+G92+G93+G94+G95</f>
        <v>336864.42</v>
      </c>
      <c r="H90" s="31">
        <f t="shared" si="25"/>
        <v>427568.82</v>
      </c>
      <c r="I90" s="31">
        <f t="shared" si="25"/>
        <v>427510.87</v>
      </c>
      <c r="J90" s="46">
        <f t="shared" si="18"/>
        <v>78.2055854064897</v>
      </c>
      <c r="K90" s="46">
        <f t="shared" si="19"/>
        <v>99.98644662629982</v>
      </c>
      <c r="L90" s="46">
        <f t="shared" si="20"/>
        <v>35.69329150745286</v>
      </c>
    </row>
    <row r="91" spans="1:12" ht="18.75" customHeight="1" hidden="1">
      <c r="A91" s="81" t="s">
        <v>105</v>
      </c>
      <c r="B91" s="59" t="s">
        <v>106</v>
      </c>
      <c r="C91" s="79"/>
      <c r="D91" s="84">
        <v>21991</v>
      </c>
      <c r="E91" s="14">
        <v>9174.7</v>
      </c>
      <c r="F91" s="80"/>
      <c r="G91" s="80"/>
      <c r="H91" s="80"/>
      <c r="I91" s="80"/>
      <c r="J91" s="50"/>
      <c r="K91" s="50" t="e">
        <f t="shared" si="19"/>
        <v>#DIV/0!</v>
      </c>
      <c r="L91" s="50">
        <f t="shared" si="20"/>
        <v>41.720249192851625</v>
      </c>
    </row>
    <row r="92" spans="1:12" ht="18.75" customHeight="1">
      <c r="A92" s="81" t="s">
        <v>107</v>
      </c>
      <c r="B92" s="86" t="s">
        <v>108</v>
      </c>
      <c r="C92" s="133">
        <v>54463.79</v>
      </c>
      <c r="D92" s="84">
        <v>51249.9</v>
      </c>
      <c r="E92" s="14">
        <v>20488.24</v>
      </c>
      <c r="F92" s="14">
        <v>59540.87</v>
      </c>
      <c r="G92" s="14">
        <v>54600.2</v>
      </c>
      <c r="H92" s="80">
        <v>59540.87</v>
      </c>
      <c r="I92" s="80">
        <v>59540.87</v>
      </c>
      <c r="J92" s="50">
        <f t="shared" si="18"/>
        <v>91.70205272445632</v>
      </c>
      <c r="K92" s="50">
        <f t="shared" si="19"/>
        <v>100</v>
      </c>
      <c r="L92" s="50">
        <f t="shared" si="20"/>
        <v>39.97713166269593</v>
      </c>
    </row>
    <row r="93" spans="1:12" ht="18.75" customHeight="1">
      <c r="A93" s="81" t="s">
        <v>109</v>
      </c>
      <c r="B93" s="59" t="s">
        <v>110</v>
      </c>
      <c r="C93" s="133">
        <v>131235.7</v>
      </c>
      <c r="D93" s="84">
        <v>116465.8</v>
      </c>
      <c r="E93" s="14">
        <v>36846.61</v>
      </c>
      <c r="F93" s="14">
        <v>184505.65</v>
      </c>
      <c r="G93" s="14">
        <v>128601.15</v>
      </c>
      <c r="H93" s="8">
        <v>181782.32</v>
      </c>
      <c r="I93" s="8">
        <v>181750</v>
      </c>
      <c r="J93" s="50">
        <f t="shared" si="18"/>
        <v>69.70038586894222</v>
      </c>
      <c r="K93" s="50">
        <f t="shared" si="19"/>
        <v>99.98222049317008</v>
      </c>
      <c r="L93" s="50">
        <f t="shared" si="20"/>
        <v>31.63727892651748</v>
      </c>
    </row>
    <row r="94" spans="1:12" ht="18.75" customHeight="1">
      <c r="A94" s="81" t="s">
        <v>111</v>
      </c>
      <c r="B94" s="78" t="s">
        <v>112</v>
      </c>
      <c r="C94" s="133">
        <v>135891.41</v>
      </c>
      <c r="D94" s="84">
        <v>154378.07</v>
      </c>
      <c r="E94" s="14">
        <v>54710.7</v>
      </c>
      <c r="F94" s="14">
        <v>97340.62</v>
      </c>
      <c r="G94" s="14">
        <v>77997.46</v>
      </c>
      <c r="H94" s="8">
        <v>97340.62</v>
      </c>
      <c r="I94" s="8">
        <v>97340</v>
      </c>
      <c r="J94" s="50">
        <f t="shared" si="18"/>
        <v>80.12837806046439</v>
      </c>
      <c r="K94" s="50">
        <f t="shared" si="19"/>
        <v>99.99936306138177</v>
      </c>
      <c r="L94" s="50">
        <f t="shared" si="20"/>
        <v>35.43942478358487</v>
      </c>
    </row>
    <row r="95" spans="1:12" ht="18.75" customHeight="1">
      <c r="A95" s="81" t="s">
        <v>113</v>
      </c>
      <c r="B95" s="59" t="s">
        <v>114</v>
      </c>
      <c r="C95" s="133">
        <v>90254.7</v>
      </c>
      <c r="D95" s="84">
        <v>81498.62</v>
      </c>
      <c r="E95" s="14">
        <v>30684.47</v>
      </c>
      <c r="F95" s="14">
        <v>89355.01</v>
      </c>
      <c r="G95" s="14">
        <v>75665.61</v>
      </c>
      <c r="H95" s="8">
        <v>88905.01</v>
      </c>
      <c r="I95" s="8">
        <v>88880</v>
      </c>
      <c r="J95" s="50">
        <f t="shared" si="18"/>
        <v>84.67976222038361</v>
      </c>
      <c r="K95" s="50">
        <f t="shared" si="19"/>
        <v>99.97186885193534</v>
      </c>
      <c r="L95" s="50">
        <f t="shared" si="20"/>
        <v>37.65029395589766</v>
      </c>
    </row>
    <row r="96" spans="1:12" ht="18.75" customHeight="1">
      <c r="A96" s="75" t="s">
        <v>115</v>
      </c>
      <c r="B96" s="91" t="s">
        <v>102</v>
      </c>
      <c r="C96" s="56">
        <f aca="true" t="shared" si="26" ref="C96:I96">SUM(C97:C100)</f>
        <v>59766</v>
      </c>
      <c r="D96" s="31">
        <f t="shared" si="26"/>
        <v>92000</v>
      </c>
      <c r="E96" s="31">
        <f t="shared" si="26"/>
        <v>42462.55</v>
      </c>
      <c r="F96" s="31">
        <f>SUM(F97:F100)</f>
        <v>159844.6</v>
      </c>
      <c r="G96" s="31">
        <f>SUM(G97:G100)</f>
        <v>151654.16999999998</v>
      </c>
      <c r="H96" s="31">
        <f t="shared" si="26"/>
        <v>160001.6</v>
      </c>
      <c r="I96" s="31">
        <f t="shared" si="26"/>
        <v>159870</v>
      </c>
      <c r="J96" s="46">
        <f t="shared" si="18"/>
        <v>94.87600456943805</v>
      </c>
      <c r="K96" s="46">
        <f t="shared" si="19"/>
        <v>99.91775082249177</v>
      </c>
      <c r="L96" s="46">
        <f t="shared" si="20"/>
        <v>46.154945652173915</v>
      </c>
    </row>
    <row r="97" spans="1:12" ht="18.75" customHeight="1">
      <c r="A97" s="81" t="s">
        <v>155</v>
      </c>
      <c r="B97" s="92" t="s">
        <v>165</v>
      </c>
      <c r="C97" s="84">
        <v>8000</v>
      </c>
      <c r="D97" s="84">
        <v>8000</v>
      </c>
      <c r="E97" s="84">
        <v>2462.55</v>
      </c>
      <c r="F97" s="14">
        <v>8000</v>
      </c>
      <c r="G97" s="14">
        <v>6102.39</v>
      </c>
      <c r="H97" s="8">
        <v>8157</v>
      </c>
      <c r="I97" s="8">
        <v>8100</v>
      </c>
      <c r="J97" s="50">
        <f t="shared" si="18"/>
        <v>76.279875</v>
      </c>
      <c r="K97" s="50">
        <f t="shared" si="19"/>
        <v>99.30121368150056</v>
      </c>
      <c r="L97" s="50">
        <f t="shared" si="20"/>
        <v>30.781875000000003</v>
      </c>
    </row>
    <row r="98" spans="1:12" ht="18.75" customHeight="1">
      <c r="A98" s="81" t="s">
        <v>258</v>
      </c>
      <c r="B98" s="92" t="s">
        <v>261</v>
      </c>
      <c r="C98" s="84">
        <v>6466</v>
      </c>
      <c r="D98" s="2"/>
      <c r="E98" s="8"/>
      <c r="F98" s="14">
        <v>6466</v>
      </c>
      <c r="G98" s="14">
        <v>5936.75</v>
      </c>
      <c r="H98" s="8">
        <v>6466</v>
      </c>
      <c r="I98" s="8">
        <v>6400</v>
      </c>
      <c r="J98" s="50">
        <f t="shared" si="18"/>
        <v>91.81487782245593</v>
      </c>
      <c r="K98" s="50">
        <f t="shared" si="19"/>
        <v>98.97927621404268</v>
      </c>
      <c r="L98" s="50"/>
    </row>
    <row r="99" spans="1:12" ht="18.75" customHeight="1">
      <c r="A99" s="81" t="s">
        <v>156</v>
      </c>
      <c r="B99" s="93" t="s">
        <v>166</v>
      </c>
      <c r="C99" s="80">
        <v>42300</v>
      </c>
      <c r="D99" s="84">
        <v>84000</v>
      </c>
      <c r="E99" s="84">
        <v>40000</v>
      </c>
      <c r="F99" s="14">
        <v>136670</v>
      </c>
      <c r="G99" s="14">
        <v>134010.73</v>
      </c>
      <c r="H99" s="8">
        <v>136670</v>
      </c>
      <c r="I99" s="8">
        <v>136670</v>
      </c>
      <c r="J99" s="50">
        <f t="shared" si="18"/>
        <v>98.05424014048438</v>
      </c>
      <c r="K99" s="50">
        <f t="shared" si="19"/>
        <v>100</v>
      </c>
      <c r="L99" s="50">
        <f t="shared" si="20"/>
        <v>47.61904761904761</v>
      </c>
    </row>
    <row r="100" spans="1:12" ht="18.75" customHeight="1">
      <c r="A100" s="81" t="s">
        <v>252</v>
      </c>
      <c r="B100" s="93" t="s">
        <v>253</v>
      </c>
      <c r="C100" s="84">
        <v>3000</v>
      </c>
      <c r="D100" s="84"/>
      <c r="E100" s="84"/>
      <c r="F100" s="14">
        <v>8708.6</v>
      </c>
      <c r="G100" s="14">
        <v>5604.3</v>
      </c>
      <c r="H100" s="8">
        <v>8708.6</v>
      </c>
      <c r="I100" s="8">
        <v>8700</v>
      </c>
      <c r="J100" s="50">
        <f t="shared" si="18"/>
        <v>64.35362744872884</v>
      </c>
      <c r="K100" s="50">
        <f t="shared" si="19"/>
        <v>99.90124704315274</v>
      </c>
      <c r="L100" s="50"/>
    </row>
    <row r="101" spans="1:12" ht="18.75" customHeight="1">
      <c r="A101" s="94" t="s">
        <v>157</v>
      </c>
      <c r="B101" s="95" t="s">
        <v>167</v>
      </c>
      <c r="C101" s="56">
        <f aca="true" t="shared" si="27" ref="C101:I101">SUM(C102:C103)</f>
        <v>37576</v>
      </c>
      <c r="D101" s="31">
        <f t="shared" si="27"/>
        <v>37551</v>
      </c>
      <c r="E101" s="56">
        <f t="shared" si="27"/>
        <v>9501.09</v>
      </c>
      <c r="F101" s="31">
        <f>SUM(F102:F103)</f>
        <v>37811.46</v>
      </c>
      <c r="G101" s="31">
        <f>SUM(G102:G103)</f>
        <v>31101.53</v>
      </c>
      <c r="H101" s="31">
        <f t="shared" si="27"/>
        <v>38229.91</v>
      </c>
      <c r="I101" s="31">
        <f t="shared" si="27"/>
        <v>38200</v>
      </c>
      <c r="J101" s="46">
        <f t="shared" si="18"/>
        <v>82.25424249685148</v>
      </c>
      <c r="K101" s="46">
        <f t="shared" si="19"/>
        <v>99.92176282915653</v>
      </c>
      <c r="L101" s="46">
        <f t="shared" si="20"/>
        <v>25.301829511863865</v>
      </c>
    </row>
    <row r="102" spans="1:12" ht="18.75" customHeight="1">
      <c r="A102" s="96" t="s">
        <v>158</v>
      </c>
      <c r="B102" s="93" t="s">
        <v>100</v>
      </c>
      <c r="C102" s="84">
        <v>2976</v>
      </c>
      <c r="D102" s="84">
        <v>2976</v>
      </c>
      <c r="E102" s="14">
        <v>956.81</v>
      </c>
      <c r="F102" s="14">
        <v>3386.53</v>
      </c>
      <c r="G102" s="14">
        <v>2976</v>
      </c>
      <c r="H102" s="8">
        <v>3804.98</v>
      </c>
      <c r="I102" s="8">
        <v>3800</v>
      </c>
      <c r="J102" s="50">
        <f t="shared" si="18"/>
        <v>87.87756198822983</v>
      </c>
      <c r="K102" s="50">
        <f t="shared" si="19"/>
        <v>99.8691188915579</v>
      </c>
      <c r="L102" s="50">
        <f t="shared" si="20"/>
        <v>32.150873655913976</v>
      </c>
    </row>
    <row r="103" spans="1:12" ht="18.75" customHeight="1">
      <c r="A103" s="96" t="s">
        <v>159</v>
      </c>
      <c r="B103" s="93" t="s">
        <v>168</v>
      </c>
      <c r="C103" s="84">
        <v>34600</v>
      </c>
      <c r="D103" s="84">
        <v>34575</v>
      </c>
      <c r="E103" s="14">
        <v>8544.28</v>
      </c>
      <c r="F103" s="14">
        <v>34424.93</v>
      </c>
      <c r="G103" s="14">
        <v>28125.53</v>
      </c>
      <c r="H103" s="8">
        <v>34424.93</v>
      </c>
      <c r="I103" s="8">
        <v>34400</v>
      </c>
      <c r="J103" s="50">
        <f t="shared" si="18"/>
        <v>81.70105211542914</v>
      </c>
      <c r="K103" s="50">
        <f t="shared" si="19"/>
        <v>99.9275815520903</v>
      </c>
      <c r="L103" s="50">
        <f t="shared" si="20"/>
        <v>24.712306579898772</v>
      </c>
    </row>
    <row r="104" spans="1:12" ht="18.75" customHeight="1">
      <c r="A104" s="87" t="s">
        <v>160</v>
      </c>
      <c r="B104" s="95" t="s">
        <v>169</v>
      </c>
      <c r="C104" s="31">
        <f aca="true" t="shared" si="28" ref="C104:I104">C105</f>
        <v>366830.9</v>
      </c>
      <c r="D104" s="31">
        <f t="shared" si="28"/>
        <v>327881.2</v>
      </c>
      <c r="E104" s="31">
        <f t="shared" si="28"/>
        <v>120613.85</v>
      </c>
      <c r="F104" s="31">
        <f>F105</f>
        <v>340209.4</v>
      </c>
      <c r="G104" s="31">
        <f>G105</f>
        <v>285910.89</v>
      </c>
      <c r="H104" s="31">
        <f t="shared" si="28"/>
        <v>316709.4</v>
      </c>
      <c r="I104" s="31">
        <f t="shared" si="28"/>
        <v>316709.4</v>
      </c>
      <c r="J104" s="46">
        <f t="shared" si="18"/>
        <v>84.03967967963261</v>
      </c>
      <c r="K104" s="50">
        <f t="shared" si="19"/>
        <v>100</v>
      </c>
      <c r="L104" s="46">
        <f t="shared" si="20"/>
        <v>36.78583889530721</v>
      </c>
    </row>
    <row r="105" spans="1:12" ht="39.75" customHeight="1">
      <c r="A105" s="77" t="s">
        <v>161</v>
      </c>
      <c r="B105" s="93" t="s">
        <v>152</v>
      </c>
      <c r="C105" s="80">
        <v>366830.9</v>
      </c>
      <c r="D105" s="80">
        <v>327881.2</v>
      </c>
      <c r="E105" s="80">
        <v>120613.85</v>
      </c>
      <c r="F105" s="8">
        <v>340209.4</v>
      </c>
      <c r="G105" s="8">
        <v>285910.89</v>
      </c>
      <c r="H105" s="8">
        <v>316709.4</v>
      </c>
      <c r="I105" s="8">
        <v>316709.4</v>
      </c>
      <c r="J105" s="50">
        <f t="shared" si="18"/>
        <v>84.03967967963261</v>
      </c>
      <c r="K105" s="50">
        <f t="shared" si="19"/>
        <v>100</v>
      </c>
      <c r="L105" s="50">
        <f t="shared" si="20"/>
        <v>36.78583889530721</v>
      </c>
    </row>
    <row r="106" spans="1:12" ht="18.75" customHeight="1">
      <c r="A106" s="81"/>
      <c r="B106" s="71" t="s">
        <v>116</v>
      </c>
      <c r="C106" s="31">
        <f>SUM(C56+C64+C66+C69+C76+C81+C83+C88+C90+C96+C101+C104)</f>
        <v>9511854.39</v>
      </c>
      <c r="D106" s="31">
        <f aca="true" t="shared" si="29" ref="D106:I106">SUM(D56+D64+D66+D69+D76+D81+D83+$A88:$IV88+D90+D96+D101+D104)</f>
        <v>11918718.069999998</v>
      </c>
      <c r="E106" s="31">
        <f t="shared" si="29"/>
        <v>3688814.4800000004</v>
      </c>
      <c r="F106" s="31">
        <f>SUM(F56+F64+F66+F69+F76+F81+F83+88:88+F90+F96+F101+F104)</f>
        <v>14605123.780000001</v>
      </c>
      <c r="G106" s="31">
        <f>SUM(G56+G64+G66+G69+G76+G81+G83+88:88+G90+G96+G101+G104)</f>
        <v>11063179.65</v>
      </c>
      <c r="H106" s="31">
        <f t="shared" si="29"/>
        <v>14600894.609999998</v>
      </c>
      <c r="I106" s="31">
        <f t="shared" si="29"/>
        <v>13994622.28</v>
      </c>
      <c r="J106" s="46">
        <f>G106/F106*100</f>
        <v>75.74861957109684</v>
      </c>
      <c r="K106" s="46">
        <f t="shared" si="19"/>
        <v>95.84770422502216</v>
      </c>
      <c r="L106" s="46">
        <f>E106/D106*100</f>
        <v>30.94975867652184</v>
      </c>
    </row>
    <row r="107" spans="1:12" ht="18.75" customHeight="1">
      <c r="A107" s="81"/>
      <c r="B107" s="59" t="s">
        <v>117</v>
      </c>
      <c r="C107" s="97">
        <f aca="true" t="shared" si="30" ref="C107:I107">C54-C106</f>
        <v>-124386.70000000112</v>
      </c>
      <c r="D107" s="97">
        <f t="shared" si="30"/>
        <v>-1131100.5299999993</v>
      </c>
      <c r="E107" s="97">
        <f t="shared" si="30"/>
        <v>577745.3339999989</v>
      </c>
      <c r="F107" s="144">
        <f>F54-F106</f>
        <v>-1601538.6899999995</v>
      </c>
      <c r="G107" s="144">
        <f>G54-G106</f>
        <v>479360.6499999985</v>
      </c>
      <c r="H107" s="158">
        <f t="shared" si="30"/>
        <v>-1601538.6899999958</v>
      </c>
      <c r="I107" s="158">
        <f t="shared" si="30"/>
        <v>-1157935.2000000011</v>
      </c>
      <c r="J107" s="98"/>
      <c r="K107" s="98"/>
      <c r="L107" s="99"/>
    </row>
    <row r="108" spans="1:12" ht="18.75" customHeight="1">
      <c r="A108" s="40" t="s">
        <v>118</v>
      </c>
      <c r="B108" s="36" t="s">
        <v>119</v>
      </c>
      <c r="C108" s="31"/>
      <c r="D108" s="100"/>
      <c r="E108" s="100"/>
      <c r="F108" s="145"/>
      <c r="G108" s="146"/>
      <c r="H108" s="146"/>
      <c r="I108" s="146"/>
      <c r="J108" s="98"/>
      <c r="K108" s="98"/>
      <c r="L108" s="99"/>
    </row>
    <row r="109" spans="1:12" ht="22.5" customHeight="1">
      <c r="A109" s="102" t="s">
        <v>120</v>
      </c>
      <c r="B109" s="61" t="s">
        <v>121</v>
      </c>
      <c r="C109" s="80">
        <f>C112-C116+C125</f>
        <v>124386.70000000019</v>
      </c>
      <c r="D109" s="80">
        <f>D112-D116+D125</f>
        <v>125417.00000000009</v>
      </c>
      <c r="E109" s="128">
        <f>E112-E116+E125+E127</f>
        <v>-1080404.4800000002</v>
      </c>
      <c r="F109" s="147">
        <f>F112-F116+F125</f>
        <v>138075.7000000002</v>
      </c>
      <c r="G109" s="148">
        <f>G112-G116+G125+G127</f>
        <v>-127379</v>
      </c>
      <c r="H109" s="148">
        <f>H112-H116+H125+H127</f>
        <v>138075.7000000002</v>
      </c>
      <c r="I109" s="148">
        <f>I112-I116+I125+I127</f>
        <v>162936.7000000002</v>
      </c>
      <c r="J109" s="103"/>
      <c r="K109" s="103"/>
      <c r="L109" s="99"/>
    </row>
    <row r="110" spans="1:12" ht="18.75" customHeight="1">
      <c r="A110" s="102" t="s">
        <v>122</v>
      </c>
      <c r="B110" s="104" t="s">
        <v>123</v>
      </c>
      <c r="C110" s="80">
        <f aca="true" t="shared" si="31" ref="C110:I111">C113-C117</f>
        <v>124386.70000000019</v>
      </c>
      <c r="D110" s="80">
        <f t="shared" si="31"/>
        <v>128553.1000000001</v>
      </c>
      <c r="E110" s="80">
        <f t="shared" si="31"/>
        <v>-1078458.1</v>
      </c>
      <c r="F110" s="93">
        <f>F113-F117</f>
        <v>124386.70000000019</v>
      </c>
      <c r="G110" s="93">
        <f>G113-G117</f>
        <v>-365929</v>
      </c>
      <c r="H110" s="93">
        <f t="shared" si="31"/>
        <v>124386.70000000019</v>
      </c>
      <c r="I110" s="93">
        <f t="shared" si="31"/>
        <v>124386.70000000019</v>
      </c>
      <c r="J110" s="105"/>
      <c r="K110" s="105"/>
      <c r="L110" s="99"/>
    </row>
    <row r="111" spans="1:12" ht="36.75" customHeight="1">
      <c r="A111" s="102" t="s">
        <v>147</v>
      </c>
      <c r="B111" s="104" t="s">
        <v>148</v>
      </c>
      <c r="C111" s="80">
        <f t="shared" si="31"/>
        <v>0</v>
      </c>
      <c r="D111" s="80">
        <f t="shared" si="31"/>
        <v>-7138</v>
      </c>
      <c r="E111" s="80">
        <f t="shared" si="31"/>
        <v>-5948.28</v>
      </c>
      <c r="F111" s="93"/>
      <c r="G111" s="148"/>
      <c r="H111" s="148"/>
      <c r="I111" s="148"/>
      <c r="J111" s="105"/>
      <c r="K111" s="105"/>
      <c r="L111" s="99"/>
    </row>
    <row r="112" spans="1:12" ht="18.75" customHeight="1">
      <c r="A112" s="102"/>
      <c r="B112" s="106" t="s">
        <v>124</v>
      </c>
      <c r="C112" s="107">
        <f aca="true" t="shared" si="32" ref="C112:I112">C113+C114</f>
        <v>2340315.7</v>
      </c>
      <c r="D112" s="107">
        <f t="shared" si="32"/>
        <v>2707011.2</v>
      </c>
      <c r="E112" s="107">
        <f t="shared" si="32"/>
        <v>150000</v>
      </c>
      <c r="F112" s="95">
        <f>F113+F114</f>
        <v>2340315.7</v>
      </c>
      <c r="G112" s="95">
        <f>G113+G114</f>
        <v>1850000</v>
      </c>
      <c r="H112" s="95">
        <f t="shared" si="32"/>
        <v>2340315.7</v>
      </c>
      <c r="I112" s="95">
        <f t="shared" si="32"/>
        <v>2340315.7</v>
      </c>
      <c r="J112" s="105"/>
      <c r="K112" s="105"/>
      <c r="L112" s="99"/>
    </row>
    <row r="113" spans="1:12" ht="36.75" customHeight="1">
      <c r="A113" s="102" t="s">
        <v>125</v>
      </c>
      <c r="B113" s="104" t="s">
        <v>244</v>
      </c>
      <c r="C113" s="80">
        <v>2340315.7</v>
      </c>
      <c r="D113" s="80">
        <v>2707011.2</v>
      </c>
      <c r="E113" s="80">
        <v>150000</v>
      </c>
      <c r="F113" s="93">
        <v>2340315.7</v>
      </c>
      <c r="G113" s="93">
        <v>1850000</v>
      </c>
      <c r="H113" s="93">
        <v>2340315.7</v>
      </c>
      <c r="I113" s="93">
        <v>2340315.7</v>
      </c>
      <c r="J113" s="105"/>
      <c r="K113" s="105"/>
      <c r="L113" s="99"/>
    </row>
    <row r="114" spans="1:12" ht="36.75" customHeight="1" hidden="1">
      <c r="A114" s="102" t="s">
        <v>126</v>
      </c>
      <c r="B114" s="104" t="s">
        <v>127</v>
      </c>
      <c r="C114" s="80"/>
      <c r="D114" s="80">
        <f>D115</f>
        <v>0</v>
      </c>
      <c r="E114" s="80">
        <f>E115</f>
        <v>0</v>
      </c>
      <c r="F114" s="80">
        <f>F115</f>
        <v>0</v>
      </c>
      <c r="G114" s="128">
        <f>G115</f>
        <v>0</v>
      </c>
      <c r="H114" s="128"/>
      <c r="I114" s="128"/>
      <c r="J114" s="105"/>
      <c r="K114" s="105"/>
      <c r="L114" s="99"/>
    </row>
    <row r="115" spans="1:12" ht="36.75" customHeight="1" hidden="1">
      <c r="A115" s="102" t="s">
        <v>128</v>
      </c>
      <c r="B115" s="104" t="s">
        <v>129</v>
      </c>
      <c r="C115" s="80"/>
      <c r="D115" s="80"/>
      <c r="E115" s="80"/>
      <c r="F115" s="80"/>
      <c r="G115" s="128"/>
      <c r="H115" s="128"/>
      <c r="I115" s="128"/>
      <c r="J115" s="105"/>
      <c r="K115" s="105"/>
      <c r="L115" s="99"/>
    </row>
    <row r="116" spans="1:12" ht="18.75" customHeight="1">
      <c r="A116" s="102"/>
      <c r="B116" s="106" t="s">
        <v>130</v>
      </c>
      <c r="C116" s="107">
        <f aca="true" t="shared" si="33" ref="C116:I116">C117+C118</f>
        <v>2215929</v>
      </c>
      <c r="D116" s="107">
        <f t="shared" si="33"/>
        <v>2585596.1</v>
      </c>
      <c r="E116" s="107">
        <f t="shared" si="33"/>
        <v>1234406.3800000001</v>
      </c>
      <c r="F116" s="107">
        <f>F117+F118</f>
        <v>2215929</v>
      </c>
      <c r="G116" s="129">
        <f>G117+G118</f>
        <v>2215929</v>
      </c>
      <c r="H116" s="129">
        <f t="shared" si="33"/>
        <v>2215929</v>
      </c>
      <c r="I116" s="129">
        <f t="shared" si="33"/>
        <v>2215929</v>
      </c>
      <c r="J116" s="105"/>
      <c r="K116" s="105"/>
      <c r="L116" s="99"/>
    </row>
    <row r="117" spans="1:12" ht="37.5">
      <c r="A117" s="102" t="s">
        <v>131</v>
      </c>
      <c r="B117" s="104" t="s">
        <v>243</v>
      </c>
      <c r="C117" s="80">
        <v>2215929</v>
      </c>
      <c r="D117" s="80">
        <v>2578458.1</v>
      </c>
      <c r="E117" s="80">
        <v>1228458.1</v>
      </c>
      <c r="F117" s="80">
        <v>2215929</v>
      </c>
      <c r="G117" s="80">
        <v>2215929</v>
      </c>
      <c r="H117" s="128">
        <v>2215929</v>
      </c>
      <c r="I117" s="128">
        <v>2215929</v>
      </c>
      <c r="J117" s="105"/>
      <c r="K117" s="105"/>
      <c r="L117" s="99"/>
    </row>
    <row r="118" spans="1:12" ht="55.5" customHeight="1" hidden="1">
      <c r="A118" s="102" t="s">
        <v>132</v>
      </c>
      <c r="B118" s="104" t="s">
        <v>133</v>
      </c>
      <c r="C118" s="80">
        <f>C119</f>
        <v>0</v>
      </c>
      <c r="D118" s="15">
        <v>7138</v>
      </c>
      <c r="E118" s="80">
        <v>5948.28</v>
      </c>
      <c r="F118" s="80"/>
      <c r="G118" s="128"/>
      <c r="H118" s="128"/>
      <c r="I118" s="128"/>
      <c r="J118" s="105"/>
      <c r="K118" s="105"/>
      <c r="L118" s="99"/>
    </row>
    <row r="119" spans="1:12" ht="56.25" customHeight="1" hidden="1">
      <c r="A119" s="102" t="s">
        <v>241</v>
      </c>
      <c r="B119" s="104" t="s">
        <v>242</v>
      </c>
      <c r="C119" s="80"/>
      <c r="D119" s="15">
        <v>7138</v>
      </c>
      <c r="E119" s="80">
        <v>5948.28</v>
      </c>
      <c r="F119" s="80"/>
      <c r="G119" s="128"/>
      <c r="H119" s="128"/>
      <c r="I119" s="128"/>
      <c r="J119" s="105"/>
      <c r="K119" s="105"/>
      <c r="L119" s="99"/>
    </row>
    <row r="120" spans="1:12" ht="43.5" customHeight="1">
      <c r="A120" s="102" t="s">
        <v>282</v>
      </c>
      <c r="B120" s="104" t="s">
        <v>283</v>
      </c>
      <c r="C120" s="80"/>
      <c r="D120" s="13">
        <v>4001.9</v>
      </c>
      <c r="E120" s="13">
        <v>4001.9</v>
      </c>
      <c r="F120" s="80">
        <v>13689</v>
      </c>
      <c r="G120" s="128">
        <v>38550</v>
      </c>
      <c r="H120" s="128">
        <v>13689</v>
      </c>
      <c r="I120" s="128">
        <v>38550</v>
      </c>
      <c r="J120" s="105"/>
      <c r="K120" s="105"/>
      <c r="L120" s="99"/>
    </row>
    <row r="121" spans="1:12" ht="21" customHeight="1">
      <c r="A121" s="102" t="s">
        <v>134</v>
      </c>
      <c r="B121" s="104" t="s">
        <v>135</v>
      </c>
      <c r="C121" s="80">
        <v>121678.49</v>
      </c>
      <c r="D121" s="8">
        <v>115049.3</v>
      </c>
      <c r="E121" s="80"/>
      <c r="F121" s="80">
        <v>121678.49</v>
      </c>
      <c r="G121" s="128"/>
      <c r="H121" s="128"/>
      <c r="I121" s="128"/>
      <c r="J121" s="105"/>
      <c r="K121" s="105"/>
      <c r="L121" s="99"/>
    </row>
    <row r="122" spans="1:12" ht="112.5" hidden="1">
      <c r="A122" s="102" t="s">
        <v>240</v>
      </c>
      <c r="B122" s="104" t="s">
        <v>239</v>
      </c>
      <c r="C122" s="80">
        <v>97213.86</v>
      </c>
      <c r="D122" s="80">
        <v>239062.38</v>
      </c>
      <c r="E122" s="80"/>
      <c r="F122" s="80">
        <v>97213.86</v>
      </c>
      <c r="G122" s="128"/>
      <c r="H122" s="128"/>
      <c r="I122" s="128"/>
      <c r="J122" s="105"/>
      <c r="K122" s="105"/>
      <c r="L122" s="99"/>
    </row>
    <row r="123" spans="1:12" ht="38.25" customHeight="1">
      <c r="A123" s="102" t="s">
        <v>136</v>
      </c>
      <c r="B123" s="104" t="s">
        <v>238</v>
      </c>
      <c r="C123" s="80">
        <v>121678.49</v>
      </c>
      <c r="D123" s="8">
        <v>115049.3</v>
      </c>
      <c r="E123" s="80"/>
      <c r="F123" s="80">
        <v>121678.49</v>
      </c>
      <c r="G123" s="128"/>
      <c r="H123" s="128"/>
      <c r="I123" s="128"/>
      <c r="J123" s="105"/>
      <c r="K123" s="105"/>
      <c r="L123" s="99"/>
    </row>
    <row r="124" spans="1:12" ht="56.25" hidden="1">
      <c r="A124" s="102" t="s">
        <v>237</v>
      </c>
      <c r="B124" s="104" t="s">
        <v>236</v>
      </c>
      <c r="C124" s="80">
        <v>97213.86</v>
      </c>
      <c r="D124" s="80">
        <v>239062.38</v>
      </c>
      <c r="E124" s="80"/>
      <c r="F124" s="80">
        <v>115049.3</v>
      </c>
      <c r="G124" s="128"/>
      <c r="H124" s="128"/>
      <c r="I124" s="128"/>
      <c r="J124" s="105"/>
      <c r="K124" s="105"/>
      <c r="L124" s="99"/>
    </row>
    <row r="125" spans="1:12" ht="41.25" customHeight="1">
      <c r="A125" s="102" t="s">
        <v>234</v>
      </c>
      <c r="B125" s="60" t="s">
        <v>137</v>
      </c>
      <c r="C125" s="88"/>
      <c r="D125" s="13">
        <v>4001.9</v>
      </c>
      <c r="E125" s="13">
        <v>4001.9</v>
      </c>
      <c r="F125" s="80">
        <v>13689</v>
      </c>
      <c r="G125" s="128">
        <v>38550</v>
      </c>
      <c r="H125" s="128">
        <v>13689</v>
      </c>
      <c r="I125" s="128">
        <v>38550</v>
      </c>
      <c r="J125" s="105"/>
      <c r="K125" s="105"/>
      <c r="L125" s="99"/>
    </row>
    <row r="126" spans="1:12" ht="41.25" customHeight="1" hidden="1">
      <c r="A126" s="102" t="s">
        <v>138</v>
      </c>
      <c r="B126" s="60" t="s">
        <v>139</v>
      </c>
      <c r="C126" s="88"/>
      <c r="D126" s="88"/>
      <c r="E126" s="80"/>
      <c r="F126" s="80"/>
      <c r="G126" s="128"/>
      <c r="H126" s="128"/>
      <c r="I126" s="128"/>
      <c r="J126" s="105"/>
      <c r="K126" s="105"/>
      <c r="L126" s="99"/>
    </row>
    <row r="127" spans="1:12" ht="41.25" customHeight="1" hidden="1">
      <c r="A127" s="102" t="s">
        <v>259</v>
      </c>
      <c r="B127" s="60" t="s">
        <v>260</v>
      </c>
      <c r="C127" s="88"/>
      <c r="D127" s="88"/>
      <c r="E127" s="13"/>
      <c r="F127" s="80"/>
      <c r="G127" s="184">
        <v>200000</v>
      </c>
      <c r="H127" s="128"/>
      <c r="I127" s="128"/>
      <c r="J127" s="105"/>
      <c r="K127" s="105"/>
      <c r="L127" s="99"/>
    </row>
    <row r="128" spans="1:12" ht="37.5">
      <c r="A128" s="102" t="s">
        <v>140</v>
      </c>
      <c r="B128" s="60" t="s">
        <v>235</v>
      </c>
      <c r="C128" s="80">
        <f aca="true" t="shared" si="34" ref="C128:I128">C130-C129</f>
        <v>0</v>
      </c>
      <c r="D128" s="80">
        <f t="shared" si="34"/>
        <v>1005683.5299999993</v>
      </c>
      <c r="E128" s="13">
        <f t="shared" si="34"/>
        <v>502659.1500000004</v>
      </c>
      <c r="F128" s="80">
        <f>F130-F129</f>
        <v>1463462.9899999965</v>
      </c>
      <c r="G128" s="80">
        <f>G130-G129</f>
        <v>-151981.65000000037</v>
      </c>
      <c r="H128" s="80">
        <f t="shared" si="34"/>
        <v>1463462.9900000002</v>
      </c>
      <c r="I128" s="80">
        <f t="shared" si="34"/>
        <v>994998.5000000019</v>
      </c>
      <c r="J128" s="105"/>
      <c r="K128" s="105"/>
      <c r="L128" s="99"/>
    </row>
    <row r="129" spans="1:12" ht="36.75" customHeight="1">
      <c r="A129" s="102" t="s">
        <v>141</v>
      </c>
      <c r="B129" s="60" t="s">
        <v>142</v>
      </c>
      <c r="C129" s="80">
        <f>C54+C112+C121+C125</f>
        <v>11849461.88</v>
      </c>
      <c r="D129" s="80">
        <f>D54+D112+D121+D125</f>
        <v>13613679.94</v>
      </c>
      <c r="E129" s="80">
        <v>4440297.97</v>
      </c>
      <c r="F129" s="80">
        <f>F54+F112+F121+F125</f>
        <v>15479268.280000003</v>
      </c>
      <c r="G129" s="80">
        <v>14720610.81</v>
      </c>
      <c r="H129" s="80">
        <v>14201972.25</v>
      </c>
      <c r="I129" s="80">
        <f>I54+I112+I121+I125</f>
        <v>15215552.779999997</v>
      </c>
      <c r="J129" s="105"/>
      <c r="K129" s="105"/>
      <c r="L129" s="99"/>
    </row>
    <row r="130" spans="1:12" ht="37.5" customHeight="1">
      <c r="A130" s="102" t="s">
        <v>143</v>
      </c>
      <c r="B130" s="60" t="s">
        <v>144</v>
      </c>
      <c r="C130" s="80">
        <f>C106+C116+C123</f>
        <v>11849461.88</v>
      </c>
      <c r="D130" s="80">
        <f>D106+D116+D123</f>
        <v>14619363.469999999</v>
      </c>
      <c r="E130" s="80">
        <v>4942957.12</v>
      </c>
      <c r="F130" s="80">
        <f>F106+F116+F123</f>
        <v>16942731.27</v>
      </c>
      <c r="G130" s="80">
        <v>14568629.16</v>
      </c>
      <c r="H130" s="80">
        <v>15665435.24</v>
      </c>
      <c r="I130" s="80">
        <f>I106+I116+I123</f>
        <v>16210551.28</v>
      </c>
      <c r="J130" s="105"/>
      <c r="K130" s="105"/>
      <c r="L130" s="99"/>
    </row>
    <row r="131" spans="1:12" ht="22.5" customHeight="1">
      <c r="A131" s="195" t="s">
        <v>145</v>
      </c>
      <c r="B131" s="195"/>
      <c r="C131" s="97">
        <f>C128+C112-C116+C125</f>
        <v>124386.70000000019</v>
      </c>
      <c r="D131" s="97">
        <f>D128+D112-D116+D125</f>
        <v>1131100.5299999993</v>
      </c>
      <c r="E131" s="97">
        <f>E128+E112-E116+E125</f>
        <v>-577745.3299999997</v>
      </c>
      <c r="F131" s="97">
        <f>F128+F112-F116+F125</f>
        <v>1601538.6899999967</v>
      </c>
      <c r="G131" s="97">
        <f>G128+G112-G116+G125</f>
        <v>-479360.6500000004</v>
      </c>
      <c r="H131" s="97">
        <f>H128+H112-H116+H125+H127</f>
        <v>1601538.6900000004</v>
      </c>
      <c r="I131" s="97">
        <f>I128+I112-I116+I125+I127</f>
        <v>1157935.200000002</v>
      </c>
      <c r="J131" s="105"/>
      <c r="K131" s="105"/>
      <c r="L131" s="99"/>
    </row>
    <row r="132" ht="0.75" customHeight="1">
      <c r="F132" s="108"/>
    </row>
    <row r="133" spans="1:6" ht="18.75" customHeight="1">
      <c r="A133" s="109"/>
      <c r="F133" s="108"/>
    </row>
    <row r="134" spans="6:9" ht="18.75" customHeight="1">
      <c r="F134" s="108"/>
      <c r="G134" s="120"/>
      <c r="H134" s="120"/>
      <c r="I134" s="120"/>
    </row>
    <row r="135" ht="18.75" customHeight="1">
      <c r="F135" s="108"/>
    </row>
    <row r="136" ht="18.75" customHeight="1">
      <c r="F136" s="108"/>
    </row>
    <row r="137" ht="18.75" customHeight="1">
      <c r="F137" s="108"/>
    </row>
    <row r="138" ht="18.75" customHeight="1">
      <c r="F138" s="108"/>
    </row>
    <row r="139" ht="18.75" customHeight="1">
      <c r="F139" s="108"/>
    </row>
    <row r="140" ht="18.75" customHeight="1">
      <c r="F140" s="108"/>
    </row>
    <row r="141" ht="18.75" customHeight="1">
      <c r="F141" s="108"/>
    </row>
    <row r="142" ht="18.75" customHeight="1">
      <c r="F142" s="108"/>
    </row>
    <row r="143" ht="18.75" customHeight="1">
      <c r="F143" s="108"/>
    </row>
    <row r="144" ht="18.75" customHeight="1">
      <c r="F144" s="108"/>
    </row>
    <row r="145" spans="4:6" ht="18.75" customHeight="1">
      <c r="D145" s="110"/>
      <c r="F145" s="111"/>
    </row>
    <row r="146" spans="4:6" ht="18.75" customHeight="1">
      <c r="D146" s="110"/>
      <c r="F146" s="111"/>
    </row>
    <row r="147" spans="4:6" ht="18.75" customHeight="1">
      <c r="D147" s="110"/>
      <c r="F147" s="111"/>
    </row>
    <row r="148" spans="4:6" ht="18.75" customHeight="1">
      <c r="D148" s="110"/>
      <c r="F148" s="111"/>
    </row>
    <row r="149" spans="4:6" ht="18.75" customHeight="1">
      <c r="D149" s="110"/>
      <c r="F149" s="111"/>
    </row>
    <row r="150" spans="4:6" ht="18.75" customHeight="1">
      <c r="D150" s="110"/>
      <c r="F150" s="111"/>
    </row>
    <row r="151" spans="4:6" ht="18.75" customHeight="1">
      <c r="D151" s="110"/>
      <c r="F151" s="111"/>
    </row>
    <row r="152" spans="4:6" ht="18.75" customHeight="1">
      <c r="D152" s="110"/>
      <c r="F152" s="111"/>
    </row>
    <row r="153" spans="4:6" ht="18.75" customHeight="1">
      <c r="D153" s="110"/>
      <c r="F153" s="111"/>
    </row>
    <row r="154" spans="4:6" ht="18.75" customHeight="1">
      <c r="D154" s="112"/>
      <c r="F154" s="113"/>
    </row>
    <row r="155" spans="4:6" ht="18.75" customHeight="1">
      <c r="D155" s="110"/>
      <c r="F155" s="111"/>
    </row>
    <row r="156" spans="4:6" ht="18.75" customHeight="1">
      <c r="D156" s="110"/>
      <c r="F156" s="111"/>
    </row>
    <row r="157" spans="4:6" ht="18.75" customHeight="1">
      <c r="D157" s="110"/>
      <c r="F157" s="111"/>
    </row>
    <row r="158" spans="4:6" ht="18.75" customHeight="1">
      <c r="D158" s="110"/>
      <c r="F158" s="111"/>
    </row>
    <row r="159" spans="4:6" ht="18.75" customHeight="1">
      <c r="D159" s="110"/>
      <c r="F159" s="111"/>
    </row>
    <row r="160" spans="4:6" ht="18.75" customHeight="1">
      <c r="D160" s="110"/>
      <c r="F160" s="111"/>
    </row>
    <row r="161" ht="18.75" customHeight="1">
      <c r="F161" s="108"/>
    </row>
    <row r="162" ht="18.75" customHeight="1">
      <c r="F162" s="108"/>
    </row>
    <row r="163" ht="18.75" customHeight="1">
      <c r="F163" s="108"/>
    </row>
    <row r="164" ht="18.75" customHeight="1">
      <c r="F164" s="108"/>
    </row>
    <row r="165" ht="18.75" customHeight="1">
      <c r="F165" s="108"/>
    </row>
    <row r="166" ht="18.75" customHeight="1">
      <c r="F166" s="108"/>
    </row>
    <row r="167" ht="18.75" customHeight="1">
      <c r="F167" s="108"/>
    </row>
    <row r="168" ht="18.75" customHeight="1">
      <c r="F168" s="108"/>
    </row>
    <row r="169" ht="18.75" customHeight="1">
      <c r="F169" s="108"/>
    </row>
    <row r="170" ht="18.75" customHeight="1">
      <c r="F170" s="108"/>
    </row>
    <row r="171" ht="18.75" customHeight="1">
      <c r="F171" s="108"/>
    </row>
    <row r="172" ht="18.75" customHeight="1">
      <c r="F172" s="108"/>
    </row>
    <row r="173" ht="18.75" customHeight="1">
      <c r="F173" s="108"/>
    </row>
    <row r="174" ht="18.75" customHeight="1">
      <c r="F174" s="108"/>
    </row>
    <row r="175" ht="18.75" customHeight="1">
      <c r="F175" s="108"/>
    </row>
    <row r="176" ht="18.75" customHeight="1">
      <c r="F176" s="108"/>
    </row>
    <row r="177" ht="18.75" customHeight="1">
      <c r="F177" s="108"/>
    </row>
    <row r="178" ht="18.75" customHeight="1">
      <c r="F178" s="108"/>
    </row>
    <row r="179" ht="18.75" customHeight="1">
      <c r="F179" s="108"/>
    </row>
    <row r="180" ht="18.75" customHeight="1">
      <c r="F180" s="108"/>
    </row>
    <row r="181" ht="18.75" customHeight="1">
      <c r="F181" s="108"/>
    </row>
    <row r="182" ht="18.75" customHeight="1">
      <c r="F182" s="108"/>
    </row>
    <row r="183" ht="18.75" customHeight="1">
      <c r="F183" s="108"/>
    </row>
    <row r="184" ht="18.75" customHeight="1">
      <c r="F184" s="108"/>
    </row>
    <row r="185" ht="18.75" customHeight="1">
      <c r="F185" s="108"/>
    </row>
    <row r="186" ht="18.75" customHeight="1">
      <c r="F186" s="108"/>
    </row>
    <row r="187" ht="18.75" customHeight="1">
      <c r="F187" s="108"/>
    </row>
    <row r="188" ht="18.75" customHeight="1">
      <c r="F188" s="108"/>
    </row>
    <row r="189" ht="18.75" customHeight="1">
      <c r="F189" s="108"/>
    </row>
    <row r="190" ht="18.75" customHeight="1">
      <c r="F190" s="108"/>
    </row>
    <row r="191" ht="18.75" customHeight="1">
      <c r="F191" s="108"/>
    </row>
    <row r="192" ht="18.75" customHeight="1">
      <c r="F192" s="108"/>
    </row>
    <row r="193" ht="18.75" customHeight="1">
      <c r="F193" s="108"/>
    </row>
    <row r="194" ht="18.75" customHeight="1">
      <c r="F194" s="108"/>
    </row>
    <row r="195" ht="18.75" customHeight="1">
      <c r="F195" s="108"/>
    </row>
    <row r="196" ht="18.75" customHeight="1">
      <c r="F196" s="108"/>
    </row>
    <row r="197" ht="18.75" customHeight="1">
      <c r="F197" s="108"/>
    </row>
    <row r="198" ht="18.75" customHeight="1">
      <c r="F198" s="108"/>
    </row>
    <row r="199" ht="18.75" customHeight="1">
      <c r="F199" s="108"/>
    </row>
    <row r="200" ht="18.75" customHeight="1">
      <c r="F200" s="108"/>
    </row>
    <row r="201" ht="18.75" customHeight="1">
      <c r="F201" s="108"/>
    </row>
    <row r="202" ht="18.75" customHeight="1">
      <c r="F202" s="108"/>
    </row>
    <row r="203" ht="18.75" customHeight="1">
      <c r="F203" s="108"/>
    </row>
    <row r="204" ht="18.75" customHeight="1">
      <c r="F204" s="108"/>
    </row>
    <row r="205" ht="18.75" customHeight="1">
      <c r="F205" s="108"/>
    </row>
    <row r="206" ht="18.75" customHeight="1">
      <c r="F206" s="108"/>
    </row>
    <row r="207" ht="18.75" customHeight="1">
      <c r="F207" s="108"/>
    </row>
    <row r="208" ht="18.75" customHeight="1">
      <c r="F208" s="108"/>
    </row>
    <row r="209" ht="18.75" customHeight="1">
      <c r="F209" s="108"/>
    </row>
    <row r="210" ht="18.75" customHeight="1">
      <c r="F210" s="108"/>
    </row>
    <row r="211" ht="18.75" customHeight="1">
      <c r="F211" s="108"/>
    </row>
    <row r="212" ht="18.75" customHeight="1">
      <c r="F212" s="108"/>
    </row>
    <row r="213" ht="18.75" customHeight="1">
      <c r="F213" s="108"/>
    </row>
    <row r="214" ht="18.75" customHeight="1">
      <c r="F214" s="108"/>
    </row>
    <row r="215" ht="18.75" customHeight="1">
      <c r="F215" s="108"/>
    </row>
    <row r="216" ht="18.75" customHeight="1">
      <c r="F216" s="108"/>
    </row>
    <row r="217" ht="18.75" customHeight="1">
      <c r="F217" s="108"/>
    </row>
    <row r="218" ht="18.75" customHeight="1">
      <c r="F218" s="108"/>
    </row>
    <row r="219" ht="18.75" customHeight="1">
      <c r="F219" s="108"/>
    </row>
    <row r="220" ht="18.75" customHeight="1">
      <c r="F220" s="108"/>
    </row>
    <row r="221" ht="18.75" customHeight="1">
      <c r="F221" s="108"/>
    </row>
    <row r="222" ht="18.75" customHeight="1">
      <c r="F222" s="108"/>
    </row>
    <row r="223" ht="18.75" customHeight="1">
      <c r="F223" s="108"/>
    </row>
    <row r="224" ht="18.75" customHeight="1">
      <c r="F224" s="108"/>
    </row>
    <row r="225" ht="18.75" customHeight="1">
      <c r="F225" s="108"/>
    </row>
    <row r="226" ht="18.75" customHeight="1">
      <c r="F226" s="108"/>
    </row>
    <row r="227" ht="18.75" customHeight="1">
      <c r="F227" s="108"/>
    </row>
    <row r="228" ht="18.75" customHeight="1">
      <c r="F228" s="108"/>
    </row>
    <row r="229" ht="18.75" customHeight="1">
      <c r="F229" s="108"/>
    </row>
    <row r="230" ht="18.75" customHeight="1">
      <c r="F230" s="108"/>
    </row>
    <row r="231" ht="18.75" customHeight="1">
      <c r="F231" s="108"/>
    </row>
    <row r="232" ht="18.75" customHeight="1">
      <c r="F232" s="108"/>
    </row>
    <row r="233" ht="18.75" customHeight="1">
      <c r="F233" s="108"/>
    </row>
    <row r="234" ht="18.75" customHeight="1">
      <c r="F234" s="108"/>
    </row>
    <row r="235" ht="18.75" customHeight="1">
      <c r="F235" s="108"/>
    </row>
    <row r="236" ht="18.75" customHeight="1">
      <c r="F236" s="108"/>
    </row>
    <row r="237" ht="18.75" customHeight="1">
      <c r="F237" s="108"/>
    </row>
    <row r="238" ht="18.75" customHeight="1">
      <c r="F238" s="108"/>
    </row>
    <row r="239" ht="18.75" customHeight="1">
      <c r="F239" s="108"/>
    </row>
    <row r="240" ht="18.75" customHeight="1">
      <c r="F240" s="108"/>
    </row>
    <row r="241" ht="18.75" customHeight="1">
      <c r="F241" s="108"/>
    </row>
    <row r="242" ht="18.75" customHeight="1">
      <c r="F242" s="108"/>
    </row>
    <row r="243" ht="18.75" customHeight="1">
      <c r="F243" s="108"/>
    </row>
    <row r="244" ht="18.75" customHeight="1">
      <c r="F244" s="108"/>
    </row>
    <row r="245" ht="18.75" customHeight="1">
      <c r="F245" s="108"/>
    </row>
    <row r="246" ht="18.75" customHeight="1">
      <c r="F246" s="108"/>
    </row>
    <row r="247" ht="18.75" customHeight="1">
      <c r="F247" s="108"/>
    </row>
    <row r="248" ht="18.75" customHeight="1">
      <c r="F248" s="108"/>
    </row>
    <row r="249" ht="18.75" customHeight="1">
      <c r="F249" s="108"/>
    </row>
    <row r="250" ht="18.75" customHeight="1">
      <c r="F250" s="108"/>
    </row>
    <row r="251" ht="18.75" customHeight="1">
      <c r="F251" s="108"/>
    </row>
    <row r="252" ht="18.75" customHeight="1">
      <c r="F252" s="108"/>
    </row>
    <row r="253" ht="18.75" customHeight="1">
      <c r="F253" s="108"/>
    </row>
    <row r="254" ht="18.75" customHeight="1">
      <c r="F254" s="108"/>
    </row>
    <row r="255" ht="18.75" customHeight="1">
      <c r="F255" s="108"/>
    </row>
    <row r="256" ht="18.75" customHeight="1">
      <c r="F256" s="108"/>
    </row>
    <row r="257" ht="18.75" customHeight="1">
      <c r="F257" s="108"/>
    </row>
    <row r="258" ht="18.75" customHeight="1">
      <c r="F258" s="108"/>
    </row>
    <row r="259" ht="18.75" customHeight="1">
      <c r="F259" s="108"/>
    </row>
    <row r="260" ht="18.75" customHeight="1">
      <c r="F260" s="108"/>
    </row>
    <row r="261" ht="18.75" customHeight="1">
      <c r="F261" s="108"/>
    </row>
    <row r="262" ht="18.75" customHeight="1">
      <c r="F262" s="108"/>
    </row>
    <row r="263" ht="18.75" customHeight="1">
      <c r="F263" s="108"/>
    </row>
    <row r="264" ht="18.75" customHeight="1">
      <c r="F264" s="108"/>
    </row>
    <row r="265" ht="18.75" customHeight="1">
      <c r="F265" s="108"/>
    </row>
    <row r="266" ht="18.75" customHeight="1">
      <c r="F266" s="108"/>
    </row>
    <row r="267" ht="18.75" customHeight="1">
      <c r="F267" s="108"/>
    </row>
    <row r="268" ht="18.75" customHeight="1">
      <c r="F268" s="108"/>
    </row>
    <row r="269" ht="18.75" customHeight="1">
      <c r="F269" s="108"/>
    </row>
    <row r="270" ht="18.75" customHeight="1">
      <c r="F270" s="108"/>
    </row>
    <row r="271" ht="18.75" customHeight="1">
      <c r="F271" s="108"/>
    </row>
    <row r="272" ht="18.75" customHeight="1">
      <c r="F272" s="108"/>
    </row>
    <row r="273" ht="18.75" customHeight="1">
      <c r="F273" s="108"/>
    </row>
    <row r="274" ht="18.75" customHeight="1">
      <c r="F274" s="108"/>
    </row>
    <row r="275" ht="18.75" customHeight="1">
      <c r="F275" s="108"/>
    </row>
    <row r="276" ht="18.75" customHeight="1">
      <c r="F276" s="108"/>
    </row>
    <row r="277" ht="18.75" customHeight="1">
      <c r="F277" s="108"/>
    </row>
    <row r="278" ht="18.75" customHeight="1">
      <c r="F278" s="108"/>
    </row>
    <row r="279" ht="18.75" customHeight="1">
      <c r="F279" s="108"/>
    </row>
    <row r="280" ht="18.75" customHeight="1">
      <c r="F280" s="108"/>
    </row>
    <row r="281" ht="18.75" customHeight="1">
      <c r="F281" s="108"/>
    </row>
    <row r="282" ht="18.75" customHeight="1">
      <c r="F282" s="108"/>
    </row>
    <row r="283" ht="18.75" customHeight="1">
      <c r="F283" s="108"/>
    </row>
    <row r="284" ht="18.75" customHeight="1">
      <c r="F284" s="108"/>
    </row>
    <row r="285" ht="18.75" customHeight="1">
      <c r="F285" s="108"/>
    </row>
    <row r="286" ht="18.75" customHeight="1">
      <c r="F286" s="108"/>
    </row>
    <row r="287" ht="18.75" customHeight="1">
      <c r="F287" s="108"/>
    </row>
    <row r="288" ht="18.75" customHeight="1">
      <c r="F288" s="108"/>
    </row>
    <row r="289" ht="18.75" customHeight="1">
      <c r="F289" s="108"/>
    </row>
    <row r="290" ht="18.75" customHeight="1">
      <c r="F290" s="108"/>
    </row>
    <row r="291" ht="18.75" customHeight="1">
      <c r="F291" s="108"/>
    </row>
    <row r="292" ht="18.75" customHeight="1">
      <c r="F292" s="108"/>
    </row>
    <row r="293" ht="18.75" customHeight="1">
      <c r="F293" s="108"/>
    </row>
    <row r="294" ht="18.75" customHeight="1">
      <c r="F294" s="108"/>
    </row>
    <row r="295" ht="18.75" customHeight="1">
      <c r="F295" s="108"/>
    </row>
    <row r="296" ht="18.75" customHeight="1">
      <c r="F296" s="108"/>
    </row>
    <row r="297" ht="18.75">
      <c r="F297" s="108"/>
    </row>
    <row r="298" ht="18.75">
      <c r="F298" s="108"/>
    </row>
    <row r="299" ht="18.75">
      <c r="F299" s="108"/>
    </row>
    <row r="300" ht="18.75">
      <c r="F300" s="108"/>
    </row>
    <row r="301" ht="18.75">
      <c r="F301" s="108"/>
    </row>
    <row r="302" ht="18.75">
      <c r="F302" s="108"/>
    </row>
    <row r="303" ht="18.75">
      <c r="F303" s="108"/>
    </row>
    <row r="304" ht="18.75">
      <c r="F304" s="108"/>
    </row>
    <row r="305" ht="18.75">
      <c r="F305" s="108"/>
    </row>
    <row r="306" ht="18.75">
      <c r="F306" s="108"/>
    </row>
    <row r="307" ht="18.75">
      <c r="F307" s="108"/>
    </row>
    <row r="308" ht="18.75">
      <c r="F308" s="108"/>
    </row>
    <row r="309" ht="18.75">
      <c r="F309" s="108"/>
    </row>
    <row r="310" ht="18.75">
      <c r="F310" s="108"/>
    </row>
    <row r="311" ht="18.75">
      <c r="F311" s="108"/>
    </row>
    <row r="312" ht="18.75">
      <c r="F312" s="108"/>
    </row>
    <row r="313" ht="18.75">
      <c r="F313" s="108"/>
    </row>
    <row r="314" ht="18.75">
      <c r="F314" s="108"/>
    </row>
    <row r="315" ht="18.75">
      <c r="F315" s="108"/>
    </row>
    <row r="316" ht="18.75">
      <c r="F316" s="108"/>
    </row>
    <row r="317" ht="18.75">
      <c r="F317" s="108"/>
    </row>
    <row r="318" ht="18.75">
      <c r="F318" s="108"/>
    </row>
    <row r="319" ht="18.75">
      <c r="F319" s="108"/>
    </row>
    <row r="320" ht="18.75">
      <c r="F320" s="108"/>
    </row>
    <row r="321" ht="18.75">
      <c r="F321" s="108"/>
    </row>
    <row r="322" ht="18.75">
      <c r="F322" s="108"/>
    </row>
    <row r="323" ht="18.75">
      <c r="F323" s="108"/>
    </row>
    <row r="324" ht="18.75">
      <c r="F324" s="108"/>
    </row>
    <row r="325" ht="18.75">
      <c r="F325" s="108"/>
    </row>
    <row r="326" ht="18.75">
      <c r="F326" s="108"/>
    </row>
    <row r="327" ht="18.75">
      <c r="F327" s="108"/>
    </row>
    <row r="328" ht="18.75">
      <c r="F328" s="108"/>
    </row>
    <row r="329" ht="18.75">
      <c r="F329" s="108"/>
    </row>
    <row r="330" ht="18.75">
      <c r="F330" s="108"/>
    </row>
    <row r="331" ht="18.75">
      <c r="F331" s="108"/>
    </row>
    <row r="332" ht="18.75">
      <c r="F332" s="108"/>
    </row>
    <row r="333" ht="18.75">
      <c r="F333" s="108"/>
    </row>
    <row r="334" ht="18.75">
      <c r="F334" s="108"/>
    </row>
    <row r="335" ht="18.75">
      <c r="F335" s="108"/>
    </row>
    <row r="336" ht="18.75">
      <c r="F336" s="108"/>
    </row>
    <row r="337" ht="18.75">
      <c r="F337" s="108"/>
    </row>
    <row r="338" ht="18.75">
      <c r="F338" s="108"/>
    </row>
    <row r="339" ht="18.75">
      <c r="F339" s="108"/>
    </row>
    <row r="340" ht="18.75">
      <c r="F340" s="108"/>
    </row>
    <row r="341" ht="18.75">
      <c r="F341" s="108"/>
    </row>
    <row r="342" ht="18.75">
      <c r="F342" s="108"/>
    </row>
    <row r="343" ht="18.75">
      <c r="F343" s="108"/>
    </row>
    <row r="344" ht="18.75">
      <c r="F344" s="108"/>
    </row>
    <row r="345" ht="18.75">
      <c r="F345" s="108"/>
    </row>
    <row r="346" ht="18.75">
      <c r="F346" s="108"/>
    </row>
    <row r="347" ht="18.75">
      <c r="F347" s="108"/>
    </row>
    <row r="348" ht="18.75">
      <c r="F348" s="108"/>
    </row>
    <row r="349" ht="18.75">
      <c r="F349" s="108"/>
    </row>
    <row r="350" ht="18.75">
      <c r="F350" s="108"/>
    </row>
    <row r="351" ht="18.75">
      <c r="F351" s="108"/>
    </row>
    <row r="352" ht="18.75">
      <c r="F352" s="108"/>
    </row>
    <row r="353" ht="18.75">
      <c r="F353" s="108"/>
    </row>
    <row r="354" ht="18.75">
      <c r="F354" s="108"/>
    </row>
    <row r="355" ht="18.75">
      <c r="F355" s="108"/>
    </row>
    <row r="356" ht="18.75">
      <c r="F356" s="108"/>
    </row>
    <row r="357" ht="18.75">
      <c r="F357" s="108"/>
    </row>
    <row r="358" ht="18.75">
      <c r="F358" s="108"/>
    </row>
    <row r="359" ht="18.75">
      <c r="F359" s="108"/>
    </row>
    <row r="360" ht="18.75">
      <c r="F360" s="108"/>
    </row>
    <row r="361" ht="18.75">
      <c r="F361" s="108"/>
    </row>
    <row r="362" ht="18.75">
      <c r="F362" s="108"/>
    </row>
    <row r="363" ht="18.75">
      <c r="F363" s="108"/>
    </row>
    <row r="364" ht="18.75">
      <c r="F364" s="108"/>
    </row>
    <row r="365" ht="18.75">
      <c r="F365" s="108"/>
    </row>
    <row r="366" ht="18.75">
      <c r="F366" s="108"/>
    </row>
    <row r="367" ht="18.75">
      <c r="F367" s="108"/>
    </row>
    <row r="368" ht="18.75">
      <c r="F368" s="108"/>
    </row>
    <row r="369" ht="18.75">
      <c r="F369" s="108"/>
    </row>
    <row r="370" ht="18.75">
      <c r="F370" s="108"/>
    </row>
    <row r="371" ht="18.75">
      <c r="F371" s="108"/>
    </row>
    <row r="372" ht="18.75">
      <c r="F372" s="108"/>
    </row>
    <row r="373" ht="18.75">
      <c r="F373" s="108"/>
    </row>
    <row r="374" ht="18.75">
      <c r="F374" s="108"/>
    </row>
    <row r="375" ht="18.75">
      <c r="F375" s="108"/>
    </row>
    <row r="376" ht="18.75">
      <c r="F376" s="108"/>
    </row>
    <row r="377" ht="18.75">
      <c r="F377" s="108"/>
    </row>
    <row r="378" ht="18.75">
      <c r="F378" s="108"/>
    </row>
    <row r="379" ht="18.75">
      <c r="F379" s="108"/>
    </row>
    <row r="380" ht="18.75">
      <c r="F380" s="108"/>
    </row>
    <row r="381" ht="18.75">
      <c r="F381" s="108"/>
    </row>
    <row r="382" ht="18.75">
      <c r="F382" s="108"/>
    </row>
    <row r="383" ht="18.75">
      <c r="F383" s="108"/>
    </row>
    <row r="384" ht="18.75">
      <c r="F384" s="108"/>
    </row>
    <row r="385" ht="18.75">
      <c r="F385" s="108"/>
    </row>
    <row r="386" ht="18.75">
      <c r="F386" s="108"/>
    </row>
    <row r="387" ht="18.75">
      <c r="F387" s="108"/>
    </row>
    <row r="388" ht="18.75">
      <c r="F388" s="108"/>
    </row>
    <row r="389" ht="18.75">
      <c r="F389" s="108"/>
    </row>
    <row r="390" ht="18.75">
      <c r="F390" s="108"/>
    </row>
    <row r="391" ht="18.75">
      <c r="F391" s="108"/>
    </row>
    <row r="392" ht="18.75">
      <c r="F392" s="108"/>
    </row>
    <row r="393" ht="18.75">
      <c r="F393" s="108"/>
    </row>
    <row r="394" ht="18.75">
      <c r="F394" s="108"/>
    </row>
    <row r="395" ht="18.75">
      <c r="F395" s="108"/>
    </row>
    <row r="396" ht="18.75">
      <c r="F396" s="108"/>
    </row>
    <row r="397" ht="18.75">
      <c r="F397" s="108"/>
    </row>
    <row r="398" ht="18.75">
      <c r="F398" s="108"/>
    </row>
    <row r="399" ht="18.75">
      <c r="F399" s="108"/>
    </row>
    <row r="400" ht="18.75">
      <c r="F400" s="108"/>
    </row>
    <row r="401" ht="18.75">
      <c r="F401" s="108"/>
    </row>
    <row r="402" ht="18.75">
      <c r="F402" s="108"/>
    </row>
    <row r="403" ht="18.75">
      <c r="F403" s="108"/>
    </row>
    <row r="404" ht="18.75">
      <c r="F404" s="108"/>
    </row>
    <row r="405" ht="18.75">
      <c r="F405" s="108"/>
    </row>
    <row r="406" ht="18.75">
      <c r="F406" s="108"/>
    </row>
    <row r="407" ht="18.75">
      <c r="F407" s="108"/>
    </row>
    <row r="408" ht="18.75">
      <c r="F408" s="108"/>
    </row>
    <row r="409" ht="18.75">
      <c r="F409" s="108"/>
    </row>
    <row r="410" ht="18.75">
      <c r="F410" s="108"/>
    </row>
    <row r="411" ht="18.75">
      <c r="F411" s="108"/>
    </row>
    <row r="412" ht="18.75">
      <c r="F412" s="108"/>
    </row>
    <row r="413" ht="18.75">
      <c r="F413" s="108"/>
    </row>
    <row r="414" ht="18.75">
      <c r="F414" s="108"/>
    </row>
    <row r="415" ht="18.75">
      <c r="F415" s="108"/>
    </row>
    <row r="416" ht="18.75">
      <c r="F416" s="108"/>
    </row>
    <row r="417" ht="18.75">
      <c r="F417" s="108"/>
    </row>
    <row r="418" ht="18.75">
      <c r="F418" s="108"/>
    </row>
    <row r="419" ht="18.75">
      <c r="F419" s="108"/>
    </row>
    <row r="420" ht="18.75">
      <c r="F420" s="108"/>
    </row>
    <row r="421" ht="18.75">
      <c r="F421" s="108"/>
    </row>
    <row r="422" ht="18.75">
      <c r="F422" s="108"/>
    </row>
    <row r="423" ht="18.75">
      <c r="F423" s="108"/>
    </row>
    <row r="424" ht="18.75">
      <c r="F424" s="108"/>
    </row>
    <row r="425" ht="18.75">
      <c r="F425" s="108"/>
    </row>
    <row r="426" ht="18.75">
      <c r="F426" s="108"/>
    </row>
    <row r="427" ht="18.75">
      <c r="F427" s="108"/>
    </row>
    <row r="428" ht="18.75">
      <c r="F428" s="108"/>
    </row>
    <row r="429" ht="18.75">
      <c r="F429" s="108"/>
    </row>
    <row r="430" ht="18.75">
      <c r="F430" s="108"/>
    </row>
    <row r="431" ht="18.75">
      <c r="F431" s="108"/>
    </row>
    <row r="432" ht="18.75">
      <c r="F432" s="108"/>
    </row>
    <row r="433" ht="18.75">
      <c r="F433" s="108"/>
    </row>
    <row r="434" ht="18.75">
      <c r="F434" s="108"/>
    </row>
    <row r="435" ht="18.75">
      <c r="F435" s="108"/>
    </row>
    <row r="436" ht="18.75">
      <c r="F436" s="108"/>
    </row>
    <row r="437" ht="18.75">
      <c r="F437" s="108"/>
    </row>
    <row r="438" ht="18.75">
      <c r="F438" s="108"/>
    </row>
    <row r="439" ht="18.75">
      <c r="F439" s="108"/>
    </row>
    <row r="440" ht="18.75">
      <c r="F440" s="108"/>
    </row>
    <row r="441" ht="18.75">
      <c r="F441" s="108"/>
    </row>
    <row r="442" ht="18.75">
      <c r="F442" s="108"/>
    </row>
    <row r="443" ht="18.75">
      <c r="F443" s="108"/>
    </row>
    <row r="444" ht="18.75">
      <c r="F444" s="108"/>
    </row>
    <row r="445" ht="18.75">
      <c r="F445" s="108"/>
    </row>
    <row r="446" ht="18.75">
      <c r="F446" s="108"/>
    </row>
    <row r="447" ht="18.75">
      <c r="F447" s="108"/>
    </row>
    <row r="448" ht="18.75">
      <c r="F448" s="108"/>
    </row>
    <row r="449" ht="18.75">
      <c r="F449" s="108"/>
    </row>
    <row r="450" ht="18.75">
      <c r="F450" s="108"/>
    </row>
    <row r="451" ht="18.75">
      <c r="F451" s="108"/>
    </row>
    <row r="452" ht="18.75">
      <c r="F452" s="108"/>
    </row>
    <row r="453" ht="18.75">
      <c r="F453" s="108"/>
    </row>
  </sheetData>
  <sheetProtection/>
  <mergeCells count="2">
    <mergeCell ref="A1:L2"/>
    <mergeCell ref="A131:B131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59"/>
  <sheetViews>
    <sheetView tabSelected="1" view="pageBreakPreview" zoomScale="60" zoomScalePageLayoutView="0" workbookViewId="0" topLeftCell="A1">
      <pane xSplit="1" ySplit="11" topLeftCell="B6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6" sqref="B66"/>
    </sheetView>
  </sheetViews>
  <sheetFormatPr defaultColWidth="9.00390625" defaultRowHeight="12.75"/>
  <cols>
    <col min="1" max="1" width="34.75390625" style="35" customWidth="1"/>
    <col min="2" max="2" width="75.625" style="35" customWidth="1"/>
    <col min="3" max="3" width="22.75390625" style="35" hidden="1" customWidth="1"/>
    <col min="4" max="4" width="18.25390625" style="35" hidden="1" customWidth="1"/>
    <col min="5" max="5" width="20.625" style="35" hidden="1" customWidth="1"/>
    <col min="6" max="6" width="18.375" style="35" customWidth="1"/>
    <col min="7" max="7" width="18.375" style="119" customWidth="1"/>
    <col min="8" max="8" width="12.125" style="35" customWidth="1"/>
    <col min="9" max="9" width="11.75390625" style="35" hidden="1" customWidth="1"/>
    <col min="10" max="16384" width="9.125" style="35" customWidth="1"/>
  </cols>
  <sheetData>
    <row r="1" spans="7:8" ht="18.75">
      <c r="G1" s="191" t="s">
        <v>307</v>
      </c>
      <c r="H1" s="191"/>
    </row>
    <row r="2" spans="6:10" ht="18.75">
      <c r="F2" s="198" t="s">
        <v>308</v>
      </c>
      <c r="G2" s="198"/>
      <c r="H2" s="198"/>
      <c r="I2" s="198"/>
      <c r="J2" s="198"/>
    </row>
    <row r="3" spans="6:8" ht="18.75">
      <c r="F3" s="191" t="s">
        <v>309</v>
      </c>
      <c r="H3" s="191"/>
    </row>
    <row r="4" spans="6:10" ht="18.75">
      <c r="F4" s="198" t="s">
        <v>310</v>
      </c>
      <c r="G4" s="198"/>
      <c r="H4" s="198"/>
      <c r="I4" s="198"/>
      <c r="J4" s="198"/>
    </row>
    <row r="5" spans="6:10" ht="18.75">
      <c r="F5" s="192"/>
      <c r="G5" s="192"/>
      <c r="H5" s="192"/>
      <c r="I5" s="192"/>
      <c r="J5" s="192"/>
    </row>
    <row r="6" spans="1:9" ht="18.75">
      <c r="A6" s="194" t="s">
        <v>306</v>
      </c>
      <c r="B6" s="194"/>
      <c r="C6" s="194"/>
      <c r="D6" s="194"/>
      <c r="E6" s="194"/>
      <c r="F6" s="194"/>
      <c r="G6" s="194"/>
      <c r="H6" s="194"/>
      <c r="I6" s="194"/>
    </row>
    <row r="7" spans="1:9" ht="18.75">
      <c r="A7" s="194"/>
      <c r="B7" s="194"/>
      <c r="C7" s="194"/>
      <c r="D7" s="194"/>
      <c r="E7" s="194"/>
      <c r="F7" s="194"/>
      <c r="G7" s="194"/>
      <c r="H7" s="194"/>
      <c r="I7" s="194"/>
    </row>
    <row r="8" spans="1:9" ht="18.75">
      <c r="A8" s="186"/>
      <c r="B8" s="186"/>
      <c r="D8" s="186"/>
      <c r="E8" s="186"/>
      <c r="F8" s="186"/>
      <c r="G8" s="117"/>
      <c r="H8" s="186"/>
      <c r="I8" s="186"/>
    </row>
    <row r="9" spans="1:9" ht="78">
      <c r="A9" s="36" t="s">
        <v>175</v>
      </c>
      <c r="B9" s="37" t="s">
        <v>176</v>
      </c>
      <c r="C9" s="38" t="s">
        <v>269</v>
      </c>
      <c r="D9" s="36" t="s">
        <v>229</v>
      </c>
      <c r="E9" s="36" t="s">
        <v>265</v>
      </c>
      <c r="F9" s="36" t="s">
        <v>303</v>
      </c>
      <c r="G9" s="36" t="s">
        <v>304</v>
      </c>
      <c r="H9" s="115" t="s">
        <v>305</v>
      </c>
      <c r="I9" s="138" t="s">
        <v>254</v>
      </c>
    </row>
    <row r="10" spans="1:9" ht="18.75" hidden="1">
      <c r="A10" s="40" t="s">
        <v>177</v>
      </c>
      <c r="B10" s="41" t="s">
        <v>178</v>
      </c>
      <c r="C10" s="30"/>
      <c r="D10" s="42"/>
      <c r="E10" s="42"/>
      <c r="F10" s="42"/>
      <c r="G10" s="118"/>
      <c r="H10" s="42"/>
      <c r="I10" s="43"/>
    </row>
    <row r="11" spans="1:9" ht="18.75" hidden="1">
      <c r="A11" s="44"/>
      <c r="B11" s="45" t="s">
        <v>179</v>
      </c>
      <c r="C11" s="30">
        <f>C12+C15+C20+C24+C25+C14</f>
        <v>6227099</v>
      </c>
      <c r="D11" s="30">
        <f>D12+D15+D20+D24+D25+D14</f>
        <v>6442027.2</v>
      </c>
      <c r="E11" s="30">
        <f>E12+E15+E20+E24+E25+E14</f>
        <v>6268839.760000001</v>
      </c>
      <c r="F11" s="30">
        <f>F12+F15+F20+F24+F25+F14</f>
        <v>5962175.9</v>
      </c>
      <c r="G11" s="30">
        <f>G12+G15+G20+G24+G25+G14</f>
        <v>5714134.389999999</v>
      </c>
      <c r="H11" s="46">
        <f>G11/F11*100</f>
        <v>95.83974853878428</v>
      </c>
      <c r="I11" s="46">
        <f>E11/D11*100</f>
        <v>97.31160029873827</v>
      </c>
    </row>
    <row r="12" spans="1:9" ht="18.75" hidden="1">
      <c r="A12" s="44" t="s">
        <v>180</v>
      </c>
      <c r="B12" s="44" t="s">
        <v>181</v>
      </c>
      <c r="C12" s="30">
        <f>C13</f>
        <v>3114700</v>
      </c>
      <c r="D12" s="31">
        <f>D13</f>
        <v>2996175</v>
      </c>
      <c r="E12" s="31">
        <f>E13</f>
        <v>2906131.47</v>
      </c>
      <c r="F12" s="31">
        <f>F13</f>
        <v>3014700</v>
      </c>
      <c r="G12" s="31">
        <f>G13</f>
        <v>2930683.93</v>
      </c>
      <c r="H12" s="46">
        <f aca="true" t="shared" si="0" ref="H12:H76">G12/F12*100</f>
        <v>97.21312004511229</v>
      </c>
      <c r="I12" s="46">
        <f aca="true" t="shared" si="1" ref="I12:I76">E12/D12*100</f>
        <v>96.99471726451226</v>
      </c>
    </row>
    <row r="13" spans="1:9" ht="18.75" hidden="1">
      <c r="A13" s="47" t="s">
        <v>182</v>
      </c>
      <c r="B13" s="48" t="s">
        <v>183</v>
      </c>
      <c r="C13" s="32">
        <v>3114700</v>
      </c>
      <c r="D13" s="49">
        <v>2996175</v>
      </c>
      <c r="E13" s="26">
        <v>2906131.47</v>
      </c>
      <c r="F13" s="8">
        <v>3014700</v>
      </c>
      <c r="G13" s="152">
        <v>2930683.93</v>
      </c>
      <c r="H13" s="50">
        <f t="shared" si="0"/>
        <v>97.21312004511229</v>
      </c>
      <c r="I13" s="50">
        <f t="shared" si="1"/>
        <v>96.99471726451226</v>
      </c>
    </row>
    <row r="14" spans="1:9" ht="37.5" hidden="1">
      <c r="A14" s="87" t="s">
        <v>272</v>
      </c>
      <c r="B14" s="187" t="s">
        <v>271</v>
      </c>
      <c r="C14" s="30">
        <v>63049</v>
      </c>
      <c r="D14" s="31"/>
      <c r="E14" s="29"/>
      <c r="F14" s="22">
        <v>56049</v>
      </c>
      <c r="G14" s="151">
        <v>51611.72</v>
      </c>
      <c r="H14" s="46">
        <f t="shared" si="0"/>
        <v>92.0832129029956</v>
      </c>
      <c r="I14" s="50"/>
    </row>
    <row r="15" spans="1:9" ht="18.75" hidden="1">
      <c r="A15" s="44" t="s">
        <v>184</v>
      </c>
      <c r="B15" s="44" t="s">
        <v>185</v>
      </c>
      <c r="C15" s="30">
        <f>C16+C17+C18+C19</f>
        <v>1620350</v>
      </c>
      <c r="D15" s="30">
        <f>D16+D17+D18+D19</f>
        <v>2081436.7</v>
      </c>
      <c r="E15" s="30">
        <f>E16+E17+E18+E19</f>
        <v>1955620.06</v>
      </c>
      <c r="F15" s="31">
        <f>F16+F17+F18+F19</f>
        <v>1668426.9</v>
      </c>
      <c r="G15" s="31">
        <f>G16+G17+G18+G19</f>
        <v>1581118.6099999999</v>
      </c>
      <c r="H15" s="46">
        <f t="shared" si="0"/>
        <v>94.76702934962269</v>
      </c>
      <c r="I15" s="46">
        <f t="shared" si="1"/>
        <v>93.95529828026959</v>
      </c>
    </row>
    <row r="16" spans="1:9" ht="41.25" customHeight="1" hidden="1">
      <c r="A16" s="47" t="s">
        <v>186</v>
      </c>
      <c r="B16" s="51" t="s">
        <v>187</v>
      </c>
      <c r="C16" s="32">
        <v>974000</v>
      </c>
      <c r="D16" s="80">
        <v>1450000</v>
      </c>
      <c r="E16" s="26">
        <v>1358082.41</v>
      </c>
      <c r="F16" s="8">
        <v>974000</v>
      </c>
      <c r="G16" s="152">
        <v>889073.15</v>
      </c>
      <c r="H16" s="50">
        <f t="shared" si="0"/>
        <v>91.28061088295688</v>
      </c>
      <c r="I16" s="50">
        <f t="shared" si="1"/>
        <v>93.66085586206896</v>
      </c>
    </row>
    <row r="17" spans="1:9" ht="37.5" customHeight="1" hidden="1">
      <c r="A17" s="47" t="s">
        <v>188</v>
      </c>
      <c r="B17" s="51" t="s">
        <v>189</v>
      </c>
      <c r="C17" s="32">
        <v>596000</v>
      </c>
      <c r="D17" s="80">
        <v>561000</v>
      </c>
      <c r="E17" s="26">
        <v>555826.81</v>
      </c>
      <c r="F17" s="8">
        <v>596000</v>
      </c>
      <c r="G17" s="152">
        <v>591855.04</v>
      </c>
      <c r="H17" s="50">
        <f t="shared" si="0"/>
        <v>99.30453691275169</v>
      </c>
      <c r="I17" s="50">
        <f t="shared" si="1"/>
        <v>99.07786274509805</v>
      </c>
    </row>
    <row r="18" spans="1:9" ht="18.75" hidden="1">
      <c r="A18" s="47" t="s">
        <v>190</v>
      </c>
      <c r="B18" s="47" t="s">
        <v>191</v>
      </c>
      <c r="C18" s="32">
        <v>43200</v>
      </c>
      <c r="D18" s="80">
        <v>30436.7</v>
      </c>
      <c r="E18" s="26">
        <v>30404.32</v>
      </c>
      <c r="F18" s="8">
        <v>86700</v>
      </c>
      <c r="G18" s="152">
        <v>86730.46</v>
      </c>
      <c r="H18" s="50">
        <f t="shared" si="0"/>
        <v>100.03513264129182</v>
      </c>
      <c r="I18" s="50">
        <f t="shared" si="1"/>
        <v>99.89361527366633</v>
      </c>
    </row>
    <row r="19" spans="1:9" ht="18.75" hidden="1">
      <c r="A19" s="52" t="s">
        <v>231</v>
      </c>
      <c r="B19" s="53" t="s">
        <v>230</v>
      </c>
      <c r="C19" s="32">
        <v>7150</v>
      </c>
      <c r="D19" s="80">
        <v>40000</v>
      </c>
      <c r="E19" s="26">
        <v>11306.52</v>
      </c>
      <c r="F19" s="8">
        <v>11726.9</v>
      </c>
      <c r="G19" s="152">
        <v>13459.96</v>
      </c>
      <c r="H19" s="50">
        <f t="shared" si="0"/>
        <v>114.77850071203812</v>
      </c>
      <c r="I19" s="50">
        <f t="shared" si="1"/>
        <v>28.2663</v>
      </c>
    </row>
    <row r="20" spans="1:9" ht="18.75" hidden="1">
      <c r="A20" s="44" t="s">
        <v>192</v>
      </c>
      <c r="B20" s="44" t="s">
        <v>193</v>
      </c>
      <c r="C20" s="55">
        <f>C21+C23+C22</f>
        <v>1385000</v>
      </c>
      <c r="D20" s="31">
        <f>D21+D22+D23</f>
        <v>1319201.5</v>
      </c>
      <c r="E20" s="31">
        <f>E21+E22+E23</f>
        <v>1357543.6500000001</v>
      </c>
      <c r="F20" s="56">
        <f>F21+F22+F23</f>
        <v>1165000</v>
      </c>
      <c r="G20" s="31">
        <f>G21+G22+G23</f>
        <v>1089388.23</v>
      </c>
      <c r="H20" s="46">
        <f t="shared" si="0"/>
        <v>93.50971931330471</v>
      </c>
      <c r="I20" s="46">
        <f t="shared" si="1"/>
        <v>102.90646652539435</v>
      </c>
    </row>
    <row r="21" spans="1:9" ht="57" customHeight="1" hidden="1">
      <c r="A21" s="47" t="s">
        <v>194</v>
      </c>
      <c r="B21" s="51" t="s">
        <v>195</v>
      </c>
      <c r="C21" s="57">
        <v>115000</v>
      </c>
      <c r="D21" s="80">
        <v>100000</v>
      </c>
      <c r="E21" s="26">
        <v>103676.3</v>
      </c>
      <c r="F21" s="8">
        <v>115000</v>
      </c>
      <c r="G21" s="152">
        <v>106215.29</v>
      </c>
      <c r="H21" s="50">
        <f t="shared" si="0"/>
        <v>92.36112173913043</v>
      </c>
      <c r="I21" s="50">
        <f t="shared" si="1"/>
        <v>103.67630000000001</v>
      </c>
    </row>
    <row r="22" spans="1:9" ht="18.75" hidden="1">
      <c r="A22" s="58" t="s">
        <v>233</v>
      </c>
      <c r="B22" s="59" t="s">
        <v>232</v>
      </c>
      <c r="C22" s="32">
        <v>660000</v>
      </c>
      <c r="D22" s="80">
        <v>625825</v>
      </c>
      <c r="E22" s="26">
        <v>647836.56</v>
      </c>
      <c r="F22" s="8">
        <v>540000</v>
      </c>
      <c r="G22" s="152">
        <v>535412.35</v>
      </c>
      <c r="H22" s="50">
        <f t="shared" si="0"/>
        <v>99.15043518518519</v>
      </c>
      <c r="I22" s="50">
        <f t="shared" si="1"/>
        <v>103.51720688690929</v>
      </c>
    </row>
    <row r="23" spans="1:9" ht="17.25" customHeight="1" hidden="1">
      <c r="A23" s="47" t="s">
        <v>196</v>
      </c>
      <c r="B23" s="60" t="s">
        <v>197</v>
      </c>
      <c r="C23" s="32">
        <v>610000</v>
      </c>
      <c r="D23" s="80">
        <v>593376.5</v>
      </c>
      <c r="E23" s="26">
        <v>606030.79</v>
      </c>
      <c r="F23" s="8">
        <v>510000</v>
      </c>
      <c r="G23" s="152">
        <v>447760.59</v>
      </c>
      <c r="H23" s="50">
        <f t="shared" si="0"/>
        <v>87.79619411764706</v>
      </c>
      <c r="I23" s="50">
        <f t="shared" si="1"/>
        <v>102.13259035367935</v>
      </c>
    </row>
    <row r="24" spans="1:9" ht="18.75" hidden="1">
      <c r="A24" s="44" t="s">
        <v>198</v>
      </c>
      <c r="B24" s="44" t="s">
        <v>199</v>
      </c>
      <c r="C24" s="30">
        <v>44000</v>
      </c>
      <c r="D24" s="107">
        <v>44800</v>
      </c>
      <c r="E24" s="27">
        <v>49145.83</v>
      </c>
      <c r="F24" s="22">
        <v>58000</v>
      </c>
      <c r="G24" s="151">
        <v>61306.52</v>
      </c>
      <c r="H24" s="46">
        <f t="shared" si="0"/>
        <v>105.70089655172413</v>
      </c>
      <c r="I24" s="46">
        <f t="shared" si="1"/>
        <v>109.70051339285716</v>
      </c>
    </row>
    <row r="25" spans="1:9" ht="38.25" customHeight="1" hidden="1">
      <c r="A25" s="44" t="s">
        <v>200</v>
      </c>
      <c r="B25" s="187" t="s">
        <v>201</v>
      </c>
      <c r="C25" s="55">
        <v>0</v>
      </c>
      <c r="D25" s="16">
        <f>D26+D27</f>
        <v>414</v>
      </c>
      <c r="E25" s="16">
        <f>E26+E27</f>
        <v>398.75</v>
      </c>
      <c r="F25" s="31"/>
      <c r="G25" s="136">
        <f>G26+G27</f>
        <v>25.38</v>
      </c>
      <c r="H25" s="50"/>
      <c r="I25" s="50"/>
    </row>
    <row r="26" spans="1:9" ht="18" customHeight="1" hidden="1">
      <c r="A26" s="47" t="s">
        <v>202</v>
      </c>
      <c r="B26" s="61" t="s">
        <v>203</v>
      </c>
      <c r="C26" s="32">
        <v>0</v>
      </c>
      <c r="D26" s="80">
        <v>400.2</v>
      </c>
      <c r="E26" s="26">
        <v>397.09</v>
      </c>
      <c r="F26" s="80"/>
      <c r="G26" s="152">
        <v>3.22</v>
      </c>
      <c r="H26" s="50"/>
      <c r="I26" s="50"/>
    </row>
    <row r="27" spans="1:9" ht="40.5" customHeight="1" hidden="1">
      <c r="A27" s="47" t="s">
        <v>204</v>
      </c>
      <c r="B27" s="61" t="s">
        <v>205</v>
      </c>
      <c r="C27" s="32">
        <v>0</v>
      </c>
      <c r="D27" s="80">
        <v>13.8</v>
      </c>
      <c r="E27" s="26">
        <v>1.66</v>
      </c>
      <c r="F27" s="80"/>
      <c r="G27" s="152">
        <v>22.16</v>
      </c>
      <c r="H27" s="50"/>
      <c r="I27" s="50"/>
    </row>
    <row r="28" spans="1:9" ht="18.75" hidden="1">
      <c r="A28" s="44"/>
      <c r="B28" s="45" t="s">
        <v>207</v>
      </c>
      <c r="C28" s="55">
        <f>C29+C37+C38+C41+C47+C48</f>
        <v>1160503.1</v>
      </c>
      <c r="D28" s="31">
        <f>D29+D37+D38+D41+D47+D48+D49</f>
        <v>1136454.4</v>
      </c>
      <c r="E28" s="31">
        <f>E29+E37+E38+E41+E47+E48+E49</f>
        <v>1096532.3099999998</v>
      </c>
      <c r="F28" s="31">
        <f>F29+F47+F48+F40+F41+F49+F39+F37</f>
        <v>1325042.2</v>
      </c>
      <c r="G28" s="31">
        <f>G29+G37+G38+G41+G47+G48+G49</f>
        <v>1522682.9300000002</v>
      </c>
      <c r="H28" s="46">
        <f t="shared" si="0"/>
        <v>114.91580645506988</v>
      </c>
      <c r="I28" s="46">
        <f t="shared" si="1"/>
        <v>96.48713665942074</v>
      </c>
    </row>
    <row r="29" spans="1:9" ht="39" customHeight="1" hidden="1">
      <c r="A29" s="44" t="s">
        <v>208</v>
      </c>
      <c r="B29" s="64" t="s">
        <v>209</v>
      </c>
      <c r="C29" s="55">
        <f>C36+C35+C31+C30</f>
        <v>681742.1</v>
      </c>
      <c r="D29" s="31">
        <f>D30+D31+D35+D36</f>
        <v>635260.9500000001</v>
      </c>
      <c r="E29" s="31">
        <f>E30+E31+E35+E36</f>
        <v>555469.97</v>
      </c>
      <c r="F29" s="31">
        <f>F30+F31+F35+F36</f>
        <v>683042.1</v>
      </c>
      <c r="G29" s="31">
        <f>G30+G31+G35+G36</f>
        <v>667375.99</v>
      </c>
      <c r="H29" s="46">
        <f t="shared" si="0"/>
        <v>97.70642102441415</v>
      </c>
      <c r="I29" s="46">
        <f t="shared" si="1"/>
        <v>87.43965294891807</v>
      </c>
    </row>
    <row r="30" spans="1:9" ht="67.5" customHeight="1" hidden="1">
      <c r="A30" s="47" t="s">
        <v>210</v>
      </c>
      <c r="B30" s="51" t="s">
        <v>211</v>
      </c>
      <c r="C30" s="32"/>
      <c r="D30" s="63">
        <v>127.55</v>
      </c>
      <c r="E30" s="49">
        <v>127.55</v>
      </c>
      <c r="F30" s="80"/>
      <c r="G30" s="63"/>
      <c r="H30" s="50"/>
      <c r="I30" s="50"/>
    </row>
    <row r="31" spans="1:9" ht="93" customHeight="1" hidden="1">
      <c r="A31" s="47" t="s">
        <v>212</v>
      </c>
      <c r="B31" s="61" t="s">
        <v>151</v>
      </c>
      <c r="C31" s="30">
        <f>C32+C34+C33</f>
        <v>614000</v>
      </c>
      <c r="D31" s="31">
        <f>D32+D33+D34</f>
        <v>544000</v>
      </c>
      <c r="E31" s="31">
        <f>E32+E33+E34</f>
        <v>477466.86</v>
      </c>
      <c r="F31" s="31">
        <f>F32+F34+F33</f>
        <v>614000</v>
      </c>
      <c r="G31" s="31">
        <f>G32+G34+G33</f>
        <v>595591.89</v>
      </c>
      <c r="H31" s="46">
        <f t="shared" si="0"/>
        <v>97.00193648208469</v>
      </c>
      <c r="I31" s="46">
        <f t="shared" si="1"/>
        <v>87.76964338235294</v>
      </c>
    </row>
    <row r="32" spans="1:9" ht="94.5" customHeight="1" hidden="1">
      <c r="A32" s="47" t="s">
        <v>213</v>
      </c>
      <c r="B32" s="61" t="s">
        <v>146</v>
      </c>
      <c r="C32" s="32">
        <v>600000</v>
      </c>
      <c r="D32" s="49">
        <v>530000</v>
      </c>
      <c r="E32" s="26">
        <v>462877.31</v>
      </c>
      <c r="F32" s="49">
        <v>600000</v>
      </c>
      <c r="G32" s="152">
        <v>581483.37</v>
      </c>
      <c r="H32" s="50">
        <f t="shared" si="0"/>
        <v>96.913895</v>
      </c>
      <c r="I32" s="50">
        <f t="shared" si="1"/>
        <v>87.33534150943396</v>
      </c>
    </row>
    <row r="33" spans="1:9" ht="94.5" customHeight="1" hidden="1">
      <c r="A33" s="47" t="s">
        <v>247</v>
      </c>
      <c r="B33" s="66" t="s">
        <v>214</v>
      </c>
      <c r="C33" s="32">
        <v>14000</v>
      </c>
      <c r="D33" s="49">
        <v>14000</v>
      </c>
      <c r="E33" s="26">
        <v>14581.44</v>
      </c>
      <c r="F33" s="49">
        <v>14000</v>
      </c>
      <c r="G33" s="152">
        <v>14102.38</v>
      </c>
      <c r="H33" s="50">
        <f t="shared" si="0"/>
        <v>100.73128571428572</v>
      </c>
      <c r="I33" s="50">
        <f t="shared" si="1"/>
        <v>104.15314285714285</v>
      </c>
    </row>
    <row r="34" spans="1:9" ht="93.75" customHeight="1" hidden="1">
      <c r="A34" s="47" t="s">
        <v>248</v>
      </c>
      <c r="B34" s="66" t="s">
        <v>150</v>
      </c>
      <c r="C34" s="32"/>
      <c r="D34" s="49"/>
      <c r="E34" s="49">
        <v>8.11</v>
      </c>
      <c r="F34" s="49"/>
      <c r="G34" s="152">
        <v>6.14</v>
      </c>
      <c r="H34" s="50"/>
      <c r="I34" s="50"/>
    </row>
    <row r="35" spans="1:9" ht="63.75" customHeight="1" hidden="1">
      <c r="A35" s="47" t="s">
        <v>215</v>
      </c>
      <c r="B35" s="66" t="s">
        <v>216</v>
      </c>
      <c r="C35" s="32">
        <v>11742.1</v>
      </c>
      <c r="D35" s="49">
        <v>15233.4</v>
      </c>
      <c r="E35" s="26">
        <v>9706.13</v>
      </c>
      <c r="F35" s="8">
        <v>13042.1</v>
      </c>
      <c r="G35" s="152">
        <v>14342.47</v>
      </c>
      <c r="H35" s="50">
        <f t="shared" si="0"/>
        <v>109.97055688884458</v>
      </c>
      <c r="I35" s="50">
        <f t="shared" si="1"/>
        <v>63.71611065159451</v>
      </c>
    </row>
    <row r="36" spans="1:9" ht="99.75" customHeight="1" hidden="1">
      <c r="A36" s="47" t="s">
        <v>217</v>
      </c>
      <c r="B36" s="166" t="s">
        <v>218</v>
      </c>
      <c r="C36" s="32">
        <v>56000</v>
      </c>
      <c r="D36" s="49">
        <v>75900</v>
      </c>
      <c r="E36" s="26">
        <v>68169.43</v>
      </c>
      <c r="F36" s="49">
        <v>56000</v>
      </c>
      <c r="G36" s="152">
        <v>57441.63</v>
      </c>
      <c r="H36" s="50">
        <f t="shared" si="0"/>
        <v>102.57433928571429</v>
      </c>
      <c r="I36" s="50">
        <f t="shared" si="1"/>
        <v>89.8147957839262</v>
      </c>
    </row>
    <row r="37" spans="1:9" ht="29.25" customHeight="1" hidden="1">
      <c r="A37" s="44" t="s">
        <v>219</v>
      </c>
      <c r="B37" s="64" t="s">
        <v>220</v>
      </c>
      <c r="C37" s="55">
        <v>20015</v>
      </c>
      <c r="D37" s="31">
        <v>26600</v>
      </c>
      <c r="E37" s="27">
        <v>15092.23</v>
      </c>
      <c r="F37" s="22">
        <v>12000</v>
      </c>
      <c r="G37" s="151">
        <v>11225.74</v>
      </c>
      <c r="H37" s="46">
        <f t="shared" si="0"/>
        <v>93.54783333333333</v>
      </c>
      <c r="I37" s="46">
        <f t="shared" si="1"/>
        <v>56.7377067669173</v>
      </c>
    </row>
    <row r="38" spans="1:9" ht="36.75" customHeight="1" hidden="1">
      <c r="A38" s="44" t="s">
        <v>221</v>
      </c>
      <c r="B38" s="64" t="s">
        <v>222</v>
      </c>
      <c r="C38" s="55">
        <f>C39+C40</f>
        <v>2986</v>
      </c>
      <c r="D38" s="31">
        <f>D40+D39</f>
        <v>17585.65</v>
      </c>
      <c r="E38" s="31">
        <f>E40+E39</f>
        <v>21742.739999999998</v>
      </c>
      <c r="F38" s="56">
        <f>F40+F39</f>
        <v>13926.6</v>
      </c>
      <c r="G38" s="31">
        <f>G40+G39</f>
        <v>28264.53</v>
      </c>
      <c r="H38" s="46">
        <f t="shared" si="0"/>
        <v>202.95355650338198</v>
      </c>
      <c r="I38" s="46">
        <f t="shared" si="1"/>
        <v>123.63910347357077</v>
      </c>
    </row>
    <row r="39" spans="1:9" ht="36.75" customHeight="1" hidden="1">
      <c r="A39" s="47" t="s">
        <v>57</v>
      </c>
      <c r="B39" s="51" t="s">
        <v>0</v>
      </c>
      <c r="C39" s="80">
        <v>336</v>
      </c>
      <c r="D39" s="80">
        <v>213</v>
      </c>
      <c r="E39" s="26">
        <v>294.07</v>
      </c>
      <c r="F39" s="8">
        <v>336</v>
      </c>
      <c r="G39" s="152">
        <v>382.52</v>
      </c>
      <c r="H39" s="50">
        <f t="shared" si="0"/>
        <v>113.8452380952381</v>
      </c>
      <c r="I39" s="50">
        <f t="shared" si="1"/>
        <v>138.06103286384976</v>
      </c>
    </row>
    <row r="40" spans="1:9" ht="59.25" customHeight="1" hidden="1">
      <c r="A40" s="47" t="s">
        <v>1</v>
      </c>
      <c r="B40" s="51" t="s">
        <v>0</v>
      </c>
      <c r="C40" s="80">
        <v>2650</v>
      </c>
      <c r="D40" s="80">
        <v>17372.65</v>
      </c>
      <c r="E40" s="26">
        <v>21448.67</v>
      </c>
      <c r="F40" s="8">
        <v>13590.6</v>
      </c>
      <c r="G40" s="152">
        <v>27882.01</v>
      </c>
      <c r="H40" s="50">
        <f t="shared" si="0"/>
        <v>205.1565788118258</v>
      </c>
      <c r="I40" s="50">
        <f t="shared" si="1"/>
        <v>123.46228122940366</v>
      </c>
    </row>
    <row r="41" spans="1:9" ht="41.25" customHeight="1" hidden="1">
      <c r="A41" s="44" t="s">
        <v>223</v>
      </c>
      <c r="B41" s="187" t="s">
        <v>224</v>
      </c>
      <c r="C41" s="55">
        <f>C42+C43+C44</f>
        <v>286000</v>
      </c>
      <c r="D41" s="31">
        <f>D42+D43+D44</f>
        <v>273718.9</v>
      </c>
      <c r="E41" s="31">
        <f>E42+E43+E44</f>
        <v>307065.79000000004</v>
      </c>
      <c r="F41" s="31">
        <f>F42+F43+F44</f>
        <v>395416</v>
      </c>
      <c r="G41" s="31">
        <f>G42+G43+G44</f>
        <v>575943.62</v>
      </c>
      <c r="H41" s="50">
        <f t="shared" si="0"/>
        <v>145.65511259028466</v>
      </c>
      <c r="I41" s="50">
        <f t="shared" si="1"/>
        <v>112.18289639480503</v>
      </c>
    </row>
    <row r="42" spans="1:9" ht="20.25" customHeight="1" hidden="1">
      <c r="A42" s="47" t="s">
        <v>225</v>
      </c>
      <c r="B42" s="61" t="s">
        <v>226</v>
      </c>
      <c r="C42" s="32">
        <v>2000</v>
      </c>
      <c r="D42" s="80">
        <v>5847.6</v>
      </c>
      <c r="E42" s="26">
        <v>3723.57</v>
      </c>
      <c r="F42" s="8">
        <v>4800</v>
      </c>
      <c r="G42" s="152">
        <v>6750</v>
      </c>
      <c r="H42" s="50">
        <f t="shared" si="0"/>
        <v>140.625</v>
      </c>
      <c r="I42" s="50">
        <f t="shared" si="1"/>
        <v>63.67689308434229</v>
      </c>
    </row>
    <row r="43" spans="1:9" ht="101.25" customHeight="1" hidden="1">
      <c r="A43" s="47" t="s">
        <v>227</v>
      </c>
      <c r="B43" s="61" t="s">
        <v>273</v>
      </c>
      <c r="C43" s="32">
        <v>125000</v>
      </c>
      <c r="D43" s="80">
        <v>141827.6</v>
      </c>
      <c r="E43" s="26">
        <v>173601.26</v>
      </c>
      <c r="F43" s="13">
        <f>125000+42616</f>
        <v>167616</v>
      </c>
      <c r="G43" s="152">
        <v>148352.17</v>
      </c>
      <c r="H43" s="46">
        <f t="shared" si="0"/>
        <v>88.50716518709432</v>
      </c>
      <c r="I43" s="46">
        <f t="shared" si="1"/>
        <v>122.40301605611319</v>
      </c>
    </row>
    <row r="44" spans="1:9" ht="39" customHeight="1" hidden="1">
      <c r="A44" s="67" t="s">
        <v>3</v>
      </c>
      <c r="B44" s="65" t="s">
        <v>153</v>
      </c>
      <c r="C44" s="68">
        <f>C45+C46</f>
        <v>159000</v>
      </c>
      <c r="D44" s="69">
        <f>D45+D46</f>
        <v>126043.7</v>
      </c>
      <c r="E44" s="69">
        <f>E45+E46</f>
        <v>129740.96</v>
      </c>
      <c r="F44" s="69">
        <f>F45+F46</f>
        <v>223000</v>
      </c>
      <c r="G44" s="69">
        <f>G45+G46</f>
        <v>420841.45</v>
      </c>
      <c r="H44" s="50">
        <f t="shared" si="0"/>
        <v>188.7181390134529</v>
      </c>
      <c r="I44" s="50">
        <f t="shared" si="1"/>
        <v>102.93331598485287</v>
      </c>
    </row>
    <row r="45" spans="1:9" ht="56.25" hidden="1">
      <c r="A45" s="47" t="s">
        <v>173</v>
      </c>
      <c r="B45" s="61" t="s">
        <v>172</v>
      </c>
      <c r="C45" s="32">
        <v>156000</v>
      </c>
      <c r="D45" s="80">
        <v>120000</v>
      </c>
      <c r="E45" s="26">
        <v>125359.11</v>
      </c>
      <c r="F45" s="8">
        <v>203000</v>
      </c>
      <c r="G45" s="152">
        <v>391815.75</v>
      </c>
      <c r="H45" s="50">
        <f t="shared" si="0"/>
        <v>193.01268472906403</v>
      </c>
      <c r="I45" s="50">
        <f t="shared" si="1"/>
        <v>104.465925</v>
      </c>
    </row>
    <row r="46" spans="1:9" ht="75" hidden="1">
      <c r="A46" s="47" t="s">
        <v>41</v>
      </c>
      <c r="B46" s="61" t="s">
        <v>42</v>
      </c>
      <c r="C46" s="32">
        <v>3000</v>
      </c>
      <c r="D46" s="80">
        <v>6043.7</v>
      </c>
      <c r="E46" s="26">
        <v>4381.85</v>
      </c>
      <c r="F46" s="8">
        <v>20000</v>
      </c>
      <c r="G46" s="152">
        <v>29025.7</v>
      </c>
      <c r="H46" s="50">
        <f t="shared" si="0"/>
        <v>145.1285</v>
      </c>
      <c r="I46" s="50">
        <f t="shared" si="1"/>
        <v>72.5027714810464</v>
      </c>
    </row>
    <row r="47" spans="1:9" ht="19.5" customHeight="1" hidden="1">
      <c r="A47" s="44" t="s">
        <v>4</v>
      </c>
      <c r="B47" s="187" t="s">
        <v>5</v>
      </c>
      <c r="C47" s="30">
        <v>100900</v>
      </c>
      <c r="D47" s="107">
        <v>115500</v>
      </c>
      <c r="E47" s="27">
        <v>124080.11</v>
      </c>
      <c r="F47" s="22">
        <v>140900</v>
      </c>
      <c r="G47" s="151">
        <v>147365.89</v>
      </c>
      <c r="H47" s="46">
        <f t="shared" si="0"/>
        <v>104.58899219304472</v>
      </c>
      <c r="I47" s="46">
        <f t="shared" si="1"/>
        <v>107.42866666666666</v>
      </c>
    </row>
    <row r="48" spans="1:9" ht="24.75" customHeight="1" hidden="1">
      <c r="A48" s="44" t="s">
        <v>6</v>
      </c>
      <c r="B48" s="187" t="s">
        <v>7</v>
      </c>
      <c r="C48" s="30">
        <v>68860</v>
      </c>
      <c r="D48" s="107">
        <v>64798.9</v>
      </c>
      <c r="E48" s="27">
        <v>71752.8</v>
      </c>
      <c r="F48" s="22">
        <v>68860</v>
      </c>
      <c r="G48" s="151">
        <v>77068.1</v>
      </c>
      <c r="H48" s="46">
        <f t="shared" si="0"/>
        <v>111.91998257333722</v>
      </c>
      <c r="I48" s="46">
        <f t="shared" si="1"/>
        <v>110.73150933117692</v>
      </c>
    </row>
    <row r="49" spans="1:9" ht="19.5" customHeight="1" hidden="1">
      <c r="A49" s="44" t="s">
        <v>8</v>
      </c>
      <c r="B49" s="187" t="s">
        <v>9</v>
      </c>
      <c r="C49" s="30"/>
      <c r="D49" s="107">
        <v>2990</v>
      </c>
      <c r="E49" s="27">
        <v>1328.67</v>
      </c>
      <c r="F49" s="22">
        <v>10897.5</v>
      </c>
      <c r="G49" s="151">
        <v>15439.06</v>
      </c>
      <c r="H49" s="46"/>
      <c r="I49" s="46">
        <f t="shared" si="1"/>
        <v>44.4371237458194</v>
      </c>
    </row>
    <row r="50" spans="1:9" ht="18.75" hidden="1">
      <c r="A50" s="47"/>
      <c r="B50" s="71" t="s">
        <v>12</v>
      </c>
      <c r="C50" s="30">
        <f>C28+C11</f>
        <v>7387602.1</v>
      </c>
      <c r="D50" s="31">
        <f>D28+D11</f>
        <v>7578481.6</v>
      </c>
      <c r="E50" s="31">
        <f>E28+E11</f>
        <v>7365372.07</v>
      </c>
      <c r="F50" s="126">
        <f>F28+F11</f>
        <v>7287218.100000001</v>
      </c>
      <c r="G50" s="126">
        <f>G28+G11</f>
        <v>7236817.319999998</v>
      </c>
      <c r="H50" s="46">
        <f t="shared" si="0"/>
        <v>99.30836734528363</v>
      </c>
      <c r="I50" s="46">
        <f t="shared" si="1"/>
        <v>97.1879653306805</v>
      </c>
    </row>
    <row r="51" spans="1:9" ht="19.5" customHeight="1" hidden="1">
      <c r="A51" s="44" t="s">
        <v>13</v>
      </c>
      <c r="B51" s="187" t="s">
        <v>14</v>
      </c>
      <c r="C51" s="31">
        <f>C52+C53+C54+C55</f>
        <v>1999865.59</v>
      </c>
      <c r="D51" s="31">
        <f>D52+D53+D54+D55</f>
        <v>6433645.65</v>
      </c>
      <c r="E51" s="31">
        <f>E52+E53+E54+E55</f>
        <v>5734254.3</v>
      </c>
      <c r="F51" s="126">
        <f>F52+F53+F54+F55</f>
        <v>8051487.0600000005</v>
      </c>
      <c r="G51" s="126">
        <f>G52+G53+G54+G55</f>
        <v>7684936.859999999</v>
      </c>
      <c r="H51" s="46">
        <f t="shared" si="0"/>
        <v>95.44742235479664</v>
      </c>
      <c r="I51" s="46">
        <f>E51/D51*100</f>
        <v>89.12915960797436</v>
      </c>
    </row>
    <row r="52" spans="1:9" ht="37.5" customHeight="1" hidden="1">
      <c r="A52" s="44" t="s">
        <v>15</v>
      </c>
      <c r="B52" s="187" t="s">
        <v>16</v>
      </c>
      <c r="C52" s="187"/>
      <c r="D52" s="80">
        <v>1515.5</v>
      </c>
      <c r="E52" s="63">
        <v>1515.5</v>
      </c>
      <c r="F52" s="152">
        <v>67052.8</v>
      </c>
      <c r="G52" s="152">
        <v>67052.8</v>
      </c>
      <c r="H52" s="50">
        <f t="shared" si="0"/>
        <v>100</v>
      </c>
      <c r="I52" s="50">
        <f t="shared" si="1"/>
        <v>100</v>
      </c>
    </row>
    <row r="53" spans="1:9" ht="39.75" customHeight="1" hidden="1">
      <c r="A53" s="44" t="s">
        <v>17</v>
      </c>
      <c r="B53" s="187" t="s">
        <v>18</v>
      </c>
      <c r="C53" s="32">
        <v>1999865.59</v>
      </c>
      <c r="D53" s="8">
        <v>2064545.82</v>
      </c>
      <c r="E53" s="26">
        <v>2051896.53</v>
      </c>
      <c r="F53" s="152">
        <v>2773721.39</v>
      </c>
      <c r="G53" s="152">
        <v>2773261.9</v>
      </c>
      <c r="H53" s="50">
        <f t="shared" si="0"/>
        <v>99.98343416892351</v>
      </c>
      <c r="I53" s="50">
        <f t="shared" si="1"/>
        <v>99.3873088270814</v>
      </c>
    </row>
    <row r="54" spans="1:9" ht="42" customHeight="1" hidden="1">
      <c r="A54" s="44" t="s">
        <v>19</v>
      </c>
      <c r="B54" s="187" t="s">
        <v>20</v>
      </c>
      <c r="C54" s="32"/>
      <c r="D54" s="8">
        <v>4291929.14</v>
      </c>
      <c r="E54" s="26">
        <v>3605312.63</v>
      </c>
      <c r="F54" s="152">
        <v>5182686.29</v>
      </c>
      <c r="G54" s="152">
        <v>4816611.68</v>
      </c>
      <c r="H54" s="50">
        <f t="shared" si="0"/>
        <v>92.93658559449484</v>
      </c>
      <c r="I54" s="50">
        <f t="shared" si="1"/>
        <v>84.00214710907366</v>
      </c>
    </row>
    <row r="55" spans="1:9" ht="18.75" hidden="1">
      <c r="A55" s="44" t="s">
        <v>84</v>
      </c>
      <c r="B55" s="187" t="s">
        <v>21</v>
      </c>
      <c r="C55" s="187"/>
      <c r="D55" s="8">
        <v>75655.19</v>
      </c>
      <c r="E55" s="26">
        <v>75529.64</v>
      </c>
      <c r="F55" s="152">
        <v>28026.58</v>
      </c>
      <c r="G55" s="152">
        <v>28010.48</v>
      </c>
      <c r="H55" s="50">
        <f>G55/F55*100</f>
        <v>99.94255453216196</v>
      </c>
      <c r="I55" s="50">
        <f t="shared" si="1"/>
        <v>99.83404971952353</v>
      </c>
    </row>
    <row r="56" spans="1:9" ht="21.75" customHeight="1" hidden="1">
      <c r="A56" s="44" t="s">
        <v>22</v>
      </c>
      <c r="B56" s="187" t="s">
        <v>23</v>
      </c>
      <c r="C56" s="187"/>
      <c r="D56" s="8">
        <v>8281.16</v>
      </c>
      <c r="E56" s="26">
        <v>8931.16</v>
      </c>
      <c r="F56" s="152">
        <v>49881.63</v>
      </c>
      <c r="G56" s="152">
        <v>7000</v>
      </c>
      <c r="H56" s="50">
        <f t="shared" si="0"/>
        <v>14.033222250355493</v>
      </c>
      <c r="I56" s="50">
        <f t="shared" si="1"/>
        <v>107.84914190765545</v>
      </c>
    </row>
    <row r="57" spans="1:9" ht="41.25" customHeight="1" hidden="1">
      <c r="A57" s="44" t="s">
        <v>163</v>
      </c>
      <c r="B57" s="187" t="s">
        <v>10</v>
      </c>
      <c r="C57" s="187"/>
      <c r="D57" s="125"/>
      <c r="E57" s="26">
        <v>10554.81</v>
      </c>
      <c r="F57" s="8"/>
      <c r="G57" s="152">
        <v>3381.46</v>
      </c>
      <c r="H57" s="50"/>
      <c r="I57" s="50"/>
    </row>
    <row r="58" spans="1:9" ht="23.25" customHeight="1" hidden="1">
      <c r="A58" s="44" t="s">
        <v>162</v>
      </c>
      <c r="B58" s="187" t="s">
        <v>11</v>
      </c>
      <c r="C58" s="187"/>
      <c r="D58" s="13">
        <v>-34784.41</v>
      </c>
      <c r="E58" s="26">
        <v>-45339.22</v>
      </c>
      <c r="F58" s="152">
        <v>-71942.34</v>
      </c>
      <c r="G58" s="152">
        <v>-142927.43</v>
      </c>
      <c r="H58" s="50"/>
      <c r="I58" s="50"/>
    </row>
    <row r="59" spans="1:9" ht="18.75" hidden="1">
      <c r="A59" s="47"/>
      <c r="B59" s="73" t="s">
        <v>24</v>
      </c>
      <c r="C59" s="31">
        <f>C50+C51+C56+C57+C58</f>
        <v>9387467.69</v>
      </c>
      <c r="D59" s="31">
        <f>D50+D51+D56+D57+D58</f>
        <v>13985624</v>
      </c>
      <c r="E59" s="31">
        <f>E50+E51+E56+E57+E58</f>
        <v>13073773.120000001</v>
      </c>
      <c r="F59" s="126">
        <f>F50+F51+F56+F57+F58</f>
        <v>15316644.450000001</v>
      </c>
      <c r="G59" s="126">
        <f>G50+G51+G56+G57+G58</f>
        <v>14789208.209999999</v>
      </c>
      <c r="H59" s="46">
        <f t="shared" si="0"/>
        <v>96.55645045674477</v>
      </c>
      <c r="I59" s="46">
        <f t="shared" si="1"/>
        <v>93.4800844066736</v>
      </c>
    </row>
    <row r="60" spans="1:9" ht="18.75">
      <c r="A60" s="40" t="s">
        <v>25</v>
      </c>
      <c r="B60" s="41" t="s">
        <v>26</v>
      </c>
      <c r="C60" s="41"/>
      <c r="D60" s="74"/>
      <c r="E60" s="74"/>
      <c r="F60" s="134"/>
      <c r="G60" s="135"/>
      <c r="H60" s="46"/>
      <c r="I60" s="46"/>
    </row>
    <row r="61" spans="1:9" ht="18.75" customHeight="1">
      <c r="A61" s="75" t="s">
        <v>27</v>
      </c>
      <c r="B61" s="71" t="s">
        <v>28</v>
      </c>
      <c r="C61" s="31">
        <f>C62+C63+C64+C66+C67+C68+C69</f>
        <v>1010842.4299999999</v>
      </c>
      <c r="D61" s="31">
        <f>D62+D63+D64+D66+D67+D68+D69+D65</f>
        <v>677584.79</v>
      </c>
      <c r="E61" s="31">
        <f>E62+E63+E64+E66+E67+E68+E69+E65</f>
        <v>629775.48</v>
      </c>
      <c r="F61" s="31">
        <f>F62+F63+F64+F66+F67+F68+F69</f>
        <v>956342.7000000001</v>
      </c>
      <c r="G61" s="31">
        <f>G62+G63+G64+G66+G67+G68+G69</f>
        <v>896564.3300000001</v>
      </c>
      <c r="H61" s="46">
        <f t="shared" si="0"/>
        <v>93.74927314235786</v>
      </c>
      <c r="I61" s="46">
        <f t="shared" si="1"/>
        <v>92.94415832445117</v>
      </c>
    </row>
    <row r="62" spans="1:9" ht="39.75" customHeight="1">
      <c r="A62" s="77" t="s">
        <v>29</v>
      </c>
      <c r="B62" s="78" t="s">
        <v>30</v>
      </c>
      <c r="C62" s="124">
        <v>2774</v>
      </c>
      <c r="D62" s="8">
        <v>2397</v>
      </c>
      <c r="E62" s="8">
        <v>2396.47</v>
      </c>
      <c r="F62" s="149">
        <v>2774</v>
      </c>
      <c r="G62" s="149">
        <v>2751.54</v>
      </c>
      <c r="H62" s="50">
        <f t="shared" si="0"/>
        <v>99.19033886085076</v>
      </c>
      <c r="I62" s="50">
        <f t="shared" si="1"/>
        <v>99.97788902795159</v>
      </c>
    </row>
    <row r="63" spans="1:9" ht="59.25" customHeight="1">
      <c r="A63" s="77" t="s">
        <v>31</v>
      </c>
      <c r="B63" s="78" t="s">
        <v>32</v>
      </c>
      <c r="C63" s="124">
        <v>92589</v>
      </c>
      <c r="D63" s="8">
        <v>91016</v>
      </c>
      <c r="E63" s="8">
        <v>90611.04</v>
      </c>
      <c r="F63" s="149">
        <v>90889</v>
      </c>
      <c r="G63" s="149">
        <v>89949.46</v>
      </c>
      <c r="H63" s="50">
        <f t="shared" si="0"/>
        <v>98.96627754733797</v>
      </c>
      <c r="I63" s="50">
        <f t="shared" si="1"/>
        <v>99.55506724092467</v>
      </c>
    </row>
    <row r="64" spans="1:9" ht="58.5" customHeight="1">
      <c r="A64" s="77" t="s">
        <v>33</v>
      </c>
      <c r="B64" s="78" t="s">
        <v>34</v>
      </c>
      <c r="C64" s="124">
        <v>122678</v>
      </c>
      <c r="D64" s="8">
        <v>115366.08</v>
      </c>
      <c r="E64" s="8">
        <v>115245.63</v>
      </c>
      <c r="F64" s="149">
        <v>141348.17</v>
      </c>
      <c r="G64" s="149">
        <v>140429.48</v>
      </c>
      <c r="H64" s="50">
        <f t="shared" si="0"/>
        <v>99.35005171980649</v>
      </c>
      <c r="I64" s="50">
        <f t="shared" si="1"/>
        <v>99.89559322809617</v>
      </c>
    </row>
    <row r="65" spans="1:9" ht="58.5" customHeight="1" hidden="1">
      <c r="A65" s="77" t="s">
        <v>266</v>
      </c>
      <c r="B65" s="59" t="s">
        <v>267</v>
      </c>
      <c r="C65" s="124"/>
      <c r="D65" s="8">
        <v>62.74</v>
      </c>
      <c r="E65" s="8">
        <v>62.74</v>
      </c>
      <c r="F65" s="149"/>
      <c r="G65" s="149"/>
      <c r="H65" s="50"/>
      <c r="I65" s="50">
        <f t="shared" si="1"/>
        <v>100</v>
      </c>
    </row>
    <row r="66" spans="1:9" ht="57.75" customHeight="1">
      <c r="A66" s="77" t="s">
        <v>35</v>
      </c>
      <c r="B66" s="78" t="s">
        <v>36</v>
      </c>
      <c r="C66" s="124">
        <v>116262.67</v>
      </c>
      <c r="D66" s="8">
        <v>105480.39</v>
      </c>
      <c r="E66" s="8">
        <v>104910.85</v>
      </c>
      <c r="F66" s="149">
        <v>96511.11</v>
      </c>
      <c r="G66" s="149">
        <v>95388.01</v>
      </c>
      <c r="H66" s="50">
        <f t="shared" si="0"/>
        <v>98.83629977937255</v>
      </c>
      <c r="I66" s="50">
        <f t="shared" si="1"/>
        <v>99.46005129484257</v>
      </c>
    </row>
    <row r="67" spans="1:9" ht="18.75">
      <c r="A67" s="81" t="s">
        <v>37</v>
      </c>
      <c r="B67" s="61" t="s">
        <v>38</v>
      </c>
      <c r="C67" s="124">
        <v>1740</v>
      </c>
      <c r="D67" s="8">
        <v>4122.43</v>
      </c>
      <c r="E67" s="8">
        <v>4115.38</v>
      </c>
      <c r="F67" s="188">
        <v>1981</v>
      </c>
      <c r="G67" s="188">
        <v>1979.79</v>
      </c>
      <c r="H67" s="50">
        <f t="shared" si="0"/>
        <v>99.93891973750631</v>
      </c>
      <c r="I67" s="50">
        <f t="shared" si="1"/>
        <v>99.82898436116562</v>
      </c>
    </row>
    <row r="68" spans="1:9" ht="18.75" customHeight="1">
      <c r="A68" s="81" t="s">
        <v>39</v>
      </c>
      <c r="B68" s="59" t="s">
        <v>40</v>
      </c>
      <c r="C68" s="80">
        <v>122671.56</v>
      </c>
      <c r="D68" s="8">
        <v>23229.37</v>
      </c>
      <c r="E68" s="8"/>
      <c r="F68" s="188">
        <v>31066.01</v>
      </c>
      <c r="G68" s="188"/>
      <c r="H68" s="50"/>
      <c r="I68" s="50"/>
    </row>
    <row r="69" spans="1:9" ht="20.25" customHeight="1">
      <c r="A69" s="81" t="s">
        <v>154</v>
      </c>
      <c r="B69" s="59" t="s">
        <v>43</v>
      </c>
      <c r="C69" s="80">
        <v>552127.2</v>
      </c>
      <c r="D69" s="8">
        <v>335910.78</v>
      </c>
      <c r="E69" s="8">
        <v>312433.37</v>
      </c>
      <c r="F69" s="188">
        <v>591773.41</v>
      </c>
      <c r="G69" s="188">
        <v>566066.05</v>
      </c>
      <c r="H69" s="46">
        <f t="shared" si="0"/>
        <v>95.65587781309742</v>
      </c>
      <c r="I69" s="46">
        <f t="shared" si="1"/>
        <v>93.01081971825971</v>
      </c>
    </row>
    <row r="70" spans="1:9" ht="18.75" customHeight="1">
      <c r="A70" s="75" t="s">
        <v>44</v>
      </c>
      <c r="B70" s="83" t="s">
        <v>45</v>
      </c>
      <c r="C70" s="56">
        <f>C71</f>
        <v>495</v>
      </c>
      <c r="D70" s="31">
        <f>D71</f>
        <v>396.86</v>
      </c>
      <c r="E70" s="31">
        <f>E71</f>
        <v>387.15</v>
      </c>
      <c r="F70" s="31">
        <f>F71</f>
        <v>400.88</v>
      </c>
      <c r="G70" s="31">
        <f>G71</f>
        <v>381.16</v>
      </c>
      <c r="H70" s="46">
        <f t="shared" si="0"/>
        <v>95.08082219117941</v>
      </c>
      <c r="I70" s="50">
        <f t="shared" si="1"/>
        <v>97.55329335281962</v>
      </c>
    </row>
    <row r="71" spans="1:9" ht="18.75" customHeight="1">
      <c r="A71" s="81" t="s">
        <v>46</v>
      </c>
      <c r="B71" s="59" t="s">
        <v>47</v>
      </c>
      <c r="C71" s="80">
        <v>495</v>
      </c>
      <c r="D71" s="8">
        <v>396.86</v>
      </c>
      <c r="E71" s="8">
        <v>387.15</v>
      </c>
      <c r="F71" s="188">
        <v>400.88</v>
      </c>
      <c r="G71" s="188">
        <v>381.16</v>
      </c>
      <c r="H71" s="50">
        <f t="shared" si="0"/>
        <v>95.08082219117941</v>
      </c>
      <c r="I71" s="50">
        <f t="shared" si="1"/>
        <v>97.55329335281962</v>
      </c>
    </row>
    <row r="72" spans="1:9" ht="39" customHeight="1">
      <c r="A72" s="75" t="s">
        <v>48</v>
      </c>
      <c r="B72" s="83" t="s">
        <v>49</v>
      </c>
      <c r="C72" s="31">
        <f>C73+C74</f>
        <v>60568.5</v>
      </c>
      <c r="D72" s="31">
        <f>SUM(D73:D74)</f>
        <v>58331.66</v>
      </c>
      <c r="E72" s="31">
        <f>SUM(E73:E74)</f>
        <v>57174.61</v>
      </c>
      <c r="F72" s="31">
        <f>SUM(F73:F74)</f>
        <v>62600.57</v>
      </c>
      <c r="G72" s="31">
        <f>SUM(G73:G74)</f>
        <v>61991.2</v>
      </c>
      <c r="H72" s="46">
        <f t="shared" si="0"/>
        <v>99.02657435866797</v>
      </c>
      <c r="I72" s="46">
        <f t="shared" si="1"/>
        <v>98.01642881412941</v>
      </c>
    </row>
    <row r="73" spans="1:9" ht="18.75" customHeight="1">
      <c r="A73" s="81" t="s">
        <v>50</v>
      </c>
      <c r="B73" s="59" t="s">
        <v>51</v>
      </c>
      <c r="C73" s="80">
        <v>12448.5</v>
      </c>
      <c r="D73" s="8">
        <v>12149.9</v>
      </c>
      <c r="E73" s="8">
        <v>12087.51</v>
      </c>
      <c r="F73" s="188">
        <v>14878.92</v>
      </c>
      <c r="G73" s="188">
        <v>14845.84</v>
      </c>
      <c r="H73" s="50">
        <f t="shared" si="0"/>
        <v>99.7776720353359</v>
      </c>
      <c r="I73" s="50">
        <f t="shared" si="1"/>
        <v>99.48649783125788</v>
      </c>
    </row>
    <row r="74" spans="1:9" ht="57" customHeight="1">
      <c r="A74" s="81" t="s">
        <v>52</v>
      </c>
      <c r="B74" s="78" t="s">
        <v>53</v>
      </c>
      <c r="C74" s="93">
        <v>48120</v>
      </c>
      <c r="D74" s="8">
        <v>46181.76</v>
      </c>
      <c r="E74" s="8">
        <v>45087.1</v>
      </c>
      <c r="F74" s="149">
        <v>47721.65</v>
      </c>
      <c r="G74" s="149">
        <v>47145.36</v>
      </c>
      <c r="H74" s="50">
        <f t="shared" si="0"/>
        <v>98.79239297048615</v>
      </c>
      <c r="I74" s="50">
        <f t="shared" si="1"/>
        <v>97.62967024210424</v>
      </c>
    </row>
    <row r="75" spans="1:9" ht="18.75" customHeight="1">
      <c r="A75" s="75" t="s">
        <v>54</v>
      </c>
      <c r="B75" s="83" t="s">
        <v>55</v>
      </c>
      <c r="C75" s="31">
        <f>C76+C78+C79+C80+C81+C77</f>
        <v>1592522.1</v>
      </c>
      <c r="D75" s="122">
        <f>D77+D78+D79+D80+D81+D76</f>
        <v>3138027.6399999997</v>
      </c>
      <c r="E75" s="126">
        <f>E77+E78+E79+E80+E81+E76</f>
        <v>2873357.2500000005</v>
      </c>
      <c r="F75" s="31">
        <f>F77+F78+F79+F80+F81+F76</f>
        <v>4090433.63</v>
      </c>
      <c r="G75" s="31">
        <f>G77+G78+G79+G80+G81+G76</f>
        <v>2969733.1799999997</v>
      </c>
      <c r="H75" s="46">
        <f t="shared" si="0"/>
        <v>72.60191580226177</v>
      </c>
      <c r="I75" s="46">
        <f t="shared" si="1"/>
        <v>91.56570877113118</v>
      </c>
    </row>
    <row r="76" spans="1:9" ht="18.75" customHeight="1">
      <c r="A76" s="81" t="s">
        <v>56</v>
      </c>
      <c r="B76" s="61" t="s">
        <v>61</v>
      </c>
      <c r="C76" s="124">
        <v>14778</v>
      </c>
      <c r="D76" s="14">
        <v>97435.53</v>
      </c>
      <c r="E76" s="14">
        <v>84783.74</v>
      </c>
      <c r="F76" s="188">
        <v>636.5</v>
      </c>
      <c r="G76" s="188">
        <v>636.5</v>
      </c>
      <c r="H76" s="50">
        <f t="shared" si="0"/>
        <v>100</v>
      </c>
      <c r="I76" s="50">
        <f t="shared" si="1"/>
        <v>87.01521919160291</v>
      </c>
    </row>
    <row r="77" spans="1:9" ht="18.75" customHeight="1">
      <c r="A77" s="81" t="s">
        <v>59</v>
      </c>
      <c r="B77" s="61" t="s">
        <v>60</v>
      </c>
      <c r="C77" s="124">
        <v>7309</v>
      </c>
      <c r="D77" s="14">
        <v>6381.84</v>
      </c>
      <c r="E77" s="14">
        <v>6381.84</v>
      </c>
      <c r="F77" s="188">
        <v>7385</v>
      </c>
      <c r="G77" s="188">
        <v>7384.67</v>
      </c>
      <c r="H77" s="50">
        <f aca="true" t="shared" si="2" ref="H77:H111">G77/F77*100</f>
        <v>99.99553148273527</v>
      </c>
      <c r="I77" s="50">
        <f aca="true" t="shared" si="3" ref="I77:I111">E77/D77*100</f>
        <v>100</v>
      </c>
    </row>
    <row r="78" spans="1:9" ht="18.75" customHeight="1">
      <c r="A78" s="81" t="s">
        <v>62</v>
      </c>
      <c r="B78" s="85" t="s">
        <v>63</v>
      </c>
      <c r="C78" s="124">
        <v>335266.1</v>
      </c>
      <c r="D78" s="14">
        <v>463775.25</v>
      </c>
      <c r="E78" s="14">
        <v>457532.14</v>
      </c>
      <c r="F78" s="188">
        <v>471210.41</v>
      </c>
      <c r="G78" s="188">
        <v>455024.35</v>
      </c>
      <c r="H78" s="50">
        <f t="shared" si="2"/>
        <v>96.56500373156017</v>
      </c>
      <c r="I78" s="50">
        <f t="shared" si="3"/>
        <v>98.65385011382129</v>
      </c>
    </row>
    <row r="79" spans="1:9" ht="18.75" customHeight="1">
      <c r="A79" s="81" t="s">
        <v>65</v>
      </c>
      <c r="B79" s="78" t="s">
        <v>64</v>
      </c>
      <c r="C79" s="124">
        <v>1042616</v>
      </c>
      <c r="D79" s="14">
        <v>2348808.81</v>
      </c>
      <c r="E79" s="14">
        <v>2107678.85</v>
      </c>
      <c r="F79" s="188">
        <v>3406985.05</v>
      </c>
      <c r="G79" s="188">
        <v>2309242.61</v>
      </c>
      <c r="H79" s="50">
        <f t="shared" si="2"/>
        <v>67.77965198291669</v>
      </c>
      <c r="I79" s="50">
        <f t="shared" si="3"/>
        <v>89.73394688518731</v>
      </c>
    </row>
    <row r="80" spans="1:9" ht="18.75" customHeight="1">
      <c r="A80" s="81" t="s">
        <v>66</v>
      </c>
      <c r="B80" s="59" t="s">
        <v>67</v>
      </c>
      <c r="C80" s="124">
        <v>27357</v>
      </c>
      <c r="D80" s="14">
        <v>28397.23</v>
      </c>
      <c r="E80" s="14">
        <v>27956.72</v>
      </c>
      <c r="F80" s="188">
        <v>29732.67</v>
      </c>
      <c r="G80" s="188">
        <v>28851.8</v>
      </c>
      <c r="H80" s="50">
        <f t="shared" si="2"/>
        <v>97.03736664080287</v>
      </c>
      <c r="I80" s="50">
        <f t="shared" si="3"/>
        <v>98.44875714990512</v>
      </c>
    </row>
    <row r="81" spans="1:9" ht="18.75" customHeight="1">
      <c r="A81" s="81" t="s">
        <v>68</v>
      </c>
      <c r="B81" s="59" t="s">
        <v>69</v>
      </c>
      <c r="C81" s="124">
        <v>165196</v>
      </c>
      <c r="D81" s="14">
        <v>193228.98</v>
      </c>
      <c r="E81" s="14">
        <v>189023.96</v>
      </c>
      <c r="F81" s="188">
        <v>174484</v>
      </c>
      <c r="G81" s="188">
        <v>168593.25</v>
      </c>
      <c r="H81" s="50">
        <f t="shared" si="2"/>
        <v>96.6239024781642</v>
      </c>
      <c r="I81" s="50">
        <f t="shared" si="3"/>
        <v>97.82381504058034</v>
      </c>
    </row>
    <row r="82" spans="1:9" ht="18.75" customHeight="1">
      <c r="A82" s="75" t="s">
        <v>70</v>
      </c>
      <c r="B82" s="71" t="s">
        <v>71</v>
      </c>
      <c r="C82" s="31">
        <f>SUM(C83+C84+C86+C85)</f>
        <v>1594919.3599999999</v>
      </c>
      <c r="D82" s="31">
        <f>SUM(D83+D84+D86+D85)</f>
        <v>4094308.4499999997</v>
      </c>
      <c r="E82" s="31">
        <f>SUM(E83+E84+E86+E85)</f>
        <v>2602866.83</v>
      </c>
      <c r="F82" s="31">
        <f>SUM(F83+F84+F86+F85)</f>
        <v>3984956.79</v>
      </c>
      <c r="G82" s="31">
        <f>SUM(G83+G84+G86+G85)</f>
        <v>2947968.38</v>
      </c>
      <c r="H82" s="46">
        <f t="shared" si="2"/>
        <v>73.97742398105149</v>
      </c>
      <c r="I82" s="46">
        <f t="shared" si="3"/>
        <v>63.5728075152716</v>
      </c>
    </row>
    <row r="83" spans="1:9" ht="18.75" customHeight="1">
      <c r="A83" s="81" t="s">
        <v>72</v>
      </c>
      <c r="B83" s="86" t="s">
        <v>73</v>
      </c>
      <c r="C83" s="80">
        <v>493401.23</v>
      </c>
      <c r="D83" s="14">
        <v>752289.38</v>
      </c>
      <c r="E83" s="14">
        <v>458098.6</v>
      </c>
      <c r="F83" s="188">
        <v>1046835.39</v>
      </c>
      <c r="G83" s="188">
        <v>958487.23</v>
      </c>
      <c r="H83" s="50">
        <f t="shared" si="2"/>
        <v>91.5604534539093</v>
      </c>
      <c r="I83" s="50">
        <f t="shared" si="3"/>
        <v>60.893934193248874</v>
      </c>
    </row>
    <row r="84" spans="1:9" ht="18.75" customHeight="1">
      <c r="A84" s="81" t="s">
        <v>74</v>
      </c>
      <c r="B84" s="86" t="s">
        <v>75</v>
      </c>
      <c r="C84" s="80">
        <v>329237.66</v>
      </c>
      <c r="D84" s="14">
        <v>1770257.5</v>
      </c>
      <c r="E84" s="14">
        <v>1150779.53</v>
      </c>
      <c r="F84" s="188">
        <v>1240928.57</v>
      </c>
      <c r="G84" s="188">
        <v>641423.8</v>
      </c>
      <c r="H84" s="50">
        <f t="shared" si="2"/>
        <v>51.68901865157315</v>
      </c>
      <c r="I84" s="50">
        <f t="shared" si="3"/>
        <v>65.00633551898524</v>
      </c>
    </row>
    <row r="85" spans="1:9" ht="18.75" customHeight="1">
      <c r="A85" s="81" t="s">
        <v>76</v>
      </c>
      <c r="B85" s="61" t="s">
        <v>77</v>
      </c>
      <c r="C85" s="80">
        <v>585976.46</v>
      </c>
      <c r="D85" s="14">
        <v>1382245.75</v>
      </c>
      <c r="E85" s="14">
        <v>805858.45</v>
      </c>
      <c r="F85" s="188">
        <v>1505008.95</v>
      </c>
      <c r="G85" s="188">
        <v>1158155.57</v>
      </c>
      <c r="H85" s="50">
        <f t="shared" si="2"/>
        <v>76.95340084190198</v>
      </c>
      <c r="I85" s="50">
        <f t="shared" si="3"/>
        <v>58.30066397382665</v>
      </c>
    </row>
    <row r="86" spans="1:9" ht="18.75" customHeight="1">
      <c r="A86" s="81" t="s">
        <v>78</v>
      </c>
      <c r="B86" s="59" t="s">
        <v>79</v>
      </c>
      <c r="C86" s="80">
        <v>186304.01</v>
      </c>
      <c r="D86" s="14">
        <v>189515.82</v>
      </c>
      <c r="E86" s="14">
        <v>188130.25</v>
      </c>
      <c r="F86" s="188">
        <v>192183.88</v>
      </c>
      <c r="G86" s="188">
        <v>189901.78</v>
      </c>
      <c r="H86" s="50">
        <f t="shared" si="2"/>
        <v>98.81254348699797</v>
      </c>
      <c r="I86" s="50">
        <f t="shared" si="3"/>
        <v>99.26888953122753</v>
      </c>
    </row>
    <row r="87" spans="1:9" ht="18.75" customHeight="1">
      <c r="A87" s="87" t="s">
        <v>80</v>
      </c>
      <c r="B87" s="83" t="s">
        <v>81</v>
      </c>
      <c r="C87" s="56">
        <f>C88</f>
        <v>10100</v>
      </c>
      <c r="D87" s="31">
        <f>D88</f>
        <v>12874.45</v>
      </c>
      <c r="E87" s="31">
        <f>E88</f>
        <v>11390.5</v>
      </c>
      <c r="F87" s="31">
        <f>F88</f>
        <v>39194.04</v>
      </c>
      <c r="G87" s="31">
        <f>G88</f>
        <v>37037.6</v>
      </c>
      <c r="H87" s="46">
        <f t="shared" si="2"/>
        <v>94.49804102868701</v>
      </c>
      <c r="I87" s="46">
        <f t="shared" si="3"/>
        <v>88.4736823708974</v>
      </c>
    </row>
    <row r="88" spans="1:9" ht="21.75" customHeight="1">
      <c r="A88" s="81" t="s">
        <v>82</v>
      </c>
      <c r="B88" s="61" t="s">
        <v>83</v>
      </c>
      <c r="C88" s="80">
        <v>10100</v>
      </c>
      <c r="D88" s="14">
        <v>12874.45</v>
      </c>
      <c r="E88" s="14">
        <v>11390.5</v>
      </c>
      <c r="F88" s="188">
        <v>39194.04</v>
      </c>
      <c r="G88" s="188">
        <v>37037.6</v>
      </c>
      <c r="H88" s="50">
        <f t="shared" si="2"/>
        <v>94.49804102868701</v>
      </c>
      <c r="I88" s="50">
        <f t="shared" si="3"/>
        <v>88.4736823708974</v>
      </c>
    </row>
    <row r="89" spans="1:9" ht="18.75" customHeight="1">
      <c r="A89" s="87" t="s">
        <v>86</v>
      </c>
      <c r="B89" s="83" t="s">
        <v>87</v>
      </c>
      <c r="C89" s="31">
        <f>SUM(C90+C91+C92+C93)</f>
        <v>4044691.8400000003</v>
      </c>
      <c r="D89" s="31">
        <f>SUM(D90+D91+D92+D93)</f>
        <v>6620687.87</v>
      </c>
      <c r="E89" s="31">
        <f>SUM(E90+E91+E92+E93)</f>
        <v>6096997.82</v>
      </c>
      <c r="F89" s="31">
        <f>SUM(F90+F91+F92+F93)</f>
        <v>6481592.27</v>
      </c>
      <c r="G89" s="31">
        <f>SUM(G90+G91+G92+G93)</f>
        <v>5950744.15</v>
      </c>
      <c r="H89" s="46">
        <f t="shared" si="2"/>
        <v>91.8099118567358</v>
      </c>
      <c r="I89" s="46">
        <f t="shared" si="3"/>
        <v>92.09009607033477</v>
      </c>
    </row>
    <row r="90" spans="1:9" ht="18.75" customHeight="1">
      <c r="A90" s="77" t="s">
        <v>88</v>
      </c>
      <c r="B90" s="59" t="s">
        <v>89</v>
      </c>
      <c r="C90" s="80">
        <v>915771.37</v>
      </c>
      <c r="D90" s="14">
        <v>2728047.46</v>
      </c>
      <c r="E90" s="14">
        <v>2207265.13</v>
      </c>
      <c r="F90" s="188">
        <v>3168145.16</v>
      </c>
      <c r="G90" s="188">
        <v>2662535.95</v>
      </c>
      <c r="H90" s="50">
        <f t="shared" si="2"/>
        <v>84.04084458049265</v>
      </c>
      <c r="I90" s="50">
        <f t="shared" si="3"/>
        <v>80.9100707507486</v>
      </c>
    </row>
    <row r="91" spans="1:9" ht="18.75" customHeight="1">
      <c r="A91" s="81" t="s">
        <v>90</v>
      </c>
      <c r="B91" s="86" t="s">
        <v>91</v>
      </c>
      <c r="C91" s="80">
        <v>2755748.99</v>
      </c>
      <c r="D91" s="14">
        <v>3191166.96</v>
      </c>
      <c r="E91" s="14">
        <v>3189037.27</v>
      </c>
      <c r="F91" s="188">
        <v>2777083.19</v>
      </c>
      <c r="G91" s="188">
        <v>2753081.54</v>
      </c>
      <c r="H91" s="50">
        <f t="shared" si="2"/>
        <v>99.13572448652502</v>
      </c>
      <c r="I91" s="50">
        <f t="shared" si="3"/>
        <v>99.93326297161211</v>
      </c>
    </row>
    <row r="92" spans="1:9" ht="21" customHeight="1">
      <c r="A92" s="81" t="s">
        <v>92</v>
      </c>
      <c r="B92" s="61" t="s">
        <v>93</v>
      </c>
      <c r="C92" s="80">
        <v>115610.93</v>
      </c>
      <c r="D92" s="14">
        <v>150693.38</v>
      </c>
      <c r="E92" s="14">
        <v>150578.38</v>
      </c>
      <c r="F92" s="188">
        <v>165792.3</v>
      </c>
      <c r="G92" s="188">
        <v>164836.26</v>
      </c>
      <c r="H92" s="50">
        <f t="shared" si="2"/>
        <v>99.42335078287714</v>
      </c>
      <c r="I92" s="50">
        <f t="shared" si="3"/>
        <v>99.92368609689424</v>
      </c>
    </row>
    <row r="93" spans="1:9" ht="18.75" customHeight="1">
      <c r="A93" s="81" t="s">
        <v>94</v>
      </c>
      <c r="B93" s="85" t="s">
        <v>95</v>
      </c>
      <c r="C93" s="80">
        <v>257560.55</v>
      </c>
      <c r="D93" s="14">
        <v>550780.07</v>
      </c>
      <c r="E93" s="14">
        <v>550117.04</v>
      </c>
      <c r="F93" s="188">
        <v>370571.62</v>
      </c>
      <c r="G93" s="188">
        <v>370290.4</v>
      </c>
      <c r="H93" s="50">
        <f t="shared" si="2"/>
        <v>99.92411183565541</v>
      </c>
      <c r="I93" s="50">
        <f t="shared" si="3"/>
        <v>99.87961982720255</v>
      </c>
    </row>
    <row r="94" spans="1:9" ht="18.75" customHeight="1">
      <c r="A94" s="87" t="s">
        <v>96</v>
      </c>
      <c r="B94" s="83" t="s">
        <v>171</v>
      </c>
      <c r="C94" s="31">
        <f>C95</f>
        <v>321696.66</v>
      </c>
      <c r="D94" s="31">
        <f>D95</f>
        <v>305355.28</v>
      </c>
      <c r="E94" s="31">
        <f>E95</f>
        <v>304970.93</v>
      </c>
      <c r="F94" s="31">
        <f>F95</f>
        <v>367067.2</v>
      </c>
      <c r="G94" s="31">
        <f>G95</f>
        <v>365809.46</v>
      </c>
      <c r="H94" s="46">
        <f t="shared" si="2"/>
        <v>99.65735429370972</v>
      </c>
      <c r="I94" s="46">
        <f t="shared" si="3"/>
        <v>99.87413022627281</v>
      </c>
    </row>
    <row r="95" spans="1:9" ht="18.75" customHeight="1">
      <c r="A95" s="81" t="s">
        <v>97</v>
      </c>
      <c r="B95" s="59" t="s">
        <v>98</v>
      </c>
      <c r="C95" s="80">
        <v>321696.66</v>
      </c>
      <c r="D95" s="14">
        <v>305355.28</v>
      </c>
      <c r="E95" s="14">
        <v>304970.93</v>
      </c>
      <c r="F95" s="188">
        <v>367067.2</v>
      </c>
      <c r="G95" s="188">
        <v>365809.46</v>
      </c>
      <c r="H95" s="50">
        <f t="shared" si="2"/>
        <v>99.65735429370972</v>
      </c>
      <c r="I95" s="50">
        <f t="shared" si="3"/>
        <v>99.87413022627281</v>
      </c>
    </row>
    <row r="96" spans="1:9" ht="18.75" customHeight="1">
      <c r="A96" s="75" t="s">
        <v>103</v>
      </c>
      <c r="B96" s="71" t="s">
        <v>104</v>
      </c>
      <c r="C96" s="31">
        <f>C97+C98+C99+C100+C101</f>
        <v>411845.60000000003</v>
      </c>
      <c r="D96" s="31">
        <f>D97+D98+D99+D100+D101</f>
        <v>434979.08999999997</v>
      </c>
      <c r="E96" s="31">
        <f>E97+E98+E99+E100+E101</f>
        <v>404907.60000000003</v>
      </c>
      <c r="F96" s="31">
        <f>F97+F98+F99+F100+F101</f>
        <v>420656.10000000003</v>
      </c>
      <c r="G96" s="31">
        <f>G97+G98+G99+G100+G101</f>
        <v>397612.67000000004</v>
      </c>
      <c r="H96" s="46">
        <f t="shared" si="2"/>
        <v>94.52202642491099</v>
      </c>
      <c r="I96" s="46">
        <f t="shared" si="3"/>
        <v>93.08668147703378</v>
      </c>
    </row>
    <row r="97" spans="1:9" ht="18.75" customHeight="1" hidden="1">
      <c r="A97" s="81" t="s">
        <v>105</v>
      </c>
      <c r="B97" s="59" t="s">
        <v>106</v>
      </c>
      <c r="C97" s="124"/>
      <c r="D97" s="14">
        <v>20804.76</v>
      </c>
      <c r="E97" s="14">
        <v>20804.21</v>
      </c>
      <c r="F97" s="80"/>
      <c r="G97" s="80"/>
      <c r="H97" s="50"/>
      <c r="I97" s="50">
        <f t="shared" si="3"/>
        <v>99.99735637421436</v>
      </c>
    </row>
    <row r="98" spans="1:9" ht="18.75" customHeight="1">
      <c r="A98" s="81" t="s">
        <v>107</v>
      </c>
      <c r="B98" s="86" t="s">
        <v>108</v>
      </c>
      <c r="C98" s="124">
        <v>54463.79</v>
      </c>
      <c r="D98" s="14">
        <v>51449.9</v>
      </c>
      <c r="E98" s="14">
        <v>51449.89</v>
      </c>
      <c r="F98" s="188">
        <v>59890.87</v>
      </c>
      <c r="G98" s="188">
        <v>59890.86</v>
      </c>
      <c r="H98" s="50">
        <f t="shared" si="2"/>
        <v>99.9999833029642</v>
      </c>
      <c r="I98" s="50">
        <f t="shared" si="3"/>
        <v>99.99998056361625</v>
      </c>
    </row>
    <row r="99" spans="1:9" ht="18.75" customHeight="1">
      <c r="A99" s="81" t="s">
        <v>109</v>
      </c>
      <c r="B99" s="59" t="s">
        <v>110</v>
      </c>
      <c r="C99" s="124">
        <v>131235.7</v>
      </c>
      <c r="D99" s="14">
        <v>110684.66</v>
      </c>
      <c r="E99" s="14">
        <v>91945.82</v>
      </c>
      <c r="F99" s="188">
        <v>181805.16</v>
      </c>
      <c r="G99" s="188">
        <v>161256.66</v>
      </c>
      <c r="H99" s="50">
        <f t="shared" si="2"/>
        <v>88.69751551606126</v>
      </c>
      <c r="I99" s="50">
        <f t="shared" si="3"/>
        <v>83.07006589711709</v>
      </c>
    </row>
    <row r="100" spans="1:9" ht="18.75" customHeight="1">
      <c r="A100" s="81" t="s">
        <v>111</v>
      </c>
      <c r="B100" s="78" t="s">
        <v>112</v>
      </c>
      <c r="C100" s="124">
        <v>135891.41</v>
      </c>
      <c r="D100" s="14">
        <v>164053.99</v>
      </c>
      <c r="E100" s="14">
        <v>153684.48</v>
      </c>
      <c r="F100" s="188">
        <v>90066.38</v>
      </c>
      <c r="G100" s="188">
        <v>87905.53</v>
      </c>
      <c r="H100" s="50">
        <f t="shared" si="2"/>
        <v>97.60082508034628</v>
      </c>
      <c r="I100" s="50">
        <f t="shared" si="3"/>
        <v>93.67920889946049</v>
      </c>
    </row>
    <row r="101" spans="1:9" ht="18.75" customHeight="1">
      <c r="A101" s="81" t="s">
        <v>113</v>
      </c>
      <c r="B101" s="59" t="s">
        <v>114</v>
      </c>
      <c r="C101" s="124">
        <v>90254.7</v>
      </c>
      <c r="D101" s="14">
        <v>87985.78</v>
      </c>
      <c r="E101" s="14">
        <v>87023.2</v>
      </c>
      <c r="F101" s="188">
        <v>88893.69</v>
      </c>
      <c r="G101" s="188">
        <v>88559.62</v>
      </c>
      <c r="H101" s="50">
        <f t="shared" si="2"/>
        <v>99.62419154835399</v>
      </c>
      <c r="I101" s="50">
        <f t="shared" si="3"/>
        <v>98.90598230759561</v>
      </c>
    </row>
    <row r="102" spans="1:9" ht="18.75" customHeight="1">
      <c r="A102" s="75" t="s">
        <v>115</v>
      </c>
      <c r="B102" s="91" t="s">
        <v>102</v>
      </c>
      <c r="C102" s="56">
        <f>SUM(C103:C106)</f>
        <v>59766</v>
      </c>
      <c r="D102" s="31">
        <f>SUM(D103:D106)</f>
        <v>96025.3</v>
      </c>
      <c r="E102" s="31">
        <f>SUM(E103:E106)</f>
        <v>92496.81</v>
      </c>
      <c r="F102" s="31">
        <f>SUM(F103:F106)</f>
        <v>159999.64</v>
      </c>
      <c r="G102" s="31">
        <f>SUM(G103:G106)</f>
        <v>158789.86000000002</v>
      </c>
      <c r="H102" s="46">
        <f t="shared" si="2"/>
        <v>99.24388579874305</v>
      </c>
      <c r="I102" s="46">
        <f t="shared" si="3"/>
        <v>96.32545797826198</v>
      </c>
    </row>
    <row r="103" spans="1:9" ht="18.75" customHeight="1">
      <c r="A103" s="81" t="s">
        <v>155</v>
      </c>
      <c r="B103" s="92" t="s">
        <v>165</v>
      </c>
      <c r="C103" s="80">
        <v>8000</v>
      </c>
      <c r="D103" s="14">
        <v>7963.02</v>
      </c>
      <c r="E103" s="14">
        <v>7504.46</v>
      </c>
      <c r="F103" s="188">
        <v>8155.04</v>
      </c>
      <c r="G103" s="188">
        <v>7897.6</v>
      </c>
      <c r="H103" s="50">
        <f t="shared" si="2"/>
        <v>96.84317918734918</v>
      </c>
      <c r="I103" s="50">
        <f t="shared" si="3"/>
        <v>94.24138078266789</v>
      </c>
    </row>
    <row r="104" spans="1:9" ht="18.75" customHeight="1">
      <c r="A104" s="81" t="s">
        <v>258</v>
      </c>
      <c r="B104" s="92" t="s">
        <v>261</v>
      </c>
      <c r="C104" s="80">
        <v>6466</v>
      </c>
      <c r="D104" s="14">
        <v>1062.28</v>
      </c>
      <c r="E104" s="14">
        <v>992.35</v>
      </c>
      <c r="F104" s="188">
        <v>6466</v>
      </c>
      <c r="G104" s="188">
        <v>6466</v>
      </c>
      <c r="H104" s="50">
        <f t="shared" si="2"/>
        <v>100</v>
      </c>
      <c r="I104" s="50">
        <f>E104/D104*100</f>
        <v>93.41698987084385</v>
      </c>
    </row>
    <row r="105" spans="1:9" ht="18.75" customHeight="1">
      <c r="A105" s="81" t="s">
        <v>156</v>
      </c>
      <c r="B105" s="93" t="s">
        <v>166</v>
      </c>
      <c r="C105" s="80">
        <v>42300</v>
      </c>
      <c r="D105" s="14">
        <v>84000</v>
      </c>
      <c r="E105" s="14">
        <v>84000</v>
      </c>
      <c r="F105" s="188">
        <v>136670</v>
      </c>
      <c r="G105" s="188">
        <v>136670</v>
      </c>
      <c r="H105" s="50">
        <f t="shared" si="2"/>
        <v>100</v>
      </c>
      <c r="I105" s="50">
        <f t="shared" si="3"/>
        <v>100</v>
      </c>
    </row>
    <row r="106" spans="1:9" ht="18.75" customHeight="1">
      <c r="A106" s="81" t="s">
        <v>252</v>
      </c>
      <c r="B106" s="93" t="s">
        <v>253</v>
      </c>
      <c r="C106" s="80">
        <v>3000</v>
      </c>
      <c r="D106" s="14">
        <v>3000</v>
      </c>
      <c r="E106" s="14">
        <v>0</v>
      </c>
      <c r="F106" s="188">
        <v>8708.6</v>
      </c>
      <c r="G106" s="188">
        <v>7756.26</v>
      </c>
      <c r="H106" s="50">
        <f t="shared" si="2"/>
        <v>89.06437314838206</v>
      </c>
      <c r="I106" s="50">
        <f>E106/D106*100</f>
        <v>0</v>
      </c>
    </row>
    <row r="107" spans="1:9" ht="18.75" customHeight="1">
      <c r="A107" s="94" t="s">
        <v>157</v>
      </c>
      <c r="B107" s="95" t="s">
        <v>167</v>
      </c>
      <c r="C107" s="56">
        <f>SUM(C108:C109)</f>
        <v>37576</v>
      </c>
      <c r="D107" s="31">
        <f>SUM(D108:D109)</f>
        <v>37510.25</v>
      </c>
      <c r="E107" s="31">
        <f>SUM(E108:E109)</f>
        <v>37465.8</v>
      </c>
      <c r="F107" s="31">
        <f>SUM(F108:F109)</f>
        <v>38229.92</v>
      </c>
      <c r="G107" s="31">
        <f>SUM(G108:G109)</f>
        <v>38094.03999999999</v>
      </c>
      <c r="H107" s="46">
        <f t="shared" si="2"/>
        <v>99.64457158163029</v>
      </c>
      <c r="I107" s="46">
        <f t="shared" si="3"/>
        <v>99.88149905692445</v>
      </c>
    </row>
    <row r="108" spans="1:9" ht="18.75" customHeight="1">
      <c r="A108" s="96" t="s">
        <v>158</v>
      </c>
      <c r="B108" s="93" t="s">
        <v>100</v>
      </c>
      <c r="C108" s="80">
        <v>2976</v>
      </c>
      <c r="D108" s="14">
        <f>3308.74-62.74</f>
        <v>3246</v>
      </c>
      <c r="E108" s="14">
        <f>3266.99-62.74</f>
        <v>3204.25</v>
      </c>
      <c r="F108" s="188">
        <v>3804.99</v>
      </c>
      <c r="G108" s="188">
        <v>3800.41</v>
      </c>
      <c r="H108" s="50">
        <f t="shared" si="2"/>
        <v>99.87963174673257</v>
      </c>
      <c r="I108" s="50">
        <f t="shared" si="3"/>
        <v>98.71380160197167</v>
      </c>
    </row>
    <row r="109" spans="1:9" ht="18.75" customHeight="1">
      <c r="A109" s="96" t="s">
        <v>159</v>
      </c>
      <c r="B109" s="93" t="s">
        <v>168</v>
      </c>
      <c r="C109" s="80">
        <v>34600</v>
      </c>
      <c r="D109" s="14">
        <v>34264.25</v>
      </c>
      <c r="E109" s="14">
        <v>34261.55</v>
      </c>
      <c r="F109" s="188">
        <v>34424.93</v>
      </c>
      <c r="G109" s="188">
        <v>34293.63</v>
      </c>
      <c r="H109" s="50">
        <f t="shared" si="2"/>
        <v>99.61859036459913</v>
      </c>
      <c r="I109" s="50">
        <f t="shared" si="3"/>
        <v>99.99212006683351</v>
      </c>
    </row>
    <row r="110" spans="1:9" ht="18.75" customHeight="1">
      <c r="A110" s="87" t="s">
        <v>160</v>
      </c>
      <c r="B110" s="95" t="s">
        <v>169</v>
      </c>
      <c r="C110" s="31">
        <f>C111</f>
        <v>366830.9</v>
      </c>
      <c r="D110" s="31">
        <f>D111</f>
        <v>286038.2</v>
      </c>
      <c r="E110" s="31">
        <f>E111</f>
        <v>281846.78</v>
      </c>
      <c r="F110" s="31">
        <f>F111</f>
        <v>316709.4</v>
      </c>
      <c r="G110" s="31">
        <f>G111</f>
        <v>315606.23</v>
      </c>
      <c r="H110" s="46">
        <f t="shared" si="2"/>
        <v>99.65167753151626</v>
      </c>
      <c r="I110" s="46">
        <f t="shared" si="3"/>
        <v>98.5346642511385</v>
      </c>
    </row>
    <row r="111" spans="1:9" ht="39.75" customHeight="1">
      <c r="A111" s="77" t="s">
        <v>161</v>
      </c>
      <c r="B111" s="93" t="s">
        <v>152</v>
      </c>
      <c r="C111" s="80">
        <v>366830.9</v>
      </c>
      <c r="D111" s="8">
        <v>286038.2</v>
      </c>
      <c r="E111" s="8">
        <v>281846.78</v>
      </c>
      <c r="F111" s="152">
        <v>316709.4</v>
      </c>
      <c r="G111" s="152">
        <v>315606.23</v>
      </c>
      <c r="H111" s="50">
        <f t="shared" si="2"/>
        <v>99.65167753151626</v>
      </c>
      <c r="I111" s="50">
        <f t="shared" si="3"/>
        <v>98.5346642511385</v>
      </c>
    </row>
    <row r="112" spans="1:9" ht="18.75" customHeight="1">
      <c r="A112" s="81"/>
      <c r="B112" s="71" t="s">
        <v>116</v>
      </c>
      <c r="C112" s="31">
        <f>SUM(C61+C70+C72+C75+C82+C87+C89+C94+C96+C102+C107+C110)</f>
        <v>9511854.39</v>
      </c>
      <c r="D112" s="31">
        <f>SUM(D61+D70+D72+D75+D82+D87+D89+94:94+D96+D102+D107+D110)</f>
        <v>15762119.839999998</v>
      </c>
      <c r="E112" s="31">
        <f>SUM(E61+E70+E72+E75+E82+E87+E89+94:94+E96+E102+E107+E110)</f>
        <v>13393637.56</v>
      </c>
      <c r="F112" s="31">
        <f>SUM(F61+F70+F72+F75+F82+F87+F89+94:94+F96+F102+F107+F110)</f>
        <v>16918183.139999997</v>
      </c>
      <c r="G112" s="31">
        <f>SUM(G61+G70+G72+G75+G82+G87+G89+94:94+G96+G102+G107+G110)</f>
        <v>14140332.26</v>
      </c>
      <c r="H112" s="46">
        <f>G112/F112*100</f>
        <v>83.58067851013938</v>
      </c>
      <c r="I112" s="46">
        <f>E112/D112*100</f>
        <v>84.97358030491921</v>
      </c>
    </row>
    <row r="113" spans="1:9" ht="18.75" customHeight="1" hidden="1">
      <c r="A113" s="81"/>
      <c r="B113" s="59" t="s">
        <v>117</v>
      </c>
      <c r="C113" s="97">
        <f>C59-C112</f>
        <v>-124386.70000000112</v>
      </c>
      <c r="D113" s="97">
        <f>D59-D112</f>
        <v>-1776495.839999998</v>
      </c>
      <c r="E113" s="97">
        <f>E59-E112</f>
        <v>-319864.4399999995</v>
      </c>
      <c r="F113" s="144">
        <f>F59-F112</f>
        <v>-1601538.6899999958</v>
      </c>
      <c r="G113" s="144">
        <f>G59-G112</f>
        <v>648875.9499999993</v>
      </c>
      <c r="H113" s="98"/>
      <c r="I113" s="99"/>
    </row>
    <row r="114" spans="1:9" ht="18.75" customHeight="1" hidden="1">
      <c r="A114" s="40" t="s">
        <v>118</v>
      </c>
      <c r="B114" s="36" t="s">
        <v>119</v>
      </c>
      <c r="C114" s="31"/>
      <c r="D114" s="100"/>
      <c r="E114" s="100"/>
      <c r="F114" s="145"/>
      <c r="G114" s="146"/>
      <c r="H114" s="98"/>
      <c r="I114" s="99"/>
    </row>
    <row r="115" spans="1:9" ht="22.5" customHeight="1" hidden="1">
      <c r="A115" s="102" t="s">
        <v>120</v>
      </c>
      <c r="B115" s="61" t="s">
        <v>121</v>
      </c>
      <c r="C115" s="80">
        <f>C118-C122+C131</f>
        <v>124386.70000000019</v>
      </c>
      <c r="D115" s="88">
        <f>D118-D122+D130</f>
        <v>360477.4800000001</v>
      </c>
      <c r="E115" s="80">
        <f>E118-E122+E130</f>
        <v>121415.16000000015</v>
      </c>
      <c r="F115" s="147">
        <f>F118-F122+F131</f>
        <v>138075.7000000002</v>
      </c>
      <c r="G115" s="148">
        <f>G118-G122+G131+G133</f>
        <v>162936.7000000002</v>
      </c>
      <c r="H115" s="103"/>
      <c r="I115" s="99"/>
    </row>
    <row r="116" spans="1:9" ht="40.5" customHeight="1" hidden="1">
      <c r="A116" s="102" t="s">
        <v>122</v>
      </c>
      <c r="B116" s="104" t="s">
        <v>123</v>
      </c>
      <c r="C116" s="80">
        <f>C119-C123</f>
        <v>124386.70000000019</v>
      </c>
      <c r="D116" s="80">
        <f>D119-D123</f>
        <v>128553.1000000001</v>
      </c>
      <c r="E116" s="80">
        <f>E119-E123</f>
        <v>128553.1000000001</v>
      </c>
      <c r="F116" s="93">
        <f>F119-F123</f>
        <v>124386.70000000019</v>
      </c>
      <c r="G116" s="93">
        <f>G119-G123</f>
        <v>124386.70000000019</v>
      </c>
      <c r="H116" s="105"/>
      <c r="I116" s="99"/>
    </row>
    <row r="117" spans="1:9" ht="36.75" customHeight="1" hidden="1">
      <c r="A117" s="102" t="s">
        <v>147</v>
      </c>
      <c r="B117" s="104" t="s">
        <v>148</v>
      </c>
      <c r="C117" s="80">
        <f>C120-C124</f>
        <v>0</v>
      </c>
      <c r="D117" s="80">
        <f>D120-D124</f>
        <v>-7138</v>
      </c>
      <c r="E117" s="80">
        <f>E120-E124</f>
        <v>-7137.94</v>
      </c>
      <c r="F117" s="93"/>
      <c r="G117" s="148"/>
      <c r="H117" s="105"/>
      <c r="I117" s="9"/>
    </row>
    <row r="118" spans="1:9" ht="18.75" customHeight="1" hidden="1">
      <c r="A118" s="102"/>
      <c r="B118" s="106" t="s">
        <v>124</v>
      </c>
      <c r="C118" s="107">
        <f>C119+C120</f>
        <v>2340315.7</v>
      </c>
      <c r="D118" s="107">
        <f>D119+D120</f>
        <v>2707011.2</v>
      </c>
      <c r="E118" s="107">
        <f>E119+E120</f>
        <v>2707011.2</v>
      </c>
      <c r="F118" s="95">
        <f>F119+F120</f>
        <v>2340315.7</v>
      </c>
      <c r="G118" s="95">
        <f>G119+G120</f>
        <v>2340315.7</v>
      </c>
      <c r="H118" s="105"/>
      <c r="I118" s="99"/>
    </row>
    <row r="119" spans="1:9" ht="36.75" customHeight="1" hidden="1">
      <c r="A119" s="102" t="s">
        <v>125</v>
      </c>
      <c r="B119" s="104" t="s">
        <v>244</v>
      </c>
      <c r="C119" s="80">
        <v>2340315.7</v>
      </c>
      <c r="D119" s="80">
        <v>2707011.2</v>
      </c>
      <c r="E119" s="80">
        <v>2707011.2</v>
      </c>
      <c r="F119" s="93">
        <v>2340315.7</v>
      </c>
      <c r="G119" s="93">
        <v>2340315.7</v>
      </c>
      <c r="H119" s="105"/>
      <c r="I119" s="99"/>
    </row>
    <row r="120" spans="1:9" ht="36.75" customHeight="1" hidden="1">
      <c r="A120" s="102" t="s">
        <v>126</v>
      </c>
      <c r="B120" s="104" t="s">
        <v>127</v>
      </c>
      <c r="C120" s="80"/>
      <c r="D120" s="80">
        <f>D121</f>
        <v>0</v>
      </c>
      <c r="E120" s="80">
        <f>E121</f>
        <v>0</v>
      </c>
      <c r="F120" s="80">
        <f>F121</f>
        <v>0</v>
      </c>
      <c r="G120" s="128">
        <f>G121</f>
        <v>0</v>
      </c>
      <c r="H120" s="105"/>
      <c r="I120" s="99"/>
    </row>
    <row r="121" spans="1:9" ht="36.75" customHeight="1" hidden="1">
      <c r="A121" s="102" t="s">
        <v>128</v>
      </c>
      <c r="B121" s="104" t="s">
        <v>129</v>
      </c>
      <c r="C121" s="80"/>
      <c r="D121" s="80"/>
      <c r="E121" s="80"/>
      <c r="F121" s="80"/>
      <c r="G121" s="128"/>
      <c r="H121" s="105"/>
      <c r="I121" s="99"/>
    </row>
    <row r="122" spans="1:9" ht="18.75" customHeight="1" hidden="1">
      <c r="A122" s="102"/>
      <c r="B122" s="106" t="s">
        <v>130</v>
      </c>
      <c r="C122" s="107">
        <f>C123+C124</f>
        <v>2215929</v>
      </c>
      <c r="D122" s="107">
        <f>D123+D124</f>
        <v>2585596.1</v>
      </c>
      <c r="E122" s="107">
        <f>E123+E124</f>
        <v>2585596.04</v>
      </c>
      <c r="F122" s="107">
        <f>F123+F124</f>
        <v>2215929</v>
      </c>
      <c r="G122" s="129">
        <f>G123+G124</f>
        <v>2215929</v>
      </c>
      <c r="H122" s="105"/>
      <c r="I122" s="99"/>
    </row>
    <row r="123" spans="1:9" ht="37.5" hidden="1">
      <c r="A123" s="102" t="s">
        <v>131</v>
      </c>
      <c r="B123" s="104" t="s">
        <v>243</v>
      </c>
      <c r="C123" s="80">
        <v>2215929</v>
      </c>
      <c r="D123" s="80">
        <v>2578458.1</v>
      </c>
      <c r="E123" s="128">
        <v>2578458.1</v>
      </c>
      <c r="F123" s="80">
        <v>2215929</v>
      </c>
      <c r="G123" s="80">
        <v>2215929</v>
      </c>
      <c r="H123" s="105"/>
      <c r="I123" s="99"/>
    </row>
    <row r="124" spans="1:9" ht="55.5" customHeight="1" hidden="1">
      <c r="A124" s="102" t="s">
        <v>132</v>
      </c>
      <c r="B124" s="104" t="s">
        <v>133</v>
      </c>
      <c r="C124" s="80">
        <f>C125</f>
        <v>0</v>
      </c>
      <c r="D124" s="80">
        <f>D125</f>
        <v>7138</v>
      </c>
      <c r="E124" s="80">
        <f>E125</f>
        <v>7137.94</v>
      </c>
      <c r="F124" s="80"/>
      <c r="G124" s="128"/>
      <c r="H124" s="105"/>
      <c r="I124" s="99"/>
    </row>
    <row r="125" spans="1:9" ht="56.25" customHeight="1" hidden="1">
      <c r="A125" s="102" t="s">
        <v>241</v>
      </c>
      <c r="B125" s="104" t="s">
        <v>242</v>
      </c>
      <c r="C125" s="80"/>
      <c r="D125" s="80">
        <v>7138</v>
      </c>
      <c r="E125" s="128">
        <v>7137.94</v>
      </c>
      <c r="F125" s="80"/>
      <c r="G125" s="128"/>
      <c r="H125" s="105"/>
      <c r="I125" s="99"/>
    </row>
    <row r="126" spans="1:9" ht="43.5" customHeight="1" hidden="1">
      <c r="A126" s="102" t="s">
        <v>282</v>
      </c>
      <c r="B126" s="104" t="s">
        <v>289</v>
      </c>
      <c r="C126" s="80"/>
      <c r="D126" s="13">
        <v>4001.9</v>
      </c>
      <c r="E126" s="13">
        <v>4001.9</v>
      </c>
      <c r="F126" s="80">
        <v>13689</v>
      </c>
      <c r="G126" s="128">
        <v>38550</v>
      </c>
      <c r="H126" s="105"/>
      <c r="I126" s="99"/>
    </row>
    <row r="127" spans="1:9" ht="21" customHeight="1" hidden="1">
      <c r="A127" s="102" t="s">
        <v>134</v>
      </c>
      <c r="B127" s="104" t="s">
        <v>135</v>
      </c>
      <c r="C127" s="80">
        <v>121678.49</v>
      </c>
      <c r="D127" s="80">
        <v>115049.3</v>
      </c>
      <c r="E127" s="80"/>
      <c r="F127" s="80">
        <v>121678.49</v>
      </c>
      <c r="G127" s="128"/>
      <c r="H127" s="105"/>
      <c r="I127" s="99"/>
    </row>
    <row r="128" spans="1:9" ht="112.5" hidden="1">
      <c r="A128" s="102" t="s">
        <v>240</v>
      </c>
      <c r="B128" s="104" t="s">
        <v>239</v>
      </c>
      <c r="C128" s="80">
        <v>97213.86</v>
      </c>
      <c r="D128" s="80">
        <v>97213.86</v>
      </c>
      <c r="E128" s="80"/>
      <c r="F128" s="80">
        <v>97213.86</v>
      </c>
      <c r="G128" s="128"/>
      <c r="H128" s="105"/>
      <c r="I128" s="99"/>
    </row>
    <row r="129" spans="1:9" ht="38.25" customHeight="1" hidden="1">
      <c r="A129" s="102" t="s">
        <v>136</v>
      </c>
      <c r="B129" s="104" t="s">
        <v>238</v>
      </c>
      <c r="C129" s="80">
        <v>121678.49</v>
      </c>
      <c r="D129" s="80">
        <v>115049.3</v>
      </c>
      <c r="E129" s="80"/>
      <c r="F129" s="80">
        <v>121678.49</v>
      </c>
      <c r="G129" s="128"/>
      <c r="H129" s="105"/>
      <c r="I129" s="99"/>
    </row>
    <row r="130" spans="1:9" ht="56.25" hidden="1">
      <c r="A130" s="102" t="s">
        <v>237</v>
      </c>
      <c r="B130" s="104" t="s">
        <v>236</v>
      </c>
      <c r="C130" s="80">
        <v>97213.86</v>
      </c>
      <c r="D130" s="80">
        <v>239062.38</v>
      </c>
      <c r="E130" s="80"/>
      <c r="F130" s="80">
        <v>115049.3</v>
      </c>
      <c r="G130" s="128"/>
      <c r="H130" s="105"/>
      <c r="I130" s="99"/>
    </row>
    <row r="131" spans="1:9" ht="41.25" customHeight="1" hidden="1">
      <c r="A131" s="102" t="s">
        <v>234</v>
      </c>
      <c r="B131" s="60" t="s">
        <v>137</v>
      </c>
      <c r="C131" s="88"/>
      <c r="D131" s="13">
        <v>4001.9</v>
      </c>
      <c r="E131" s="13">
        <v>4001.9</v>
      </c>
      <c r="F131" s="80">
        <v>13689</v>
      </c>
      <c r="G131" s="128">
        <v>38550</v>
      </c>
      <c r="H131" s="105"/>
      <c r="I131" s="99"/>
    </row>
    <row r="132" spans="1:9" ht="41.25" customHeight="1" hidden="1">
      <c r="A132" s="102" t="s">
        <v>138</v>
      </c>
      <c r="B132" s="60" t="s">
        <v>139</v>
      </c>
      <c r="C132" s="88"/>
      <c r="D132" s="88"/>
      <c r="E132" s="80"/>
      <c r="F132" s="80"/>
      <c r="G132" s="128"/>
      <c r="H132" s="105"/>
      <c r="I132" s="99"/>
    </row>
    <row r="133" spans="1:9" ht="41.25" customHeight="1" hidden="1">
      <c r="A133" s="102" t="s">
        <v>259</v>
      </c>
      <c r="B133" s="60" t="s">
        <v>260</v>
      </c>
      <c r="C133" s="88"/>
      <c r="D133" s="88"/>
      <c r="E133" s="128"/>
      <c r="F133" s="80"/>
      <c r="G133" s="128"/>
      <c r="H133" s="105"/>
      <c r="I133" s="99"/>
    </row>
    <row r="134" spans="1:9" ht="37.5" hidden="1">
      <c r="A134" s="102" t="s">
        <v>140</v>
      </c>
      <c r="B134" s="60" t="s">
        <v>235</v>
      </c>
      <c r="C134" s="80">
        <f>C136-C135</f>
        <v>0</v>
      </c>
      <c r="D134" s="80">
        <f>D136-D135</f>
        <v>1651078.8399999999</v>
      </c>
      <c r="E134" s="128">
        <v>194447.38</v>
      </c>
      <c r="F134" s="80">
        <f>F136-F135</f>
        <v>1463462.9899999946</v>
      </c>
      <c r="G134" s="80">
        <f>G136-G135</f>
        <v>-811812.6500000022</v>
      </c>
      <c r="H134" s="105"/>
      <c r="I134" s="99"/>
    </row>
    <row r="135" spans="1:9" ht="36.75" customHeight="1" hidden="1">
      <c r="A135" s="102" t="s">
        <v>141</v>
      </c>
      <c r="B135" s="60" t="s">
        <v>142</v>
      </c>
      <c r="C135" s="80">
        <f>C59+C118+C127+C131</f>
        <v>11849461.88</v>
      </c>
      <c r="D135" s="80">
        <f>D59+D118+D127+D131</f>
        <v>16811686.4</v>
      </c>
      <c r="E135" s="13">
        <v>16094784.77</v>
      </c>
      <c r="F135" s="80">
        <f>F59+F118+F127+F131</f>
        <v>17792327.64</v>
      </c>
      <c r="G135" s="80">
        <v>18465280.62</v>
      </c>
      <c r="H135" s="105"/>
      <c r="I135" s="99"/>
    </row>
    <row r="136" spans="1:9" ht="37.5" customHeight="1" hidden="1">
      <c r="A136" s="102" t="s">
        <v>143</v>
      </c>
      <c r="B136" s="60" t="s">
        <v>85</v>
      </c>
      <c r="C136" s="80">
        <f>C112+C122+C129</f>
        <v>11849461.88</v>
      </c>
      <c r="D136" s="80">
        <f>D112+D122+D129</f>
        <v>18462765.24</v>
      </c>
      <c r="E136" s="13">
        <v>16289232.15</v>
      </c>
      <c r="F136" s="80">
        <f>F112+F122+F129</f>
        <v>19255790.629999995</v>
      </c>
      <c r="G136" s="80">
        <v>17653467.97</v>
      </c>
      <c r="H136" s="105"/>
      <c r="I136" s="99"/>
    </row>
    <row r="137" spans="1:9" ht="22.5" customHeight="1" hidden="1">
      <c r="A137" s="195" t="s">
        <v>145</v>
      </c>
      <c r="B137" s="195"/>
      <c r="C137" s="97">
        <f>C134+C118-C122+C131</f>
        <v>124386.70000000019</v>
      </c>
      <c r="D137" s="97">
        <f>D134+D118-D122+D131</f>
        <v>1776495.8399999999</v>
      </c>
      <c r="E137" s="97">
        <f>E134+E118-E122+E131+E133</f>
        <v>319864.44000000006</v>
      </c>
      <c r="F137" s="97">
        <f>F134+F118-F122+F131</f>
        <v>1601538.6899999948</v>
      </c>
      <c r="G137" s="97">
        <f>G134+G118-G122+G131+G133</f>
        <v>-648875.950000002</v>
      </c>
      <c r="H137" s="105"/>
      <c r="I137" s="99"/>
    </row>
    <row r="138" ht="0.75" customHeight="1">
      <c r="F138" s="108"/>
    </row>
    <row r="139" spans="1:6" ht="18.75" customHeight="1">
      <c r="A139" s="109"/>
      <c r="F139" s="108"/>
    </row>
    <row r="140" spans="6:7" ht="18.75" customHeight="1">
      <c r="F140" s="108"/>
      <c r="G140" s="120"/>
    </row>
    <row r="141" ht="18.75" customHeight="1">
      <c r="F141" s="108"/>
    </row>
    <row r="142" ht="18.75" customHeight="1">
      <c r="F142" s="108"/>
    </row>
    <row r="143" ht="18.75" customHeight="1">
      <c r="F143" s="108"/>
    </row>
    <row r="144" ht="18.75" customHeight="1">
      <c r="F144" s="108"/>
    </row>
    <row r="145" ht="18.75" customHeight="1">
      <c r="F145" s="108"/>
    </row>
    <row r="146" ht="18.75" customHeight="1">
      <c r="F146" s="108"/>
    </row>
    <row r="147" ht="18.75" customHeight="1">
      <c r="F147" s="108"/>
    </row>
    <row r="148" ht="18.75" customHeight="1">
      <c r="F148" s="108"/>
    </row>
    <row r="149" ht="18.75" customHeight="1">
      <c r="F149" s="108"/>
    </row>
    <row r="150" ht="18.75" customHeight="1">
      <c r="F150" s="108"/>
    </row>
    <row r="151" spans="4:6" ht="18.75" customHeight="1">
      <c r="D151" s="110"/>
      <c r="F151" s="111"/>
    </row>
    <row r="152" spans="4:6" ht="18.75" customHeight="1">
      <c r="D152" s="110"/>
      <c r="F152" s="111"/>
    </row>
    <row r="153" spans="4:6" ht="18.75" customHeight="1">
      <c r="D153" s="110"/>
      <c r="F153" s="111"/>
    </row>
    <row r="154" spans="4:6" ht="18.75" customHeight="1">
      <c r="D154" s="110"/>
      <c r="F154" s="111"/>
    </row>
    <row r="155" spans="4:6" ht="18.75" customHeight="1">
      <c r="D155" s="110"/>
      <c r="F155" s="111"/>
    </row>
    <row r="156" spans="4:6" ht="18.75" customHeight="1">
      <c r="D156" s="110"/>
      <c r="F156" s="111"/>
    </row>
    <row r="157" spans="4:6" ht="18.75" customHeight="1">
      <c r="D157" s="110"/>
      <c r="F157" s="111"/>
    </row>
    <row r="158" spans="4:6" ht="18.75" customHeight="1">
      <c r="D158" s="110"/>
      <c r="F158" s="111"/>
    </row>
    <row r="159" spans="4:6" ht="18.75" customHeight="1">
      <c r="D159" s="110"/>
      <c r="F159" s="111"/>
    </row>
    <row r="160" spans="4:6" ht="18.75" customHeight="1">
      <c r="D160" s="112"/>
      <c r="F160" s="113"/>
    </row>
    <row r="161" spans="4:6" ht="18.75" customHeight="1">
      <c r="D161" s="110"/>
      <c r="F161" s="111"/>
    </row>
    <row r="162" spans="4:6" ht="18.75" customHeight="1">
      <c r="D162" s="110"/>
      <c r="F162" s="111"/>
    </row>
    <row r="163" spans="4:6" ht="18.75" customHeight="1">
      <c r="D163" s="110"/>
      <c r="F163" s="111"/>
    </row>
    <row r="164" spans="4:6" ht="18.75" customHeight="1">
      <c r="D164" s="110"/>
      <c r="F164" s="111"/>
    </row>
    <row r="165" spans="4:6" ht="18.75" customHeight="1">
      <c r="D165" s="110"/>
      <c r="F165" s="111"/>
    </row>
    <row r="166" spans="4:6" ht="18.75" customHeight="1">
      <c r="D166" s="110"/>
      <c r="F166" s="111"/>
    </row>
    <row r="167" ht="18.75" customHeight="1">
      <c r="F167" s="108"/>
    </row>
    <row r="168" ht="18.75" customHeight="1">
      <c r="F168" s="108"/>
    </row>
    <row r="169" ht="18.75" customHeight="1">
      <c r="F169" s="108"/>
    </row>
    <row r="170" ht="18.75" customHeight="1">
      <c r="F170" s="108"/>
    </row>
    <row r="171" ht="18.75" customHeight="1">
      <c r="F171" s="108"/>
    </row>
    <row r="172" ht="18.75" customHeight="1">
      <c r="F172" s="108"/>
    </row>
    <row r="173" ht="18.75" customHeight="1">
      <c r="F173" s="108"/>
    </row>
    <row r="174" ht="18.75" customHeight="1">
      <c r="F174" s="108"/>
    </row>
    <row r="175" ht="18.75" customHeight="1">
      <c r="F175" s="108"/>
    </row>
    <row r="176" ht="18.75" customHeight="1">
      <c r="F176" s="108"/>
    </row>
    <row r="177" ht="18.75" customHeight="1">
      <c r="F177" s="108"/>
    </row>
    <row r="178" ht="18.75" customHeight="1">
      <c r="F178" s="108"/>
    </row>
    <row r="179" ht="18.75" customHeight="1">
      <c r="F179" s="108"/>
    </row>
    <row r="180" ht="18.75" customHeight="1">
      <c r="F180" s="108"/>
    </row>
    <row r="181" ht="18.75" customHeight="1">
      <c r="F181" s="108"/>
    </row>
    <row r="182" ht="18.75" customHeight="1">
      <c r="F182" s="108"/>
    </row>
    <row r="183" ht="18.75" customHeight="1">
      <c r="F183" s="108"/>
    </row>
    <row r="184" ht="18.75" customHeight="1">
      <c r="F184" s="108"/>
    </row>
    <row r="185" ht="18.75" customHeight="1">
      <c r="F185" s="108"/>
    </row>
    <row r="186" ht="18.75" customHeight="1">
      <c r="F186" s="108"/>
    </row>
    <row r="187" ht="18.75" customHeight="1">
      <c r="F187" s="108"/>
    </row>
    <row r="188" ht="18.75" customHeight="1">
      <c r="F188" s="108"/>
    </row>
    <row r="189" ht="18.75" customHeight="1">
      <c r="F189" s="108"/>
    </row>
    <row r="190" ht="18.75" customHeight="1">
      <c r="F190" s="108"/>
    </row>
    <row r="191" ht="18.75" customHeight="1">
      <c r="F191" s="108"/>
    </row>
    <row r="192" ht="18.75" customHeight="1">
      <c r="F192" s="108"/>
    </row>
    <row r="193" ht="18.75" customHeight="1">
      <c r="F193" s="108"/>
    </row>
    <row r="194" ht="18.75" customHeight="1">
      <c r="F194" s="108"/>
    </row>
    <row r="195" ht="18.75" customHeight="1">
      <c r="F195" s="108"/>
    </row>
    <row r="196" ht="18.75" customHeight="1">
      <c r="F196" s="108"/>
    </row>
    <row r="197" ht="18.75" customHeight="1">
      <c r="F197" s="108"/>
    </row>
    <row r="198" ht="18.75" customHeight="1">
      <c r="F198" s="108"/>
    </row>
    <row r="199" ht="18.75" customHeight="1">
      <c r="F199" s="108"/>
    </row>
    <row r="200" ht="18.75" customHeight="1">
      <c r="F200" s="108"/>
    </row>
    <row r="201" ht="18.75" customHeight="1">
      <c r="F201" s="108"/>
    </row>
    <row r="202" ht="18.75" customHeight="1">
      <c r="F202" s="108"/>
    </row>
    <row r="203" ht="18.75" customHeight="1">
      <c r="F203" s="108"/>
    </row>
    <row r="204" ht="18.75" customHeight="1">
      <c r="F204" s="108"/>
    </row>
    <row r="205" ht="18.75" customHeight="1">
      <c r="F205" s="108"/>
    </row>
    <row r="206" ht="18.75" customHeight="1">
      <c r="F206" s="108"/>
    </row>
    <row r="207" ht="18.75" customHeight="1">
      <c r="F207" s="108"/>
    </row>
    <row r="208" ht="18.75" customHeight="1">
      <c r="F208" s="108"/>
    </row>
    <row r="209" ht="18.75" customHeight="1">
      <c r="F209" s="108"/>
    </row>
    <row r="210" ht="18.75" customHeight="1">
      <c r="F210" s="108"/>
    </row>
    <row r="211" ht="18.75" customHeight="1">
      <c r="F211" s="108"/>
    </row>
    <row r="212" ht="18.75" customHeight="1">
      <c r="F212" s="108"/>
    </row>
    <row r="213" ht="18.75" customHeight="1">
      <c r="F213" s="108"/>
    </row>
    <row r="214" ht="18.75" customHeight="1">
      <c r="F214" s="108"/>
    </row>
    <row r="215" ht="18.75" customHeight="1">
      <c r="F215" s="108"/>
    </row>
    <row r="216" ht="18.75" customHeight="1">
      <c r="F216" s="108"/>
    </row>
    <row r="217" ht="18.75" customHeight="1">
      <c r="F217" s="108"/>
    </row>
    <row r="218" ht="18.75" customHeight="1">
      <c r="F218" s="108"/>
    </row>
    <row r="219" ht="18.75" customHeight="1">
      <c r="F219" s="108"/>
    </row>
    <row r="220" ht="18.75" customHeight="1">
      <c r="F220" s="108"/>
    </row>
    <row r="221" ht="18.75" customHeight="1">
      <c r="F221" s="108"/>
    </row>
    <row r="222" ht="18.75" customHeight="1">
      <c r="F222" s="108"/>
    </row>
    <row r="223" ht="18.75" customHeight="1">
      <c r="F223" s="108"/>
    </row>
    <row r="224" ht="18.75" customHeight="1">
      <c r="F224" s="108"/>
    </row>
    <row r="225" ht="18.75" customHeight="1">
      <c r="F225" s="108"/>
    </row>
    <row r="226" ht="18.75" customHeight="1">
      <c r="F226" s="108"/>
    </row>
    <row r="227" ht="18.75" customHeight="1">
      <c r="F227" s="108"/>
    </row>
    <row r="228" ht="18.75" customHeight="1">
      <c r="F228" s="108"/>
    </row>
    <row r="229" ht="18.75" customHeight="1">
      <c r="F229" s="108"/>
    </row>
    <row r="230" ht="18.75" customHeight="1">
      <c r="F230" s="108"/>
    </row>
    <row r="231" ht="18.75" customHeight="1">
      <c r="F231" s="108"/>
    </row>
    <row r="232" ht="18.75" customHeight="1">
      <c r="F232" s="108"/>
    </row>
    <row r="233" ht="18.75" customHeight="1">
      <c r="F233" s="108"/>
    </row>
    <row r="234" ht="18.75" customHeight="1">
      <c r="F234" s="108"/>
    </row>
    <row r="235" ht="18.75" customHeight="1">
      <c r="F235" s="108"/>
    </row>
    <row r="236" ht="18.75" customHeight="1">
      <c r="F236" s="108"/>
    </row>
    <row r="237" ht="18.75" customHeight="1">
      <c r="F237" s="108"/>
    </row>
    <row r="238" ht="18.75" customHeight="1">
      <c r="F238" s="108"/>
    </row>
    <row r="239" ht="18.75" customHeight="1">
      <c r="F239" s="108"/>
    </row>
    <row r="240" ht="18.75" customHeight="1">
      <c r="F240" s="108"/>
    </row>
    <row r="241" ht="18.75" customHeight="1">
      <c r="F241" s="108"/>
    </row>
    <row r="242" ht="18.75" customHeight="1">
      <c r="F242" s="108"/>
    </row>
    <row r="243" ht="18.75" customHeight="1">
      <c r="F243" s="108"/>
    </row>
    <row r="244" ht="18.75" customHeight="1">
      <c r="F244" s="108"/>
    </row>
    <row r="245" ht="18.75" customHeight="1">
      <c r="F245" s="108"/>
    </row>
    <row r="246" ht="18.75" customHeight="1">
      <c r="F246" s="108"/>
    </row>
    <row r="247" ht="18.75" customHeight="1">
      <c r="F247" s="108"/>
    </row>
    <row r="248" ht="18.75" customHeight="1">
      <c r="F248" s="108"/>
    </row>
    <row r="249" ht="18.75" customHeight="1">
      <c r="F249" s="108"/>
    </row>
    <row r="250" ht="18.75" customHeight="1">
      <c r="F250" s="108"/>
    </row>
    <row r="251" ht="18.75" customHeight="1">
      <c r="F251" s="108"/>
    </row>
    <row r="252" ht="18.75" customHeight="1">
      <c r="F252" s="108"/>
    </row>
    <row r="253" ht="18.75" customHeight="1">
      <c r="F253" s="108"/>
    </row>
    <row r="254" ht="18.75" customHeight="1">
      <c r="F254" s="108"/>
    </row>
    <row r="255" ht="18.75" customHeight="1">
      <c r="F255" s="108"/>
    </row>
    <row r="256" ht="18.75" customHeight="1">
      <c r="F256" s="108"/>
    </row>
    <row r="257" ht="18.75" customHeight="1">
      <c r="F257" s="108"/>
    </row>
    <row r="258" ht="18.75" customHeight="1">
      <c r="F258" s="108"/>
    </row>
    <row r="259" ht="18.75" customHeight="1">
      <c r="F259" s="108"/>
    </row>
    <row r="260" ht="18.75" customHeight="1">
      <c r="F260" s="108"/>
    </row>
    <row r="261" ht="18.75" customHeight="1">
      <c r="F261" s="108"/>
    </row>
    <row r="262" ht="18.75" customHeight="1">
      <c r="F262" s="108"/>
    </row>
    <row r="263" ht="18.75" customHeight="1">
      <c r="F263" s="108"/>
    </row>
    <row r="264" ht="18.75" customHeight="1">
      <c r="F264" s="108"/>
    </row>
    <row r="265" ht="18.75" customHeight="1">
      <c r="F265" s="108"/>
    </row>
    <row r="266" ht="18.75" customHeight="1">
      <c r="F266" s="108"/>
    </row>
    <row r="267" ht="18.75" customHeight="1">
      <c r="F267" s="108"/>
    </row>
    <row r="268" ht="18.75" customHeight="1">
      <c r="F268" s="108"/>
    </row>
    <row r="269" ht="18.75" customHeight="1">
      <c r="F269" s="108"/>
    </row>
    <row r="270" ht="18.75" customHeight="1">
      <c r="F270" s="108"/>
    </row>
    <row r="271" ht="18.75" customHeight="1">
      <c r="F271" s="108"/>
    </row>
    <row r="272" ht="18.75" customHeight="1">
      <c r="F272" s="108"/>
    </row>
    <row r="273" ht="18.75" customHeight="1">
      <c r="F273" s="108"/>
    </row>
    <row r="274" ht="18.75" customHeight="1">
      <c r="F274" s="108"/>
    </row>
    <row r="275" ht="18.75" customHeight="1">
      <c r="F275" s="108"/>
    </row>
    <row r="276" ht="18.75" customHeight="1">
      <c r="F276" s="108"/>
    </row>
    <row r="277" ht="18.75" customHeight="1">
      <c r="F277" s="108"/>
    </row>
    <row r="278" ht="18.75" customHeight="1">
      <c r="F278" s="108"/>
    </row>
    <row r="279" ht="18.75" customHeight="1">
      <c r="F279" s="108"/>
    </row>
    <row r="280" ht="18.75" customHeight="1">
      <c r="F280" s="108"/>
    </row>
    <row r="281" ht="18.75" customHeight="1">
      <c r="F281" s="108"/>
    </row>
    <row r="282" ht="18.75" customHeight="1">
      <c r="F282" s="108"/>
    </row>
    <row r="283" ht="18.75" customHeight="1">
      <c r="F283" s="108"/>
    </row>
    <row r="284" ht="18.75" customHeight="1">
      <c r="F284" s="108"/>
    </row>
    <row r="285" ht="18.75" customHeight="1">
      <c r="F285" s="108"/>
    </row>
    <row r="286" ht="18.75" customHeight="1">
      <c r="F286" s="108"/>
    </row>
    <row r="287" ht="18.75" customHeight="1">
      <c r="F287" s="108"/>
    </row>
    <row r="288" ht="18.75" customHeight="1">
      <c r="F288" s="108"/>
    </row>
    <row r="289" ht="18.75" customHeight="1">
      <c r="F289" s="108"/>
    </row>
    <row r="290" ht="18.75" customHeight="1">
      <c r="F290" s="108"/>
    </row>
    <row r="291" ht="18.75" customHeight="1">
      <c r="F291" s="108"/>
    </row>
    <row r="292" ht="18.75" customHeight="1">
      <c r="F292" s="108"/>
    </row>
    <row r="293" ht="18.75" customHeight="1">
      <c r="F293" s="108"/>
    </row>
    <row r="294" ht="18.75" customHeight="1">
      <c r="F294" s="108"/>
    </row>
    <row r="295" ht="18.75" customHeight="1">
      <c r="F295" s="108"/>
    </row>
    <row r="296" ht="18.75" customHeight="1">
      <c r="F296" s="108"/>
    </row>
    <row r="297" ht="18.75" customHeight="1">
      <c r="F297" s="108"/>
    </row>
    <row r="298" ht="18.75" customHeight="1">
      <c r="F298" s="108"/>
    </row>
    <row r="299" ht="18.75" customHeight="1">
      <c r="F299" s="108"/>
    </row>
    <row r="300" ht="18.75" customHeight="1">
      <c r="F300" s="108"/>
    </row>
    <row r="301" ht="18.75" customHeight="1">
      <c r="F301" s="108"/>
    </row>
    <row r="302" ht="18.75" customHeight="1">
      <c r="F302" s="108"/>
    </row>
    <row r="303" ht="18.75">
      <c r="F303" s="108"/>
    </row>
    <row r="304" ht="18.75">
      <c r="F304" s="108"/>
    </row>
    <row r="305" ht="18.75">
      <c r="F305" s="108"/>
    </row>
    <row r="306" ht="18.75">
      <c r="F306" s="108"/>
    </row>
    <row r="307" ht="18.75">
      <c r="F307" s="108"/>
    </row>
    <row r="308" ht="18.75">
      <c r="F308" s="108"/>
    </row>
    <row r="309" ht="18.75">
      <c r="F309" s="108"/>
    </row>
    <row r="310" ht="18.75">
      <c r="F310" s="108"/>
    </row>
    <row r="311" ht="18.75">
      <c r="F311" s="108"/>
    </row>
    <row r="312" ht="18.75">
      <c r="F312" s="108"/>
    </row>
    <row r="313" ht="18.75">
      <c r="F313" s="108"/>
    </row>
    <row r="314" ht="18.75">
      <c r="F314" s="108"/>
    </row>
    <row r="315" ht="18.75">
      <c r="F315" s="108"/>
    </row>
    <row r="316" ht="18.75">
      <c r="F316" s="108"/>
    </row>
    <row r="317" ht="18.75">
      <c r="F317" s="108"/>
    </row>
    <row r="318" ht="18.75">
      <c r="F318" s="108"/>
    </row>
    <row r="319" ht="18.75">
      <c r="F319" s="108"/>
    </row>
    <row r="320" ht="18.75">
      <c r="F320" s="108"/>
    </row>
    <row r="321" ht="18.75">
      <c r="F321" s="108"/>
    </row>
    <row r="322" ht="18.75">
      <c r="F322" s="108"/>
    </row>
    <row r="323" ht="18.75">
      <c r="F323" s="108"/>
    </row>
    <row r="324" ht="18.75">
      <c r="F324" s="108"/>
    </row>
    <row r="325" ht="18.75">
      <c r="F325" s="108"/>
    </row>
    <row r="326" ht="18.75">
      <c r="F326" s="108"/>
    </row>
    <row r="327" ht="18.75">
      <c r="F327" s="108"/>
    </row>
    <row r="328" ht="18.75">
      <c r="F328" s="108"/>
    </row>
    <row r="329" ht="18.75">
      <c r="F329" s="108"/>
    </row>
    <row r="330" ht="18.75">
      <c r="F330" s="108"/>
    </row>
    <row r="331" ht="18.75">
      <c r="F331" s="108"/>
    </row>
    <row r="332" ht="18.75">
      <c r="F332" s="108"/>
    </row>
    <row r="333" ht="18.75">
      <c r="F333" s="108"/>
    </row>
    <row r="334" ht="18.75">
      <c r="F334" s="108"/>
    </row>
    <row r="335" ht="18.75">
      <c r="F335" s="108"/>
    </row>
    <row r="336" ht="18.75">
      <c r="F336" s="108"/>
    </row>
    <row r="337" ht="18.75">
      <c r="F337" s="108"/>
    </row>
    <row r="338" ht="18.75">
      <c r="F338" s="108"/>
    </row>
    <row r="339" ht="18.75">
      <c r="F339" s="108"/>
    </row>
    <row r="340" ht="18.75">
      <c r="F340" s="108"/>
    </row>
    <row r="341" ht="18.75">
      <c r="F341" s="108"/>
    </row>
    <row r="342" ht="18.75">
      <c r="F342" s="108"/>
    </row>
    <row r="343" ht="18.75">
      <c r="F343" s="108"/>
    </row>
    <row r="344" ht="18.75">
      <c r="F344" s="108"/>
    </row>
    <row r="345" ht="18.75">
      <c r="F345" s="108"/>
    </row>
    <row r="346" ht="18.75">
      <c r="F346" s="108"/>
    </row>
    <row r="347" ht="18.75">
      <c r="F347" s="108"/>
    </row>
    <row r="348" ht="18.75">
      <c r="F348" s="108"/>
    </row>
    <row r="349" ht="18.75">
      <c r="F349" s="108"/>
    </row>
    <row r="350" ht="18.75">
      <c r="F350" s="108"/>
    </row>
    <row r="351" ht="18.75">
      <c r="F351" s="108"/>
    </row>
    <row r="352" ht="18.75">
      <c r="F352" s="108"/>
    </row>
    <row r="353" ht="18.75">
      <c r="F353" s="108"/>
    </row>
    <row r="354" ht="18.75">
      <c r="F354" s="108"/>
    </row>
    <row r="355" ht="18.75">
      <c r="F355" s="108"/>
    </row>
    <row r="356" ht="18.75">
      <c r="F356" s="108"/>
    </row>
    <row r="357" ht="18.75">
      <c r="F357" s="108"/>
    </row>
    <row r="358" ht="18.75">
      <c r="F358" s="108"/>
    </row>
    <row r="359" ht="18.75">
      <c r="F359" s="108"/>
    </row>
    <row r="360" ht="18.75">
      <c r="F360" s="108"/>
    </row>
    <row r="361" ht="18.75">
      <c r="F361" s="108"/>
    </row>
    <row r="362" ht="18.75">
      <c r="F362" s="108"/>
    </row>
    <row r="363" ht="18.75">
      <c r="F363" s="108"/>
    </row>
    <row r="364" ht="18.75">
      <c r="F364" s="108"/>
    </row>
    <row r="365" ht="18.75">
      <c r="F365" s="108"/>
    </row>
    <row r="366" ht="18.75">
      <c r="F366" s="108"/>
    </row>
    <row r="367" ht="18.75">
      <c r="F367" s="108"/>
    </row>
    <row r="368" ht="18.75">
      <c r="F368" s="108"/>
    </row>
    <row r="369" ht="18.75">
      <c r="F369" s="108"/>
    </row>
    <row r="370" ht="18.75">
      <c r="F370" s="108"/>
    </row>
    <row r="371" ht="18.75">
      <c r="F371" s="108"/>
    </row>
    <row r="372" ht="18.75">
      <c r="F372" s="108"/>
    </row>
    <row r="373" ht="18.75">
      <c r="F373" s="108"/>
    </row>
    <row r="374" ht="18.75">
      <c r="F374" s="108"/>
    </row>
    <row r="375" ht="18.75">
      <c r="F375" s="108"/>
    </row>
    <row r="376" ht="18.75">
      <c r="F376" s="108"/>
    </row>
    <row r="377" ht="18.75">
      <c r="F377" s="108"/>
    </row>
    <row r="378" ht="18.75">
      <c r="F378" s="108"/>
    </row>
    <row r="379" ht="18.75">
      <c r="F379" s="108"/>
    </row>
    <row r="380" ht="18.75">
      <c r="F380" s="108"/>
    </row>
    <row r="381" ht="18.75">
      <c r="F381" s="108"/>
    </row>
    <row r="382" ht="18.75">
      <c r="F382" s="108"/>
    </row>
    <row r="383" ht="18.75">
      <c r="F383" s="108"/>
    </row>
    <row r="384" ht="18.75">
      <c r="F384" s="108"/>
    </row>
    <row r="385" ht="18.75">
      <c r="F385" s="108"/>
    </row>
    <row r="386" ht="18.75">
      <c r="F386" s="108"/>
    </row>
    <row r="387" ht="18.75">
      <c r="F387" s="108"/>
    </row>
    <row r="388" ht="18.75">
      <c r="F388" s="108"/>
    </row>
    <row r="389" ht="18.75">
      <c r="F389" s="108"/>
    </row>
    <row r="390" ht="18.75">
      <c r="F390" s="108"/>
    </row>
    <row r="391" ht="18.75">
      <c r="F391" s="108"/>
    </row>
    <row r="392" ht="18.75">
      <c r="F392" s="108"/>
    </row>
    <row r="393" ht="18.75">
      <c r="F393" s="108"/>
    </row>
    <row r="394" ht="18.75">
      <c r="F394" s="108"/>
    </row>
    <row r="395" ht="18.75">
      <c r="F395" s="108"/>
    </row>
    <row r="396" ht="18.75">
      <c r="F396" s="108"/>
    </row>
    <row r="397" ht="18.75">
      <c r="F397" s="108"/>
    </row>
    <row r="398" ht="18.75">
      <c r="F398" s="108"/>
    </row>
    <row r="399" ht="18.75">
      <c r="F399" s="108"/>
    </row>
    <row r="400" ht="18.75">
      <c r="F400" s="108"/>
    </row>
    <row r="401" ht="18.75">
      <c r="F401" s="108"/>
    </row>
    <row r="402" ht="18.75">
      <c r="F402" s="108"/>
    </row>
    <row r="403" ht="18.75">
      <c r="F403" s="108"/>
    </row>
    <row r="404" ht="18.75">
      <c r="F404" s="108"/>
    </row>
    <row r="405" ht="18.75">
      <c r="F405" s="108"/>
    </row>
    <row r="406" ht="18.75">
      <c r="F406" s="108"/>
    </row>
    <row r="407" ht="18.75">
      <c r="F407" s="108"/>
    </row>
    <row r="408" ht="18.75">
      <c r="F408" s="108"/>
    </row>
    <row r="409" ht="18.75">
      <c r="F409" s="108"/>
    </row>
    <row r="410" ht="18.75">
      <c r="F410" s="108"/>
    </row>
    <row r="411" ht="18.75">
      <c r="F411" s="108"/>
    </row>
    <row r="412" ht="18.75">
      <c r="F412" s="108"/>
    </row>
    <row r="413" ht="18.75">
      <c r="F413" s="108"/>
    </row>
    <row r="414" ht="18.75">
      <c r="F414" s="108"/>
    </row>
    <row r="415" ht="18.75">
      <c r="F415" s="108"/>
    </row>
    <row r="416" ht="18.75">
      <c r="F416" s="108"/>
    </row>
    <row r="417" ht="18.75">
      <c r="F417" s="108"/>
    </row>
    <row r="418" ht="18.75">
      <c r="F418" s="108"/>
    </row>
    <row r="419" ht="18.75">
      <c r="F419" s="108"/>
    </row>
    <row r="420" ht="18.75">
      <c r="F420" s="108"/>
    </row>
    <row r="421" ht="18.75">
      <c r="F421" s="108"/>
    </row>
    <row r="422" ht="18.75">
      <c r="F422" s="108"/>
    </row>
    <row r="423" ht="18.75">
      <c r="F423" s="108"/>
    </row>
    <row r="424" ht="18.75">
      <c r="F424" s="108"/>
    </row>
    <row r="425" ht="18.75">
      <c r="F425" s="108"/>
    </row>
    <row r="426" ht="18.75">
      <c r="F426" s="108"/>
    </row>
    <row r="427" ht="18.75">
      <c r="F427" s="108"/>
    </row>
    <row r="428" ht="18.75">
      <c r="F428" s="108"/>
    </row>
    <row r="429" ht="18.75">
      <c r="F429" s="108"/>
    </row>
    <row r="430" ht="18.75">
      <c r="F430" s="108"/>
    </row>
    <row r="431" ht="18.75">
      <c r="F431" s="108"/>
    </row>
    <row r="432" ht="18.75">
      <c r="F432" s="108"/>
    </row>
    <row r="433" ht="18.75">
      <c r="F433" s="108"/>
    </row>
    <row r="434" ht="18.75">
      <c r="F434" s="108"/>
    </row>
    <row r="435" ht="18.75">
      <c r="F435" s="108"/>
    </row>
    <row r="436" ht="18.75">
      <c r="F436" s="108"/>
    </row>
    <row r="437" ht="18.75">
      <c r="F437" s="108"/>
    </row>
    <row r="438" ht="18.75">
      <c r="F438" s="108"/>
    </row>
    <row r="439" ht="18.75">
      <c r="F439" s="108"/>
    </row>
    <row r="440" ht="18.75">
      <c r="F440" s="108"/>
    </row>
    <row r="441" ht="18.75">
      <c r="F441" s="108"/>
    </row>
    <row r="442" ht="18.75">
      <c r="F442" s="108"/>
    </row>
    <row r="443" ht="18.75">
      <c r="F443" s="108"/>
    </row>
    <row r="444" ht="18.75">
      <c r="F444" s="108"/>
    </row>
    <row r="445" ht="18.75">
      <c r="F445" s="108"/>
    </row>
    <row r="446" ht="18.75">
      <c r="F446" s="108"/>
    </row>
    <row r="447" ht="18.75">
      <c r="F447" s="108"/>
    </row>
    <row r="448" ht="18.75">
      <c r="F448" s="108"/>
    </row>
    <row r="449" ht="18.75">
      <c r="F449" s="108"/>
    </row>
    <row r="450" ht="18.75">
      <c r="F450" s="108"/>
    </row>
    <row r="451" ht="18.75">
      <c r="F451" s="108"/>
    </row>
    <row r="452" ht="18.75">
      <c r="F452" s="108"/>
    </row>
    <row r="453" ht="18.75">
      <c r="F453" s="108"/>
    </row>
    <row r="454" ht="18.75">
      <c r="F454" s="108"/>
    </row>
    <row r="455" ht="18.75">
      <c r="F455" s="108"/>
    </row>
    <row r="456" ht="18.75">
      <c r="F456" s="108"/>
    </row>
    <row r="457" ht="18.75">
      <c r="F457" s="108"/>
    </row>
    <row r="458" ht="18.75">
      <c r="F458" s="108"/>
    </row>
    <row r="459" ht="18.75">
      <c r="F459" s="108"/>
    </row>
  </sheetData>
  <sheetProtection/>
  <mergeCells count="4">
    <mergeCell ref="A6:I7"/>
    <mergeCell ref="A137:B137"/>
    <mergeCell ref="F2:J2"/>
    <mergeCell ref="F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57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4.75390625" style="35" customWidth="1"/>
    <col min="2" max="2" width="75.625" style="35" customWidth="1"/>
    <col min="3" max="3" width="22.75390625" style="35" hidden="1" customWidth="1"/>
    <col min="4" max="4" width="18.25390625" style="35" hidden="1" customWidth="1"/>
    <col min="5" max="5" width="20.625" style="35" hidden="1" customWidth="1"/>
    <col min="6" max="6" width="21.75390625" style="35" customWidth="1"/>
    <col min="7" max="7" width="18.125" style="119" customWidth="1"/>
    <col min="8" max="8" width="0.37109375" style="35" hidden="1" customWidth="1"/>
    <col min="9" max="9" width="11.75390625" style="35" hidden="1" customWidth="1"/>
    <col min="10" max="16384" width="9.125" style="35" customWidth="1"/>
  </cols>
  <sheetData>
    <row r="1" spans="7:8" ht="18.75">
      <c r="G1" s="191" t="s">
        <v>311</v>
      </c>
      <c r="H1" s="191"/>
    </row>
    <row r="2" spans="6:10" ht="18.75">
      <c r="F2" s="198" t="s">
        <v>308</v>
      </c>
      <c r="G2" s="198"/>
      <c r="H2" s="198"/>
      <c r="I2" s="198"/>
      <c r="J2" s="198"/>
    </row>
    <row r="3" spans="6:8" ht="18.75">
      <c r="F3" s="191" t="s">
        <v>309</v>
      </c>
      <c r="H3" s="191"/>
    </row>
    <row r="4" spans="6:10" ht="18.75">
      <c r="F4" s="198" t="s">
        <v>310</v>
      </c>
      <c r="G4" s="198"/>
      <c r="H4" s="198"/>
      <c r="I4" s="198"/>
      <c r="J4" s="198"/>
    </row>
    <row r="5" spans="6:10" ht="18.75">
      <c r="F5" s="193"/>
      <c r="G5" s="193"/>
      <c r="H5" s="193"/>
      <c r="I5" s="193"/>
      <c r="J5" s="193"/>
    </row>
    <row r="6" spans="1:9" ht="18.75">
      <c r="A6" s="194" t="s">
        <v>312</v>
      </c>
      <c r="B6" s="194"/>
      <c r="C6" s="194"/>
      <c r="D6" s="194"/>
      <c r="E6" s="194"/>
      <c r="F6" s="194"/>
      <c r="G6" s="194"/>
      <c r="H6" s="194"/>
      <c r="I6" s="194"/>
    </row>
    <row r="7" spans="1:9" ht="18.75">
      <c r="A7" s="194"/>
      <c r="B7" s="194"/>
      <c r="C7" s="194"/>
      <c r="D7" s="194"/>
      <c r="E7" s="194"/>
      <c r="F7" s="194"/>
      <c r="G7" s="194"/>
      <c r="H7" s="194"/>
      <c r="I7" s="194"/>
    </row>
    <row r="8" spans="1:9" ht="18.75">
      <c r="A8" s="189"/>
      <c r="B8" s="189"/>
      <c r="D8" s="189"/>
      <c r="E8" s="189"/>
      <c r="F8" s="189"/>
      <c r="G8" s="117"/>
      <c r="H8" s="189"/>
      <c r="I8" s="189"/>
    </row>
    <row r="9" spans="1:9" ht="100.5" customHeight="1">
      <c r="A9" s="36" t="s">
        <v>175</v>
      </c>
      <c r="B9" s="37" t="s">
        <v>176</v>
      </c>
      <c r="C9" s="38" t="s">
        <v>269</v>
      </c>
      <c r="D9" s="36" t="s">
        <v>229</v>
      </c>
      <c r="E9" s="36" t="s">
        <v>265</v>
      </c>
      <c r="F9" s="36" t="s">
        <v>303</v>
      </c>
      <c r="G9" s="36" t="s">
        <v>304</v>
      </c>
      <c r="H9" s="115" t="s">
        <v>305</v>
      </c>
      <c r="I9" s="138" t="s">
        <v>254</v>
      </c>
    </row>
    <row r="10" spans="1:9" ht="18.75" hidden="1">
      <c r="A10" s="40" t="s">
        <v>177</v>
      </c>
      <c r="B10" s="41" t="s">
        <v>178</v>
      </c>
      <c r="C10" s="30"/>
      <c r="D10" s="42"/>
      <c r="E10" s="42"/>
      <c r="F10" s="42"/>
      <c r="G10" s="118"/>
      <c r="H10" s="42"/>
      <c r="I10" s="43"/>
    </row>
    <row r="11" spans="1:9" ht="18.75" hidden="1">
      <c r="A11" s="44"/>
      <c r="B11" s="45" t="s">
        <v>179</v>
      </c>
      <c r="C11" s="30">
        <f>C12+C15+C20+C24+C25+C14</f>
        <v>6227099</v>
      </c>
      <c r="D11" s="30">
        <f>D12+D15+D20+D24+D25+D14</f>
        <v>6442027.2</v>
      </c>
      <c r="E11" s="30">
        <f>E12+E15+E20+E24+E25+E14</f>
        <v>6268839.760000001</v>
      </c>
      <c r="F11" s="30">
        <f>F12+F15+F20+F24+F25+F14</f>
        <v>5962175.9</v>
      </c>
      <c r="G11" s="30">
        <f>G12+G15+G20+G24+G25+G14</f>
        <v>5714134.389999999</v>
      </c>
      <c r="H11" s="46">
        <f>G11/F11*100</f>
        <v>95.83974853878428</v>
      </c>
      <c r="I11" s="46">
        <f>E11/D11*100</f>
        <v>97.31160029873827</v>
      </c>
    </row>
    <row r="12" spans="1:9" ht="18.75" hidden="1">
      <c r="A12" s="44" t="s">
        <v>180</v>
      </c>
      <c r="B12" s="44" t="s">
        <v>181</v>
      </c>
      <c r="C12" s="30">
        <f>C13</f>
        <v>3114700</v>
      </c>
      <c r="D12" s="31">
        <f>D13</f>
        <v>2996175</v>
      </c>
      <c r="E12" s="31">
        <f>E13</f>
        <v>2906131.47</v>
      </c>
      <c r="F12" s="31">
        <f>F13</f>
        <v>3014700</v>
      </c>
      <c r="G12" s="31">
        <f>G13</f>
        <v>2930683.93</v>
      </c>
      <c r="H12" s="46">
        <f aca="true" t="shared" si="0" ref="H12:H76">G12/F12*100</f>
        <v>97.21312004511229</v>
      </c>
      <c r="I12" s="46">
        <f aca="true" t="shared" si="1" ref="I12:I76">E12/D12*100</f>
        <v>96.99471726451226</v>
      </c>
    </row>
    <row r="13" spans="1:9" ht="18.75" hidden="1">
      <c r="A13" s="47" t="s">
        <v>182</v>
      </c>
      <c r="B13" s="48" t="s">
        <v>183</v>
      </c>
      <c r="C13" s="32">
        <v>3114700</v>
      </c>
      <c r="D13" s="49">
        <v>2996175</v>
      </c>
      <c r="E13" s="26">
        <v>2906131.47</v>
      </c>
      <c r="F13" s="8">
        <v>3014700</v>
      </c>
      <c r="G13" s="152">
        <v>2930683.93</v>
      </c>
      <c r="H13" s="50">
        <f t="shared" si="0"/>
        <v>97.21312004511229</v>
      </c>
      <c r="I13" s="50">
        <f t="shared" si="1"/>
        <v>96.99471726451226</v>
      </c>
    </row>
    <row r="14" spans="1:9" ht="37.5" hidden="1">
      <c r="A14" s="87" t="s">
        <v>272</v>
      </c>
      <c r="B14" s="190" t="s">
        <v>271</v>
      </c>
      <c r="C14" s="30">
        <v>63049</v>
      </c>
      <c r="D14" s="31"/>
      <c r="E14" s="29"/>
      <c r="F14" s="22">
        <v>56049</v>
      </c>
      <c r="G14" s="151">
        <v>51611.72</v>
      </c>
      <c r="H14" s="46">
        <f t="shared" si="0"/>
        <v>92.0832129029956</v>
      </c>
      <c r="I14" s="50"/>
    </row>
    <row r="15" spans="1:9" ht="18.75" hidden="1">
      <c r="A15" s="44" t="s">
        <v>184</v>
      </c>
      <c r="B15" s="44" t="s">
        <v>185</v>
      </c>
      <c r="C15" s="30">
        <f>C16+C17+C18+C19</f>
        <v>1620350</v>
      </c>
      <c r="D15" s="30">
        <f>D16+D17+D18+D19</f>
        <v>2081436.7</v>
      </c>
      <c r="E15" s="30">
        <f>E16+E17+E18+E19</f>
        <v>1955620.06</v>
      </c>
      <c r="F15" s="31">
        <f>F16+F17+F18+F19</f>
        <v>1668426.9</v>
      </c>
      <c r="G15" s="31">
        <f>G16+G17+G18+G19</f>
        <v>1581118.6099999999</v>
      </c>
      <c r="H15" s="46">
        <f t="shared" si="0"/>
        <v>94.76702934962269</v>
      </c>
      <c r="I15" s="46">
        <f t="shared" si="1"/>
        <v>93.95529828026959</v>
      </c>
    </row>
    <row r="16" spans="1:9" ht="41.25" customHeight="1" hidden="1">
      <c r="A16" s="47" t="s">
        <v>186</v>
      </c>
      <c r="B16" s="51" t="s">
        <v>187</v>
      </c>
      <c r="C16" s="32">
        <v>974000</v>
      </c>
      <c r="D16" s="80">
        <v>1450000</v>
      </c>
      <c r="E16" s="26">
        <v>1358082.41</v>
      </c>
      <c r="F16" s="8">
        <v>974000</v>
      </c>
      <c r="G16" s="152">
        <v>889073.15</v>
      </c>
      <c r="H16" s="50">
        <f t="shared" si="0"/>
        <v>91.28061088295688</v>
      </c>
      <c r="I16" s="50">
        <f t="shared" si="1"/>
        <v>93.66085586206896</v>
      </c>
    </row>
    <row r="17" spans="1:9" ht="37.5" customHeight="1" hidden="1">
      <c r="A17" s="47" t="s">
        <v>188</v>
      </c>
      <c r="B17" s="51" t="s">
        <v>189</v>
      </c>
      <c r="C17" s="32">
        <v>596000</v>
      </c>
      <c r="D17" s="80">
        <v>561000</v>
      </c>
      <c r="E17" s="26">
        <v>555826.81</v>
      </c>
      <c r="F17" s="8">
        <v>596000</v>
      </c>
      <c r="G17" s="152">
        <v>591855.04</v>
      </c>
      <c r="H17" s="50">
        <f t="shared" si="0"/>
        <v>99.30453691275169</v>
      </c>
      <c r="I17" s="50">
        <f t="shared" si="1"/>
        <v>99.07786274509805</v>
      </c>
    </row>
    <row r="18" spans="1:9" ht="18.75" hidden="1">
      <c r="A18" s="47" t="s">
        <v>190</v>
      </c>
      <c r="B18" s="47" t="s">
        <v>191</v>
      </c>
      <c r="C18" s="32">
        <v>43200</v>
      </c>
      <c r="D18" s="80">
        <v>30436.7</v>
      </c>
      <c r="E18" s="26">
        <v>30404.32</v>
      </c>
      <c r="F18" s="8">
        <v>86700</v>
      </c>
      <c r="G18" s="152">
        <v>86730.46</v>
      </c>
      <c r="H18" s="50">
        <f t="shared" si="0"/>
        <v>100.03513264129182</v>
      </c>
      <c r="I18" s="50">
        <f t="shared" si="1"/>
        <v>99.89361527366633</v>
      </c>
    </row>
    <row r="19" spans="1:9" ht="18.75" hidden="1">
      <c r="A19" s="52" t="s">
        <v>231</v>
      </c>
      <c r="B19" s="53" t="s">
        <v>230</v>
      </c>
      <c r="C19" s="32">
        <v>7150</v>
      </c>
      <c r="D19" s="80">
        <v>40000</v>
      </c>
      <c r="E19" s="26">
        <v>11306.52</v>
      </c>
      <c r="F19" s="8">
        <v>11726.9</v>
      </c>
      <c r="G19" s="152">
        <v>13459.96</v>
      </c>
      <c r="H19" s="50">
        <f t="shared" si="0"/>
        <v>114.77850071203812</v>
      </c>
      <c r="I19" s="50">
        <f t="shared" si="1"/>
        <v>28.2663</v>
      </c>
    </row>
    <row r="20" spans="1:9" ht="18.75" hidden="1">
      <c r="A20" s="44" t="s">
        <v>192</v>
      </c>
      <c r="B20" s="44" t="s">
        <v>193</v>
      </c>
      <c r="C20" s="55">
        <f>C21+C23+C22</f>
        <v>1385000</v>
      </c>
      <c r="D20" s="31">
        <f>D21+D22+D23</f>
        <v>1319201.5</v>
      </c>
      <c r="E20" s="31">
        <f>E21+E22+E23</f>
        <v>1357543.6500000001</v>
      </c>
      <c r="F20" s="56">
        <f>F21+F22+F23</f>
        <v>1165000</v>
      </c>
      <c r="G20" s="31">
        <f>G21+G22+G23</f>
        <v>1089388.23</v>
      </c>
      <c r="H20" s="46">
        <f t="shared" si="0"/>
        <v>93.50971931330471</v>
      </c>
      <c r="I20" s="46">
        <f t="shared" si="1"/>
        <v>102.90646652539435</v>
      </c>
    </row>
    <row r="21" spans="1:9" ht="57" customHeight="1" hidden="1">
      <c r="A21" s="47" t="s">
        <v>194</v>
      </c>
      <c r="B21" s="51" t="s">
        <v>195</v>
      </c>
      <c r="C21" s="57">
        <v>115000</v>
      </c>
      <c r="D21" s="80">
        <v>100000</v>
      </c>
      <c r="E21" s="26">
        <v>103676.3</v>
      </c>
      <c r="F21" s="8">
        <v>115000</v>
      </c>
      <c r="G21" s="152">
        <v>106215.29</v>
      </c>
      <c r="H21" s="50">
        <f t="shared" si="0"/>
        <v>92.36112173913043</v>
      </c>
      <c r="I21" s="50">
        <f t="shared" si="1"/>
        <v>103.67630000000001</v>
      </c>
    </row>
    <row r="22" spans="1:9" ht="18.75" hidden="1">
      <c r="A22" s="58" t="s">
        <v>233</v>
      </c>
      <c r="B22" s="59" t="s">
        <v>232</v>
      </c>
      <c r="C22" s="32">
        <v>660000</v>
      </c>
      <c r="D22" s="80">
        <v>625825</v>
      </c>
      <c r="E22" s="26">
        <v>647836.56</v>
      </c>
      <c r="F22" s="8">
        <v>540000</v>
      </c>
      <c r="G22" s="152">
        <v>535412.35</v>
      </c>
      <c r="H22" s="50">
        <f t="shared" si="0"/>
        <v>99.15043518518519</v>
      </c>
      <c r="I22" s="50">
        <f t="shared" si="1"/>
        <v>103.51720688690929</v>
      </c>
    </row>
    <row r="23" spans="1:9" ht="17.25" customHeight="1" hidden="1">
      <c r="A23" s="47" t="s">
        <v>196</v>
      </c>
      <c r="B23" s="60" t="s">
        <v>197</v>
      </c>
      <c r="C23" s="32">
        <v>610000</v>
      </c>
      <c r="D23" s="80">
        <v>593376.5</v>
      </c>
      <c r="E23" s="26">
        <v>606030.79</v>
      </c>
      <c r="F23" s="8">
        <v>510000</v>
      </c>
      <c r="G23" s="152">
        <v>447760.59</v>
      </c>
      <c r="H23" s="50">
        <f t="shared" si="0"/>
        <v>87.79619411764706</v>
      </c>
      <c r="I23" s="50">
        <f t="shared" si="1"/>
        <v>102.13259035367935</v>
      </c>
    </row>
    <row r="24" spans="1:9" ht="18.75" hidden="1">
      <c r="A24" s="44" t="s">
        <v>198</v>
      </c>
      <c r="B24" s="44" t="s">
        <v>199</v>
      </c>
      <c r="C24" s="30">
        <v>44000</v>
      </c>
      <c r="D24" s="107">
        <v>44800</v>
      </c>
      <c r="E24" s="27">
        <v>49145.83</v>
      </c>
      <c r="F24" s="22">
        <v>58000</v>
      </c>
      <c r="G24" s="151">
        <v>61306.52</v>
      </c>
      <c r="H24" s="46">
        <f t="shared" si="0"/>
        <v>105.70089655172413</v>
      </c>
      <c r="I24" s="46">
        <f t="shared" si="1"/>
        <v>109.70051339285716</v>
      </c>
    </row>
    <row r="25" spans="1:9" ht="38.25" customHeight="1" hidden="1">
      <c r="A25" s="44" t="s">
        <v>200</v>
      </c>
      <c r="B25" s="190" t="s">
        <v>201</v>
      </c>
      <c r="C25" s="55">
        <v>0</v>
      </c>
      <c r="D25" s="16">
        <f>D26+D27</f>
        <v>414</v>
      </c>
      <c r="E25" s="16">
        <f>E26+E27</f>
        <v>398.75</v>
      </c>
      <c r="F25" s="31"/>
      <c r="G25" s="136">
        <f>G26+G27</f>
        <v>25.38</v>
      </c>
      <c r="H25" s="50"/>
      <c r="I25" s="50"/>
    </row>
    <row r="26" spans="1:9" ht="18" customHeight="1" hidden="1">
      <c r="A26" s="47" t="s">
        <v>202</v>
      </c>
      <c r="B26" s="61" t="s">
        <v>203</v>
      </c>
      <c r="C26" s="32">
        <v>0</v>
      </c>
      <c r="D26" s="80">
        <v>400.2</v>
      </c>
      <c r="E26" s="26">
        <v>397.09</v>
      </c>
      <c r="F26" s="80"/>
      <c r="G26" s="152">
        <v>3.22</v>
      </c>
      <c r="H26" s="50"/>
      <c r="I26" s="50"/>
    </row>
    <row r="27" spans="1:9" ht="40.5" customHeight="1" hidden="1">
      <c r="A27" s="47" t="s">
        <v>204</v>
      </c>
      <c r="B27" s="61" t="s">
        <v>205</v>
      </c>
      <c r="C27" s="32">
        <v>0</v>
      </c>
      <c r="D27" s="80">
        <v>13.8</v>
      </c>
      <c r="E27" s="26">
        <v>1.66</v>
      </c>
      <c r="F27" s="80"/>
      <c r="G27" s="152">
        <v>22.16</v>
      </c>
      <c r="H27" s="50"/>
      <c r="I27" s="50"/>
    </row>
    <row r="28" spans="1:9" ht="18.75" hidden="1">
      <c r="A28" s="44"/>
      <c r="B28" s="45" t="s">
        <v>207</v>
      </c>
      <c r="C28" s="55">
        <f>C29+C37+C38+C41+C47+C48</f>
        <v>1160503.1</v>
      </c>
      <c r="D28" s="31">
        <f>D29+D37+D38+D41+D47+D48+D49</f>
        <v>1136454.4</v>
      </c>
      <c r="E28" s="31">
        <f>E29+E37+E38+E41+E47+E48+E49</f>
        <v>1096532.3099999998</v>
      </c>
      <c r="F28" s="31">
        <f>F29+F47+F48+F40+F41+F49+F39+F37</f>
        <v>1325042.2</v>
      </c>
      <c r="G28" s="31">
        <f>G29+G37+G38+G41+G47+G48+G49</f>
        <v>1522682.9300000002</v>
      </c>
      <c r="H28" s="46">
        <f t="shared" si="0"/>
        <v>114.91580645506988</v>
      </c>
      <c r="I28" s="46">
        <f t="shared" si="1"/>
        <v>96.48713665942074</v>
      </c>
    </row>
    <row r="29" spans="1:9" ht="39" customHeight="1" hidden="1">
      <c r="A29" s="44" t="s">
        <v>208</v>
      </c>
      <c r="B29" s="64" t="s">
        <v>209</v>
      </c>
      <c r="C29" s="55">
        <f>C36+C35+C31+C30</f>
        <v>681742.1</v>
      </c>
      <c r="D29" s="31">
        <f>D30+D31+D35+D36</f>
        <v>635260.9500000001</v>
      </c>
      <c r="E29" s="31">
        <f>E30+E31+E35+E36</f>
        <v>555469.97</v>
      </c>
      <c r="F29" s="31">
        <f>F30+F31+F35+F36</f>
        <v>683042.1</v>
      </c>
      <c r="G29" s="31">
        <f>G30+G31+G35+G36</f>
        <v>667375.99</v>
      </c>
      <c r="H29" s="46">
        <f t="shared" si="0"/>
        <v>97.70642102441415</v>
      </c>
      <c r="I29" s="46">
        <f t="shared" si="1"/>
        <v>87.43965294891807</v>
      </c>
    </row>
    <row r="30" spans="1:9" ht="67.5" customHeight="1" hidden="1">
      <c r="A30" s="47" t="s">
        <v>210</v>
      </c>
      <c r="B30" s="51" t="s">
        <v>211</v>
      </c>
      <c r="C30" s="32"/>
      <c r="D30" s="63">
        <v>127.55</v>
      </c>
      <c r="E30" s="49">
        <v>127.55</v>
      </c>
      <c r="F30" s="80"/>
      <c r="G30" s="63"/>
      <c r="H30" s="50"/>
      <c r="I30" s="50"/>
    </row>
    <row r="31" spans="1:9" ht="93" customHeight="1" hidden="1">
      <c r="A31" s="47" t="s">
        <v>212</v>
      </c>
      <c r="B31" s="61" t="s">
        <v>151</v>
      </c>
      <c r="C31" s="30">
        <f>C32+C34+C33</f>
        <v>614000</v>
      </c>
      <c r="D31" s="31">
        <f>D32+D33+D34</f>
        <v>544000</v>
      </c>
      <c r="E31" s="31">
        <f>E32+E33+E34</f>
        <v>477466.86</v>
      </c>
      <c r="F31" s="31">
        <f>F32+F34+F33</f>
        <v>614000</v>
      </c>
      <c r="G31" s="31">
        <f>G32+G34+G33</f>
        <v>595591.89</v>
      </c>
      <c r="H31" s="46">
        <f t="shared" si="0"/>
        <v>97.00193648208469</v>
      </c>
      <c r="I31" s="46">
        <f t="shared" si="1"/>
        <v>87.76964338235294</v>
      </c>
    </row>
    <row r="32" spans="1:9" ht="94.5" customHeight="1" hidden="1">
      <c r="A32" s="47" t="s">
        <v>213</v>
      </c>
      <c r="B32" s="61" t="s">
        <v>146</v>
      </c>
      <c r="C32" s="32">
        <v>600000</v>
      </c>
      <c r="D32" s="49">
        <v>530000</v>
      </c>
      <c r="E32" s="26">
        <v>462877.31</v>
      </c>
      <c r="F32" s="49">
        <v>600000</v>
      </c>
      <c r="G32" s="152">
        <v>581483.37</v>
      </c>
      <c r="H32" s="50">
        <f t="shared" si="0"/>
        <v>96.913895</v>
      </c>
      <c r="I32" s="50">
        <f t="shared" si="1"/>
        <v>87.33534150943396</v>
      </c>
    </row>
    <row r="33" spans="1:9" ht="94.5" customHeight="1" hidden="1">
      <c r="A33" s="47" t="s">
        <v>247</v>
      </c>
      <c r="B33" s="66" t="s">
        <v>214</v>
      </c>
      <c r="C33" s="32">
        <v>14000</v>
      </c>
      <c r="D33" s="49">
        <v>14000</v>
      </c>
      <c r="E33" s="26">
        <v>14581.44</v>
      </c>
      <c r="F33" s="49">
        <v>14000</v>
      </c>
      <c r="G33" s="152">
        <v>14102.38</v>
      </c>
      <c r="H33" s="50">
        <f t="shared" si="0"/>
        <v>100.73128571428572</v>
      </c>
      <c r="I33" s="50">
        <f t="shared" si="1"/>
        <v>104.15314285714285</v>
      </c>
    </row>
    <row r="34" spans="1:9" ht="93.75" customHeight="1" hidden="1">
      <c r="A34" s="47" t="s">
        <v>248</v>
      </c>
      <c r="B34" s="66" t="s">
        <v>150</v>
      </c>
      <c r="C34" s="32"/>
      <c r="D34" s="49"/>
      <c r="E34" s="49">
        <v>8.11</v>
      </c>
      <c r="F34" s="49"/>
      <c r="G34" s="152">
        <v>6.14</v>
      </c>
      <c r="H34" s="50"/>
      <c r="I34" s="50"/>
    </row>
    <row r="35" spans="1:9" ht="63.75" customHeight="1" hidden="1">
      <c r="A35" s="47" t="s">
        <v>215</v>
      </c>
      <c r="B35" s="66" t="s">
        <v>216</v>
      </c>
      <c r="C35" s="32">
        <v>11742.1</v>
      </c>
      <c r="D35" s="49">
        <v>15233.4</v>
      </c>
      <c r="E35" s="26">
        <v>9706.13</v>
      </c>
      <c r="F35" s="8">
        <v>13042.1</v>
      </c>
      <c r="G35" s="152">
        <v>14342.47</v>
      </c>
      <c r="H35" s="50">
        <f t="shared" si="0"/>
        <v>109.97055688884458</v>
      </c>
      <c r="I35" s="50">
        <f t="shared" si="1"/>
        <v>63.71611065159451</v>
      </c>
    </row>
    <row r="36" spans="1:9" ht="99.75" customHeight="1" hidden="1">
      <c r="A36" s="47" t="s">
        <v>217</v>
      </c>
      <c r="B36" s="166" t="s">
        <v>218</v>
      </c>
      <c r="C36" s="32">
        <v>56000</v>
      </c>
      <c r="D36" s="49">
        <v>75900</v>
      </c>
      <c r="E36" s="26">
        <v>68169.43</v>
      </c>
      <c r="F36" s="49">
        <v>56000</v>
      </c>
      <c r="G36" s="152">
        <v>57441.63</v>
      </c>
      <c r="H36" s="50">
        <f t="shared" si="0"/>
        <v>102.57433928571429</v>
      </c>
      <c r="I36" s="50">
        <f t="shared" si="1"/>
        <v>89.8147957839262</v>
      </c>
    </row>
    <row r="37" spans="1:9" ht="29.25" customHeight="1" hidden="1">
      <c r="A37" s="44" t="s">
        <v>219</v>
      </c>
      <c r="B37" s="64" t="s">
        <v>220</v>
      </c>
      <c r="C37" s="55">
        <v>20015</v>
      </c>
      <c r="D37" s="31">
        <v>26600</v>
      </c>
      <c r="E37" s="27">
        <v>15092.23</v>
      </c>
      <c r="F37" s="22">
        <v>12000</v>
      </c>
      <c r="G37" s="151">
        <v>11225.74</v>
      </c>
      <c r="H37" s="46">
        <f t="shared" si="0"/>
        <v>93.54783333333333</v>
      </c>
      <c r="I37" s="46">
        <f t="shared" si="1"/>
        <v>56.7377067669173</v>
      </c>
    </row>
    <row r="38" spans="1:9" ht="36.75" customHeight="1" hidden="1">
      <c r="A38" s="44" t="s">
        <v>221</v>
      </c>
      <c r="B38" s="64" t="s">
        <v>222</v>
      </c>
      <c r="C38" s="55">
        <f>C39+C40</f>
        <v>2986</v>
      </c>
      <c r="D38" s="31">
        <f>D40+D39</f>
        <v>17585.65</v>
      </c>
      <c r="E38" s="31">
        <f>E40+E39</f>
        <v>21742.739999999998</v>
      </c>
      <c r="F38" s="56">
        <f>F40+F39</f>
        <v>13926.6</v>
      </c>
      <c r="G38" s="31">
        <f>G40+G39</f>
        <v>28264.53</v>
      </c>
      <c r="H38" s="46">
        <f t="shared" si="0"/>
        <v>202.95355650338198</v>
      </c>
      <c r="I38" s="46">
        <f t="shared" si="1"/>
        <v>123.63910347357077</v>
      </c>
    </row>
    <row r="39" spans="1:9" ht="36.75" customHeight="1" hidden="1">
      <c r="A39" s="47" t="s">
        <v>57</v>
      </c>
      <c r="B39" s="51" t="s">
        <v>0</v>
      </c>
      <c r="C39" s="80">
        <v>336</v>
      </c>
      <c r="D39" s="80">
        <v>213</v>
      </c>
      <c r="E39" s="26">
        <v>294.07</v>
      </c>
      <c r="F39" s="8">
        <v>336</v>
      </c>
      <c r="G39" s="152">
        <v>382.52</v>
      </c>
      <c r="H39" s="50">
        <f t="shared" si="0"/>
        <v>113.8452380952381</v>
      </c>
      <c r="I39" s="50">
        <f t="shared" si="1"/>
        <v>138.06103286384976</v>
      </c>
    </row>
    <row r="40" spans="1:9" ht="59.25" customHeight="1" hidden="1">
      <c r="A40" s="47" t="s">
        <v>1</v>
      </c>
      <c r="B40" s="51" t="s">
        <v>0</v>
      </c>
      <c r="C40" s="80">
        <v>2650</v>
      </c>
      <c r="D40" s="80">
        <v>17372.65</v>
      </c>
      <c r="E40" s="26">
        <v>21448.67</v>
      </c>
      <c r="F40" s="8">
        <v>13590.6</v>
      </c>
      <c r="G40" s="152">
        <v>27882.01</v>
      </c>
      <c r="H40" s="50">
        <f t="shared" si="0"/>
        <v>205.1565788118258</v>
      </c>
      <c r="I40" s="50">
        <f t="shared" si="1"/>
        <v>123.46228122940366</v>
      </c>
    </row>
    <row r="41" spans="1:9" ht="41.25" customHeight="1" hidden="1">
      <c r="A41" s="44" t="s">
        <v>223</v>
      </c>
      <c r="B41" s="190" t="s">
        <v>224</v>
      </c>
      <c r="C41" s="55">
        <f>C42+C43+C44</f>
        <v>286000</v>
      </c>
      <c r="D41" s="31">
        <f>D42+D43+D44</f>
        <v>273718.9</v>
      </c>
      <c r="E41" s="31">
        <f>E42+E43+E44</f>
        <v>307065.79000000004</v>
      </c>
      <c r="F41" s="31">
        <f>F42+F43+F44</f>
        <v>395416</v>
      </c>
      <c r="G41" s="31">
        <f>G42+G43+G44</f>
        <v>575943.62</v>
      </c>
      <c r="H41" s="50">
        <f t="shared" si="0"/>
        <v>145.65511259028466</v>
      </c>
      <c r="I41" s="50">
        <f t="shared" si="1"/>
        <v>112.18289639480503</v>
      </c>
    </row>
    <row r="42" spans="1:9" ht="20.25" customHeight="1" hidden="1">
      <c r="A42" s="47" t="s">
        <v>225</v>
      </c>
      <c r="B42" s="61" t="s">
        <v>226</v>
      </c>
      <c r="C42" s="32">
        <v>2000</v>
      </c>
      <c r="D42" s="80">
        <v>5847.6</v>
      </c>
      <c r="E42" s="26">
        <v>3723.57</v>
      </c>
      <c r="F42" s="8">
        <v>4800</v>
      </c>
      <c r="G42" s="152">
        <v>6750</v>
      </c>
      <c r="H42" s="50">
        <f t="shared" si="0"/>
        <v>140.625</v>
      </c>
      <c r="I42" s="50">
        <f t="shared" si="1"/>
        <v>63.67689308434229</v>
      </c>
    </row>
    <row r="43" spans="1:9" ht="101.25" customHeight="1" hidden="1">
      <c r="A43" s="47" t="s">
        <v>227</v>
      </c>
      <c r="B43" s="61" t="s">
        <v>273</v>
      </c>
      <c r="C43" s="32">
        <v>125000</v>
      </c>
      <c r="D43" s="80">
        <v>141827.6</v>
      </c>
      <c r="E43" s="26">
        <v>173601.26</v>
      </c>
      <c r="F43" s="13">
        <f>125000+42616</f>
        <v>167616</v>
      </c>
      <c r="G43" s="152">
        <v>148352.17</v>
      </c>
      <c r="H43" s="46">
        <f t="shared" si="0"/>
        <v>88.50716518709432</v>
      </c>
      <c r="I43" s="46">
        <f t="shared" si="1"/>
        <v>122.40301605611319</v>
      </c>
    </row>
    <row r="44" spans="1:9" ht="39" customHeight="1" hidden="1">
      <c r="A44" s="67" t="s">
        <v>3</v>
      </c>
      <c r="B44" s="65" t="s">
        <v>153</v>
      </c>
      <c r="C44" s="68">
        <f>C45+C46</f>
        <v>159000</v>
      </c>
      <c r="D44" s="69">
        <f>D45+D46</f>
        <v>126043.7</v>
      </c>
      <c r="E44" s="69">
        <f>E45+E46</f>
        <v>129740.96</v>
      </c>
      <c r="F44" s="69">
        <f>F45+F46</f>
        <v>223000</v>
      </c>
      <c r="G44" s="69">
        <f>G45+G46</f>
        <v>420841.45</v>
      </c>
      <c r="H44" s="50">
        <f t="shared" si="0"/>
        <v>188.7181390134529</v>
      </c>
      <c r="I44" s="50">
        <f t="shared" si="1"/>
        <v>102.93331598485287</v>
      </c>
    </row>
    <row r="45" spans="1:9" ht="56.25" hidden="1">
      <c r="A45" s="47" t="s">
        <v>173</v>
      </c>
      <c r="B45" s="61" t="s">
        <v>172</v>
      </c>
      <c r="C45" s="32">
        <v>156000</v>
      </c>
      <c r="D45" s="80">
        <v>120000</v>
      </c>
      <c r="E45" s="26">
        <v>125359.11</v>
      </c>
      <c r="F45" s="8">
        <v>203000</v>
      </c>
      <c r="G45" s="152">
        <v>391815.75</v>
      </c>
      <c r="H45" s="50">
        <f t="shared" si="0"/>
        <v>193.01268472906403</v>
      </c>
      <c r="I45" s="50">
        <f t="shared" si="1"/>
        <v>104.465925</v>
      </c>
    </row>
    <row r="46" spans="1:9" ht="75" hidden="1">
      <c r="A46" s="47" t="s">
        <v>41</v>
      </c>
      <c r="B46" s="61" t="s">
        <v>42</v>
      </c>
      <c r="C46" s="32">
        <v>3000</v>
      </c>
      <c r="D46" s="80">
        <v>6043.7</v>
      </c>
      <c r="E46" s="26">
        <v>4381.85</v>
      </c>
      <c r="F46" s="8">
        <v>20000</v>
      </c>
      <c r="G46" s="152">
        <v>29025.7</v>
      </c>
      <c r="H46" s="50">
        <f t="shared" si="0"/>
        <v>145.1285</v>
      </c>
      <c r="I46" s="50">
        <f t="shared" si="1"/>
        <v>72.5027714810464</v>
      </c>
    </row>
    <row r="47" spans="1:9" ht="19.5" customHeight="1" hidden="1">
      <c r="A47" s="44" t="s">
        <v>4</v>
      </c>
      <c r="B47" s="190" t="s">
        <v>5</v>
      </c>
      <c r="C47" s="30">
        <v>100900</v>
      </c>
      <c r="D47" s="107">
        <v>115500</v>
      </c>
      <c r="E47" s="27">
        <v>124080.11</v>
      </c>
      <c r="F47" s="22">
        <v>140900</v>
      </c>
      <c r="G47" s="151">
        <v>147365.89</v>
      </c>
      <c r="H47" s="46">
        <f t="shared" si="0"/>
        <v>104.58899219304472</v>
      </c>
      <c r="I47" s="46">
        <f t="shared" si="1"/>
        <v>107.42866666666666</v>
      </c>
    </row>
    <row r="48" spans="1:9" ht="24.75" customHeight="1" hidden="1">
      <c r="A48" s="44" t="s">
        <v>6</v>
      </c>
      <c r="B48" s="190" t="s">
        <v>7</v>
      </c>
      <c r="C48" s="30">
        <v>68860</v>
      </c>
      <c r="D48" s="107">
        <v>64798.9</v>
      </c>
      <c r="E48" s="27">
        <v>71752.8</v>
      </c>
      <c r="F48" s="22">
        <v>68860</v>
      </c>
      <c r="G48" s="151">
        <v>77068.1</v>
      </c>
      <c r="H48" s="46">
        <f t="shared" si="0"/>
        <v>111.91998257333722</v>
      </c>
      <c r="I48" s="46">
        <f t="shared" si="1"/>
        <v>110.73150933117692</v>
      </c>
    </row>
    <row r="49" spans="1:9" ht="19.5" customHeight="1" hidden="1">
      <c r="A49" s="44" t="s">
        <v>8</v>
      </c>
      <c r="B49" s="190" t="s">
        <v>9</v>
      </c>
      <c r="C49" s="30"/>
      <c r="D49" s="107">
        <v>2990</v>
      </c>
      <c r="E49" s="27">
        <v>1328.67</v>
      </c>
      <c r="F49" s="22">
        <v>10897.5</v>
      </c>
      <c r="G49" s="151">
        <v>15439.06</v>
      </c>
      <c r="H49" s="46"/>
      <c r="I49" s="46">
        <f t="shared" si="1"/>
        <v>44.4371237458194</v>
      </c>
    </row>
    <row r="50" spans="1:9" ht="18.75" hidden="1">
      <c r="A50" s="47"/>
      <c r="B50" s="71" t="s">
        <v>12</v>
      </c>
      <c r="C50" s="30">
        <f>C28+C11</f>
        <v>7387602.1</v>
      </c>
      <c r="D50" s="31">
        <f>D28+D11</f>
        <v>7578481.6</v>
      </c>
      <c r="E50" s="31">
        <f>E28+E11</f>
        <v>7365372.07</v>
      </c>
      <c r="F50" s="126">
        <f>F28+F11</f>
        <v>7287218.100000001</v>
      </c>
      <c r="G50" s="126">
        <f>G28+G11</f>
        <v>7236817.319999998</v>
      </c>
      <c r="H50" s="46">
        <f t="shared" si="0"/>
        <v>99.30836734528363</v>
      </c>
      <c r="I50" s="46">
        <f t="shared" si="1"/>
        <v>97.1879653306805</v>
      </c>
    </row>
    <row r="51" spans="1:9" ht="19.5" customHeight="1" hidden="1">
      <c r="A51" s="44" t="s">
        <v>13</v>
      </c>
      <c r="B51" s="190" t="s">
        <v>14</v>
      </c>
      <c r="C51" s="31">
        <f>C52+C53+C54+C55</f>
        <v>1999865.59</v>
      </c>
      <c r="D51" s="31">
        <f>D52+D53+D54+D55</f>
        <v>6433645.65</v>
      </c>
      <c r="E51" s="31">
        <f>E52+E53+E54+E55</f>
        <v>5734254.3</v>
      </c>
      <c r="F51" s="126">
        <f>F52+F53+F54+F55</f>
        <v>8051487.0600000005</v>
      </c>
      <c r="G51" s="126">
        <f>G52+G53+G54+G55</f>
        <v>7684936.859999999</v>
      </c>
      <c r="H51" s="46">
        <f t="shared" si="0"/>
        <v>95.44742235479664</v>
      </c>
      <c r="I51" s="46">
        <f>E51/D51*100</f>
        <v>89.12915960797436</v>
      </c>
    </row>
    <row r="52" spans="1:9" ht="37.5" customHeight="1" hidden="1">
      <c r="A52" s="44" t="s">
        <v>15</v>
      </c>
      <c r="B52" s="190" t="s">
        <v>16</v>
      </c>
      <c r="C52" s="190"/>
      <c r="D52" s="80">
        <v>1515.5</v>
      </c>
      <c r="E52" s="63">
        <v>1515.5</v>
      </c>
      <c r="F52" s="152">
        <v>67052.8</v>
      </c>
      <c r="G52" s="152">
        <v>67052.8</v>
      </c>
      <c r="H52" s="50">
        <f t="shared" si="0"/>
        <v>100</v>
      </c>
      <c r="I52" s="50">
        <f t="shared" si="1"/>
        <v>100</v>
      </c>
    </row>
    <row r="53" spans="1:9" ht="39.75" customHeight="1" hidden="1">
      <c r="A53" s="44" t="s">
        <v>17</v>
      </c>
      <c r="B53" s="190" t="s">
        <v>18</v>
      </c>
      <c r="C53" s="32">
        <v>1999865.59</v>
      </c>
      <c r="D53" s="8">
        <v>2064545.82</v>
      </c>
      <c r="E53" s="26">
        <v>2051896.53</v>
      </c>
      <c r="F53" s="152">
        <v>2773721.39</v>
      </c>
      <c r="G53" s="152">
        <v>2773261.9</v>
      </c>
      <c r="H53" s="50">
        <f t="shared" si="0"/>
        <v>99.98343416892351</v>
      </c>
      <c r="I53" s="50">
        <f t="shared" si="1"/>
        <v>99.3873088270814</v>
      </c>
    </row>
    <row r="54" spans="1:9" ht="42" customHeight="1" hidden="1">
      <c r="A54" s="44" t="s">
        <v>19</v>
      </c>
      <c r="B54" s="190" t="s">
        <v>20</v>
      </c>
      <c r="C54" s="32"/>
      <c r="D54" s="8">
        <v>4291929.14</v>
      </c>
      <c r="E54" s="26">
        <v>3605312.63</v>
      </c>
      <c r="F54" s="152">
        <v>5182686.29</v>
      </c>
      <c r="G54" s="152">
        <v>4816611.68</v>
      </c>
      <c r="H54" s="50">
        <f t="shared" si="0"/>
        <v>92.93658559449484</v>
      </c>
      <c r="I54" s="50">
        <f t="shared" si="1"/>
        <v>84.00214710907366</v>
      </c>
    </row>
    <row r="55" spans="1:9" ht="18.75" hidden="1">
      <c r="A55" s="44" t="s">
        <v>84</v>
      </c>
      <c r="B55" s="190" t="s">
        <v>21</v>
      </c>
      <c r="C55" s="190"/>
      <c r="D55" s="8">
        <v>75655.19</v>
      </c>
      <c r="E55" s="26">
        <v>75529.64</v>
      </c>
      <c r="F55" s="152">
        <v>28026.58</v>
      </c>
      <c r="G55" s="152">
        <v>28010.48</v>
      </c>
      <c r="H55" s="50">
        <f>G55/F55*100</f>
        <v>99.94255453216196</v>
      </c>
      <c r="I55" s="50">
        <f t="shared" si="1"/>
        <v>99.83404971952353</v>
      </c>
    </row>
    <row r="56" spans="1:9" ht="21.75" customHeight="1" hidden="1">
      <c r="A56" s="44" t="s">
        <v>22</v>
      </c>
      <c r="B56" s="190" t="s">
        <v>23</v>
      </c>
      <c r="C56" s="190"/>
      <c r="D56" s="8">
        <v>8281.16</v>
      </c>
      <c r="E56" s="26">
        <v>8931.16</v>
      </c>
      <c r="F56" s="152">
        <v>49881.63</v>
      </c>
      <c r="G56" s="152">
        <v>7000</v>
      </c>
      <c r="H56" s="50">
        <f t="shared" si="0"/>
        <v>14.033222250355493</v>
      </c>
      <c r="I56" s="50">
        <f t="shared" si="1"/>
        <v>107.84914190765545</v>
      </c>
    </row>
    <row r="57" spans="1:9" ht="41.25" customHeight="1" hidden="1">
      <c r="A57" s="44" t="s">
        <v>163</v>
      </c>
      <c r="B57" s="190" t="s">
        <v>10</v>
      </c>
      <c r="C57" s="190"/>
      <c r="D57" s="125"/>
      <c r="E57" s="26">
        <v>10554.81</v>
      </c>
      <c r="F57" s="8"/>
      <c r="G57" s="152">
        <v>3381.46</v>
      </c>
      <c r="H57" s="50"/>
      <c r="I57" s="50"/>
    </row>
    <row r="58" spans="1:9" ht="23.25" customHeight="1" hidden="1">
      <c r="A58" s="44" t="s">
        <v>162</v>
      </c>
      <c r="B58" s="190" t="s">
        <v>11</v>
      </c>
      <c r="C58" s="190"/>
      <c r="D58" s="13">
        <v>-34784.41</v>
      </c>
      <c r="E58" s="26">
        <v>-45339.22</v>
      </c>
      <c r="F58" s="152">
        <v>-71942.34</v>
      </c>
      <c r="G58" s="152">
        <v>-142927.43</v>
      </c>
      <c r="H58" s="50"/>
      <c r="I58" s="50"/>
    </row>
    <row r="59" spans="1:9" ht="18.75" hidden="1">
      <c r="A59" s="47"/>
      <c r="B59" s="73" t="s">
        <v>24</v>
      </c>
      <c r="C59" s="31">
        <f>C50+C51+C56+C57+C58</f>
        <v>9387467.69</v>
      </c>
      <c r="D59" s="31">
        <f>D50+D51+D56+D57+D58</f>
        <v>13985624</v>
      </c>
      <c r="E59" s="31">
        <f>E50+E51+E56+E57+E58</f>
        <v>13073773.120000001</v>
      </c>
      <c r="F59" s="126">
        <f>F50+F51+F56+F57+F58</f>
        <v>15316644.450000001</v>
      </c>
      <c r="G59" s="126">
        <f>G50+G51+G56+G57+G58</f>
        <v>14789208.209999999</v>
      </c>
      <c r="H59" s="46">
        <f t="shared" si="0"/>
        <v>96.55645045674477</v>
      </c>
      <c r="I59" s="46">
        <f t="shared" si="1"/>
        <v>93.4800844066736</v>
      </c>
    </row>
    <row r="60" spans="1:9" ht="18.75" hidden="1">
      <c r="A60" s="40" t="s">
        <v>25</v>
      </c>
      <c r="B60" s="41" t="s">
        <v>26</v>
      </c>
      <c r="C60" s="41"/>
      <c r="D60" s="74"/>
      <c r="E60" s="74"/>
      <c r="F60" s="134"/>
      <c r="G60" s="135"/>
      <c r="H60" s="46"/>
      <c r="I60" s="46"/>
    </row>
    <row r="61" spans="1:9" ht="18.75" customHeight="1" hidden="1">
      <c r="A61" s="75" t="s">
        <v>27</v>
      </c>
      <c r="B61" s="71" t="s">
        <v>28</v>
      </c>
      <c r="C61" s="31">
        <f>C62+C63+C64+C66+C67+C68+C69</f>
        <v>1010842.4299999999</v>
      </c>
      <c r="D61" s="31">
        <f>D62+D63+D64+D66+D67+D68+D69+D65</f>
        <v>677584.79</v>
      </c>
      <c r="E61" s="31">
        <f>E62+E63+E64+E66+E67+E68+E69+E65</f>
        <v>629775.48</v>
      </c>
      <c r="F61" s="31">
        <f>F62+F63+F64+F66+F67+F68+F69</f>
        <v>956342.7000000001</v>
      </c>
      <c r="G61" s="31">
        <f>G62+G63+G64+G66+G67+G68+G69</f>
        <v>896564.3300000001</v>
      </c>
      <c r="H61" s="46">
        <f t="shared" si="0"/>
        <v>93.74927314235786</v>
      </c>
      <c r="I61" s="46">
        <f t="shared" si="1"/>
        <v>92.94415832445117</v>
      </c>
    </row>
    <row r="62" spans="1:9" ht="39.75" customHeight="1" hidden="1">
      <c r="A62" s="77" t="s">
        <v>29</v>
      </c>
      <c r="B62" s="78" t="s">
        <v>30</v>
      </c>
      <c r="C62" s="124">
        <v>2774</v>
      </c>
      <c r="D62" s="8">
        <v>2397</v>
      </c>
      <c r="E62" s="8">
        <v>2396.47</v>
      </c>
      <c r="F62" s="149">
        <v>2774</v>
      </c>
      <c r="G62" s="149">
        <v>2751.54</v>
      </c>
      <c r="H62" s="50">
        <f t="shared" si="0"/>
        <v>99.19033886085076</v>
      </c>
      <c r="I62" s="50">
        <f t="shared" si="1"/>
        <v>99.97788902795159</v>
      </c>
    </row>
    <row r="63" spans="1:9" ht="59.25" customHeight="1" hidden="1">
      <c r="A63" s="77" t="s">
        <v>31</v>
      </c>
      <c r="B63" s="78" t="s">
        <v>32</v>
      </c>
      <c r="C63" s="124">
        <v>92589</v>
      </c>
      <c r="D63" s="8">
        <v>91016</v>
      </c>
      <c r="E63" s="8">
        <v>90611.04</v>
      </c>
      <c r="F63" s="149">
        <v>90889</v>
      </c>
      <c r="G63" s="149">
        <v>89949.46</v>
      </c>
      <c r="H63" s="50">
        <f t="shared" si="0"/>
        <v>98.96627754733797</v>
      </c>
      <c r="I63" s="50">
        <f t="shared" si="1"/>
        <v>99.55506724092467</v>
      </c>
    </row>
    <row r="64" spans="1:9" ht="58.5" customHeight="1" hidden="1">
      <c r="A64" s="77" t="s">
        <v>33</v>
      </c>
      <c r="B64" s="78" t="s">
        <v>34</v>
      </c>
      <c r="C64" s="124">
        <v>122678</v>
      </c>
      <c r="D64" s="8">
        <v>115366.08</v>
      </c>
      <c r="E64" s="8">
        <v>115245.63</v>
      </c>
      <c r="F64" s="149">
        <v>141348.17</v>
      </c>
      <c r="G64" s="149">
        <v>140429.48</v>
      </c>
      <c r="H64" s="50">
        <f t="shared" si="0"/>
        <v>99.35005171980649</v>
      </c>
      <c r="I64" s="50">
        <f t="shared" si="1"/>
        <v>99.89559322809617</v>
      </c>
    </row>
    <row r="65" spans="1:9" ht="58.5" customHeight="1" hidden="1">
      <c r="A65" s="77" t="s">
        <v>266</v>
      </c>
      <c r="B65" s="59" t="s">
        <v>267</v>
      </c>
      <c r="C65" s="124"/>
      <c r="D65" s="8">
        <v>62.74</v>
      </c>
      <c r="E65" s="8">
        <v>62.74</v>
      </c>
      <c r="F65" s="149"/>
      <c r="G65" s="149"/>
      <c r="H65" s="50"/>
      <c r="I65" s="50">
        <f t="shared" si="1"/>
        <v>100</v>
      </c>
    </row>
    <row r="66" spans="1:9" ht="57.75" customHeight="1" hidden="1">
      <c r="A66" s="77" t="s">
        <v>35</v>
      </c>
      <c r="B66" s="78" t="s">
        <v>36</v>
      </c>
      <c r="C66" s="124">
        <v>116262.67</v>
      </c>
      <c r="D66" s="8">
        <v>105480.39</v>
      </c>
      <c r="E66" s="8">
        <v>104910.85</v>
      </c>
      <c r="F66" s="149">
        <v>96511.11</v>
      </c>
      <c r="G66" s="149">
        <v>95388.01</v>
      </c>
      <c r="H66" s="50">
        <f t="shared" si="0"/>
        <v>98.83629977937255</v>
      </c>
      <c r="I66" s="50">
        <f t="shared" si="1"/>
        <v>99.46005129484257</v>
      </c>
    </row>
    <row r="67" spans="1:9" ht="18.75" hidden="1">
      <c r="A67" s="81" t="s">
        <v>37</v>
      </c>
      <c r="B67" s="61" t="s">
        <v>38</v>
      </c>
      <c r="C67" s="124">
        <v>1740</v>
      </c>
      <c r="D67" s="8">
        <v>4122.43</v>
      </c>
      <c r="E67" s="8">
        <v>4115.38</v>
      </c>
      <c r="F67" s="188">
        <v>1981</v>
      </c>
      <c r="G67" s="188">
        <v>1979.79</v>
      </c>
      <c r="H67" s="50">
        <f t="shared" si="0"/>
        <v>99.93891973750631</v>
      </c>
      <c r="I67" s="50">
        <f t="shared" si="1"/>
        <v>99.82898436116562</v>
      </c>
    </row>
    <row r="68" spans="1:9" ht="18.75" customHeight="1" hidden="1">
      <c r="A68" s="81" t="s">
        <v>39</v>
      </c>
      <c r="B68" s="59" t="s">
        <v>40</v>
      </c>
      <c r="C68" s="80">
        <v>122671.56</v>
      </c>
      <c r="D68" s="8">
        <v>23229.37</v>
      </c>
      <c r="E68" s="8"/>
      <c r="F68" s="188">
        <v>31066.01</v>
      </c>
      <c r="G68" s="188"/>
      <c r="H68" s="50"/>
      <c r="I68" s="50"/>
    </row>
    <row r="69" spans="1:9" ht="20.25" customHeight="1" hidden="1">
      <c r="A69" s="81" t="s">
        <v>154</v>
      </c>
      <c r="B69" s="59" t="s">
        <v>43</v>
      </c>
      <c r="C69" s="80">
        <v>552127.2</v>
      </c>
      <c r="D69" s="8">
        <v>335910.78</v>
      </c>
      <c r="E69" s="8">
        <v>312433.37</v>
      </c>
      <c r="F69" s="188">
        <v>591773.41</v>
      </c>
      <c r="G69" s="188">
        <v>566066.05</v>
      </c>
      <c r="H69" s="46">
        <f t="shared" si="0"/>
        <v>95.65587781309742</v>
      </c>
      <c r="I69" s="46">
        <f t="shared" si="1"/>
        <v>93.01081971825971</v>
      </c>
    </row>
    <row r="70" spans="1:9" ht="18.75" customHeight="1" hidden="1">
      <c r="A70" s="75" t="s">
        <v>44</v>
      </c>
      <c r="B70" s="83" t="s">
        <v>45</v>
      </c>
      <c r="C70" s="56">
        <f>C71</f>
        <v>495</v>
      </c>
      <c r="D70" s="31">
        <f>D71</f>
        <v>396.86</v>
      </c>
      <c r="E70" s="31">
        <f>E71</f>
        <v>387.15</v>
      </c>
      <c r="F70" s="31">
        <f>F71</f>
        <v>400.88</v>
      </c>
      <c r="G70" s="31">
        <f>G71</f>
        <v>381.16</v>
      </c>
      <c r="H70" s="46">
        <f t="shared" si="0"/>
        <v>95.08082219117941</v>
      </c>
      <c r="I70" s="50">
        <f t="shared" si="1"/>
        <v>97.55329335281962</v>
      </c>
    </row>
    <row r="71" spans="1:9" ht="18.75" customHeight="1" hidden="1">
      <c r="A71" s="81" t="s">
        <v>46</v>
      </c>
      <c r="B71" s="59" t="s">
        <v>47</v>
      </c>
      <c r="C71" s="80">
        <v>495</v>
      </c>
      <c r="D71" s="8">
        <v>396.86</v>
      </c>
      <c r="E71" s="8">
        <v>387.15</v>
      </c>
      <c r="F71" s="188">
        <v>400.88</v>
      </c>
      <c r="G71" s="188">
        <v>381.16</v>
      </c>
      <c r="H71" s="50">
        <f t="shared" si="0"/>
        <v>95.08082219117941</v>
      </c>
      <c r="I71" s="50">
        <f t="shared" si="1"/>
        <v>97.55329335281962</v>
      </c>
    </row>
    <row r="72" spans="1:9" ht="39" customHeight="1" hidden="1">
      <c r="A72" s="75" t="s">
        <v>48</v>
      </c>
      <c r="B72" s="83" t="s">
        <v>49</v>
      </c>
      <c r="C72" s="31">
        <f>C73+C74</f>
        <v>60568.5</v>
      </c>
      <c r="D72" s="31">
        <f>SUM(D73:D74)</f>
        <v>58331.66</v>
      </c>
      <c r="E72" s="31">
        <f>SUM(E73:E74)</f>
        <v>57174.61</v>
      </c>
      <c r="F72" s="31">
        <f>SUM(F73:F74)</f>
        <v>62600.57</v>
      </c>
      <c r="G72" s="31">
        <f>SUM(G73:G74)</f>
        <v>61991.2</v>
      </c>
      <c r="H72" s="46">
        <f t="shared" si="0"/>
        <v>99.02657435866797</v>
      </c>
      <c r="I72" s="46">
        <f t="shared" si="1"/>
        <v>98.01642881412941</v>
      </c>
    </row>
    <row r="73" spans="1:9" ht="18.75" customHeight="1" hidden="1">
      <c r="A73" s="81" t="s">
        <v>50</v>
      </c>
      <c r="B73" s="59" t="s">
        <v>51</v>
      </c>
      <c r="C73" s="80">
        <v>12448.5</v>
      </c>
      <c r="D73" s="8">
        <v>12149.9</v>
      </c>
      <c r="E73" s="8">
        <v>12087.51</v>
      </c>
      <c r="F73" s="188">
        <v>14878.92</v>
      </c>
      <c r="G73" s="188">
        <v>14845.84</v>
      </c>
      <c r="H73" s="50">
        <f t="shared" si="0"/>
        <v>99.7776720353359</v>
      </c>
      <c r="I73" s="50">
        <f t="shared" si="1"/>
        <v>99.48649783125788</v>
      </c>
    </row>
    <row r="74" spans="1:9" ht="57" customHeight="1" hidden="1">
      <c r="A74" s="81" t="s">
        <v>52</v>
      </c>
      <c r="B74" s="78" t="s">
        <v>53</v>
      </c>
      <c r="C74" s="93">
        <v>48120</v>
      </c>
      <c r="D74" s="8">
        <v>46181.76</v>
      </c>
      <c r="E74" s="8">
        <v>45087.1</v>
      </c>
      <c r="F74" s="149">
        <v>47721.65</v>
      </c>
      <c r="G74" s="149">
        <v>47145.36</v>
      </c>
      <c r="H74" s="50">
        <f t="shared" si="0"/>
        <v>98.79239297048615</v>
      </c>
      <c r="I74" s="50">
        <f t="shared" si="1"/>
        <v>97.62967024210424</v>
      </c>
    </row>
    <row r="75" spans="1:9" ht="18.75" customHeight="1" hidden="1">
      <c r="A75" s="75" t="s">
        <v>54</v>
      </c>
      <c r="B75" s="83" t="s">
        <v>55</v>
      </c>
      <c r="C75" s="31">
        <f>C76+C78+C79+C80+C81+C77</f>
        <v>1592522.1</v>
      </c>
      <c r="D75" s="122">
        <f>D77+D78+D79+D80+D81+D76</f>
        <v>3138027.6399999997</v>
      </c>
      <c r="E75" s="126">
        <f>E77+E78+E79+E80+E81+E76</f>
        <v>2873357.2500000005</v>
      </c>
      <c r="F75" s="31">
        <f>F77+F78+F79+F80+F81+F76</f>
        <v>4090433.63</v>
      </c>
      <c r="G75" s="31">
        <f>G77+G78+G79+G80+G81+G76</f>
        <v>2969733.1799999997</v>
      </c>
      <c r="H75" s="46">
        <f t="shared" si="0"/>
        <v>72.60191580226177</v>
      </c>
      <c r="I75" s="46">
        <f t="shared" si="1"/>
        <v>91.56570877113118</v>
      </c>
    </row>
    <row r="76" spans="1:9" ht="18.75" customHeight="1" hidden="1">
      <c r="A76" s="81" t="s">
        <v>56</v>
      </c>
      <c r="B76" s="61" t="s">
        <v>61</v>
      </c>
      <c r="C76" s="124">
        <v>14778</v>
      </c>
      <c r="D76" s="14">
        <v>97435.53</v>
      </c>
      <c r="E76" s="14">
        <v>84783.74</v>
      </c>
      <c r="F76" s="188">
        <v>636.5</v>
      </c>
      <c r="G76" s="188">
        <v>636.5</v>
      </c>
      <c r="H76" s="50">
        <f t="shared" si="0"/>
        <v>100</v>
      </c>
      <c r="I76" s="50">
        <f t="shared" si="1"/>
        <v>87.01521919160291</v>
      </c>
    </row>
    <row r="77" spans="1:9" ht="18.75" customHeight="1" hidden="1">
      <c r="A77" s="81" t="s">
        <v>59</v>
      </c>
      <c r="B77" s="61" t="s">
        <v>60</v>
      </c>
      <c r="C77" s="124">
        <v>7309</v>
      </c>
      <c r="D77" s="14">
        <v>6381.84</v>
      </c>
      <c r="E77" s="14">
        <v>6381.84</v>
      </c>
      <c r="F77" s="188">
        <v>7385</v>
      </c>
      <c r="G77" s="188">
        <v>7384.67</v>
      </c>
      <c r="H77" s="50">
        <f aca="true" t="shared" si="2" ref="H77:H111">G77/F77*100</f>
        <v>99.99553148273527</v>
      </c>
      <c r="I77" s="50">
        <f aca="true" t="shared" si="3" ref="I77:I111">E77/D77*100</f>
        <v>100</v>
      </c>
    </row>
    <row r="78" spans="1:9" ht="18.75" customHeight="1" hidden="1">
      <c r="A78" s="81" t="s">
        <v>62</v>
      </c>
      <c r="B78" s="85" t="s">
        <v>63</v>
      </c>
      <c r="C78" s="124">
        <v>335266.1</v>
      </c>
      <c r="D78" s="14">
        <v>463775.25</v>
      </c>
      <c r="E78" s="14">
        <v>457532.14</v>
      </c>
      <c r="F78" s="188">
        <v>471210.41</v>
      </c>
      <c r="G78" s="188">
        <v>455024.35</v>
      </c>
      <c r="H78" s="50">
        <f t="shared" si="2"/>
        <v>96.56500373156017</v>
      </c>
      <c r="I78" s="50">
        <f t="shared" si="3"/>
        <v>98.65385011382129</v>
      </c>
    </row>
    <row r="79" spans="1:9" ht="18.75" customHeight="1" hidden="1">
      <c r="A79" s="81" t="s">
        <v>65</v>
      </c>
      <c r="B79" s="78" t="s">
        <v>64</v>
      </c>
      <c r="C79" s="124">
        <v>1042616</v>
      </c>
      <c r="D79" s="14">
        <v>2348808.81</v>
      </c>
      <c r="E79" s="14">
        <v>2107678.85</v>
      </c>
      <c r="F79" s="188">
        <v>3406985.05</v>
      </c>
      <c r="G79" s="188">
        <v>2309242.61</v>
      </c>
      <c r="H79" s="50">
        <f t="shared" si="2"/>
        <v>67.77965198291669</v>
      </c>
      <c r="I79" s="50">
        <f t="shared" si="3"/>
        <v>89.73394688518731</v>
      </c>
    </row>
    <row r="80" spans="1:9" ht="18.75" customHeight="1" hidden="1">
      <c r="A80" s="81" t="s">
        <v>66</v>
      </c>
      <c r="B80" s="59" t="s">
        <v>67</v>
      </c>
      <c r="C80" s="124">
        <v>27357</v>
      </c>
      <c r="D80" s="14">
        <v>28397.23</v>
      </c>
      <c r="E80" s="14">
        <v>27956.72</v>
      </c>
      <c r="F80" s="188">
        <v>29732.67</v>
      </c>
      <c r="G80" s="188">
        <v>28851.8</v>
      </c>
      <c r="H80" s="50">
        <f t="shared" si="2"/>
        <v>97.03736664080287</v>
      </c>
      <c r="I80" s="50">
        <f t="shared" si="3"/>
        <v>98.44875714990512</v>
      </c>
    </row>
    <row r="81" spans="1:9" ht="18.75" customHeight="1" hidden="1">
      <c r="A81" s="81" t="s">
        <v>68</v>
      </c>
      <c r="B81" s="59" t="s">
        <v>69</v>
      </c>
      <c r="C81" s="124">
        <v>165196</v>
      </c>
      <c r="D81" s="14">
        <v>193228.98</v>
      </c>
      <c r="E81" s="14">
        <v>189023.96</v>
      </c>
      <c r="F81" s="188">
        <v>174484</v>
      </c>
      <c r="G81" s="188">
        <v>168593.25</v>
      </c>
      <c r="H81" s="50">
        <f t="shared" si="2"/>
        <v>96.6239024781642</v>
      </c>
      <c r="I81" s="50">
        <f t="shared" si="3"/>
        <v>97.82381504058034</v>
      </c>
    </row>
    <row r="82" spans="1:9" ht="18.75" customHeight="1" hidden="1">
      <c r="A82" s="75" t="s">
        <v>70</v>
      </c>
      <c r="B82" s="71" t="s">
        <v>71</v>
      </c>
      <c r="C82" s="31">
        <f>SUM(C83+C84+C86+C85)</f>
        <v>1594919.3599999999</v>
      </c>
      <c r="D82" s="31">
        <f>SUM(D83+D84+D86+D85)</f>
        <v>4094308.4499999997</v>
      </c>
      <c r="E82" s="31">
        <f>SUM(E83+E84+E86+E85)</f>
        <v>2602866.83</v>
      </c>
      <c r="F82" s="31">
        <f>SUM(F83+F84+F86+F85)</f>
        <v>3984956.79</v>
      </c>
      <c r="G82" s="31">
        <f>SUM(G83+G84+G86+G85)</f>
        <v>2947968.38</v>
      </c>
      <c r="H82" s="46">
        <f t="shared" si="2"/>
        <v>73.97742398105149</v>
      </c>
      <c r="I82" s="46">
        <f t="shared" si="3"/>
        <v>63.5728075152716</v>
      </c>
    </row>
    <row r="83" spans="1:9" ht="18.75" customHeight="1" hidden="1">
      <c r="A83" s="81" t="s">
        <v>72</v>
      </c>
      <c r="B83" s="86" t="s">
        <v>73</v>
      </c>
      <c r="C83" s="80">
        <v>493401.23</v>
      </c>
      <c r="D83" s="14">
        <v>752289.38</v>
      </c>
      <c r="E83" s="14">
        <v>458098.6</v>
      </c>
      <c r="F83" s="188">
        <v>1046835.39</v>
      </c>
      <c r="G83" s="188">
        <v>958487.23</v>
      </c>
      <c r="H83" s="50">
        <f t="shared" si="2"/>
        <v>91.5604534539093</v>
      </c>
      <c r="I83" s="50">
        <f t="shared" si="3"/>
        <v>60.893934193248874</v>
      </c>
    </row>
    <row r="84" spans="1:9" ht="18.75" customHeight="1" hidden="1">
      <c r="A84" s="81" t="s">
        <v>74</v>
      </c>
      <c r="B84" s="86" t="s">
        <v>75</v>
      </c>
      <c r="C84" s="80">
        <v>329237.66</v>
      </c>
      <c r="D84" s="14">
        <v>1770257.5</v>
      </c>
      <c r="E84" s="14">
        <v>1150779.53</v>
      </c>
      <c r="F84" s="188">
        <v>1240928.57</v>
      </c>
      <c r="G84" s="188">
        <v>641423.8</v>
      </c>
      <c r="H84" s="50">
        <f t="shared" si="2"/>
        <v>51.68901865157315</v>
      </c>
      <c r="I84" s="50">
        <f t="shared" si="3"/>
        <v>65.00633551898524</v>
      </c>
    </row>
    <row r="85" spans="1:9" ht="18.75" customHeight="1" hidden="1">
      <c r="A85" s="81" t="s">
        <v>76</v>
      </c>
      <c r="B85" s="61" t="s">
        <v>77</v>
      </c>
      <c r="C85" s="80">
        <v>585976.46</v>
      </c>
      <c r="D85" s="14">
        <v>1382245.75</v>
      </c>
      <c r="E85" s="14">
        <v>805858.45</v>
      </c>
      <c r="F85" s="188">
        <v>1505008.95</v>
      </c>
      <c r="G85" s="188">
        <v>1158155.57</v>
      </c>
      <c r="H85" s="50">
        <f t="shared" si="2"/>
        <v>76.95340084190198</v>
      </c>
      <c r="I85" s="50">
        <f t="shared" si="3"/>
        <v>58.30066397382665</v>
      </c>
    </row>
    <row r="86" spans="1:9" ht="18.75" customHeight="1" hidden="1">
      <c r="A86" s="81" t="s">
        <v>78</v>
      </c>
      <c r="B86" s="59" t="s">
        <v>79</v>
      </c>
      <c r="C86" s="80">
        <v>186304.01</v>
      </c>
      <c r="D86" s="14">
        <v>189515.82</v>
      </c>
      <c r="E86" s="14">
        <v>188130.25</v>
      </c>
      <c r="F86" s="188">
        <v>192183.88</v>
      </c>
      <c r="G86" s="188">
        <v>189901.78</v>
      </c>
      <c r="H86" s="50">
        <f t="shared" si="2"/>
        <v>98.81254348699797</v>
      </c>
      <c r="I86" s="50">
        <f t="shared" si="3"/>
        <v>99.26888953122753</v>
      </c>
    </row>
    <row r="87" spans="1:9" ht="18.75" customHeight="1" hidden="1">
      <c r="A87" s="87" t="s">
        <v>80</v>
      </c>
      <c r="B87" s="83" t="s">
        <v>81</v>
      </c>
      <c r="C87" s="56">
        <f>C88</f>
        <v>10100</v>
      </c>
      <c r="D87" s="31">
        <f>D88</f>
        <v>12874.45</v>
      </c>
      <c r="E87" s="31">
        <f>E88</f>
        <v>11390.5</v>
      </c>
      <c r="F87" s="31">
        <f>F88</f>
        <v>39194.04</v>
      </c>
      <c r="G87" s="31">
        <f>G88</f>
        <v>37037.6</v>
      </c>
      <c r="H87" s="46">
        <f t="shared" si="2"/>
        <v>94.49804102868701</v>
      </c>
      <c r="I87" s="46">
        <f t="shared" si="3"/>
        <v>88.4736823708974</v>
      </c>
    </row>
    <row r="88" spans="1:9" ht="21.75" customHeight="1" hidden="1">
      <c r="A88" s="81" t="s">
        <v>82</v>
      </c>
      <c r="B88" s="61" t="s">
        <v>83</v>
      </c>
      <c r="C88" s="80">
        <v>10100</v>
      </c>
      <c r="D88" s="14">
        <v>12874.45</v>
      </c>
      <c r="E88" s="14">
        <v>11390.5</v>
      </c>
      <c r="F88" s="188">
        <v>39194.04</v>
      </c>
      <c r="G88" s="188">
        <v>37037.6</v>
      </c>
      <c r="H88" s="50">
        <f t="shared" si="2"/>
        <v>94.49804102868701</v>
      </c>
      <c r="I88" s="50">
        <f t="shared" si="3"/>
        <v>88.4736823708974</v>
      </c>
    </row>
    <row r="89" spans="1:9" ht="18.75" customHeight="1" hidden="1">
      <c r="A89" s="87" t="s">
        <v>86</v>
      </c>
      <c r="B89" s="83" t="s">
        <v>87</v>
      </c>
      <c r="C89" s="31">
        <f>SUM(C90+C91+C92+C93)</f>
        <v>4044691.8400000003</v>
      </c>
      <c r="D89" s="31">
        <f>SUM(D90+D91+D92+D93)</f>
        <v>6620687.87</v>
      </c>
      <c r="E89" s="31">
        <f>SUM(E90+E91+E92+E93)</f>
        <v>6096997.82</v>
      </c>
      <c r="F89" s="31">
        <f>SUM(F90+F91+F92+F93)</f>
        <v>6481592.27</v>
      </c>
      <c r="G89" s="31">
        <f>SUM(G90+G91+G92+G93)</f>
        <v>5950744.15</v>
      </c>
      <c r="H89" s="46">
        <f t="shared" si="2"/>
        <v>91.8099118567358</v>
      </c>
      <c r="I89" s="46">
        <f t="shared" si="3"/>
        <v>92.09009607033477</v>
      </c>
    </row>
    <row r="90" spans="1:9" ht="18.75" customHeight="1" hidden="1">
      <c r="A90" s="77" t="s">
        <v>88</v>
      </c>
      <c r="B90" s="59" t="s">
        <v>89</v>
      </c>
      <c r="C90" s="80">
        <v>915771.37</v>
      </c>
      <c r="D90" s="14">
        <v>2728047.46</v>
      </c>
      <c r="E90" s="14">
        <v>2207265.13</v>
      </c>
      <c r="F90" s="188">
        <v>3168145.16</v>
      </c>
      <c r="G90" s="188">
        <v>2662535.95</v>
      </c>
      <c r="H90" s="50">
        <f t="shared" si="2"/>
        <v>84.04084458049265</v>
      </c>
      <c r="I90" s="50">
        <f t="shared" si="3"/>
        <v>80.9100707507486</v>
      </c>
    </row>
    <row r="91" spans="1:9" ht="18.75" customHeight="1" hidden="1">
      <c r="A91" s="81" t="s">
        <v>90</v>
      </c>
      <c r="B91" s="86" t="s">
        <v>91</v>
      </c>
      <c r="C91" s="80">
        <v>2755748.99</v>
      </c>
      <c r="D91" s="14">
        <v>3191166.96</v>
      </c>
      <c r="E91" s="14">
        <v>3189037.27</v>
      </c>
      <c r="F91" s="188">
        <v>2777083.19</v>
      </c>
      <c r="G91" s="188">
        <v>2753081.54</v>
      </c>
      <c r="H91" s="50">
        <f t="shared" si="2"/>
        <v>99.13572448652502</v>
      </c>
      <c r="I91" s="50">
        <f t="shared" si="3"/>
        <v>99.93326297161211</v>
      </c>
    </row>
    <row r="92" spans="1:9" ht="21" customHeight="1" hidden="1">
      <c r="A92" s="81" t="s">
        <v>92</v>
      </c>
      <c r="B92" s="61" t="s">
        <v>93</v>
      </c>
      <c r="C92" s="80">
        <v>115610.93</v>
      </c>
      <c r="D92" s="14">
        <v>150693.38</v>
      </c>
      <c r="E92" s="14">
        <v>150578.38</v>
      </c>
      <c r="F92" s="188">
        <v>165792.3</v>
      </c>
      <c r="G92" s="188">
        <v>164836.26</v>
      </c>
      <c r="H92" s="50">
        <f t="shared" si="2"/>
        <v>99.42335078287714</v>
      </c>
      <c r="I92" s="50">
        <f t="shared" si="3"/>
        <v>99.92368609689424</v>
      </c>
    </row>
    <row r="93" spans="1:9" ht="18.75" customHeight="1" hidden="1">
      <c r="A93" s="81" t="s">
        <v>94</v>
      </c>
      <c r="B93" s="85" t="s">
        <v>95</v>
      </c>
      <c r="C93" s="80">
        <v>257560.55</v>
      </c>
      <c r="D93" s="14">
        <v>550780.07</v>
      </c>
      <c r="E93" s="14">
        <v>550117.04</v>
      </c>
      <c r="F93" s="188">
        <v>370571.62</v>
      </c>
      <c r="G93" s="188">
        <v>370290.4</v>
      </c>
      <c r="H93" s="50">
        <f t="shared" si="2"/>
        <v>99.92411183565541</v>
      </c>
      <c r="I93" s="50">
        <f t="shared" si="3"/>
        <v>99.87961982720255</v>
      </c>
    </row>
    <row r="94" spans="1:9" ht="18.75" customHeight="1" hidden="1">
      <c r="A94" s="87" t="s">
        <v>96</v>
      </c>
      <c r="B94" s="83" t="s">
        <v>171</v>
      </c>
      <c r="C94" s="31">
        <f>C95</f>
        <v>321696.66</v>
      </c>
      <c r="D94" s="31">
        <f>D95</f>
        <v>305355.28</v>
      </c>
      <c r="E94" s="31">
        <f>E95</f>
        <v>304970.93</v>
      </c>
      <c r="F94" s="31">
        <f>F95</f>
        <v>367067.2</v>
      </c>
      <c r="G94" s="31">
        <f>G95</f>
        <v>365809.46</v>
      </c>
      <c r="H94" s="46">
        <f t="shared" si="2"/>
        <v>99.65735429370972</v>
      </c>
      <c r="I94" s="46">
        <f t="shared" si="3"/>
        <v>99.87413022627281</v>
      </c>
    </row>
    <row r="95" spans="1:9" ht="18.75" customHeight="1" hidden="1">
      <c r="A95" s="81" t="s">
        <v>97</v>
      </c>
      <c r="B95" s="59" t="s">
        <v>98</v>
      </c>
      <c r="C95" s="80">
        <v>321696.66</v>
      </c>
      <c r="D95" s="14">
        <v>305355.28</v>
      </c>
      <c r="E95" s="14">
        <v>304970.93</v>
      </c>
      <c r="F95" s="188">
        <v>367067.2</v>
      </c>
      <c r="G95" s="188">
        <v>365809.46</v>
      </c>
      <c r="H95" s="50">
        <f t="shared" si="2"/>
        <v>99.65735429370972</v>
      </c>
      <c r="I95" s="50">
        <f t="shared" si="3"/>
        <v>99.87413022627281</v>
      </c>
    </row>
    <row r="96" spans="1:9" ht="18.75" customHeight="1" hidden="1">
      <c r="A96" s="75" t="s">
        <v>103</v>
      </c>
      <c r="B96" s="71" t="s">
        <v>104</v>
      </c>
      <c r="C96" s="31">
        <f>C97+C98+C99+C100+C101</f>
        <v>411845.60000000003</v>
      </c>
      <c r="D96" s="31">
        <f>D97+D98+D99+D100+D101</f>
        <v>434979.08999999997</v>
      </c>
      <c r="E96" s="31">
        <f>E97+E98+E99+E100+E101</f>
        <v>404907.60000000003</v>
      </c>
      <c r="F96" s="31">
        <f>F97+F98+F99+F100+F101</f>
        <v>420656.10000000003</v>
      </c>
      <c r="G96" s="31">
        <f>G97+G98+G99+G100+G101</f>
        <v>397612.67000000004</v>
      </c>
      <c r="H96" s="46">
        <f t="shared" si="2"/>
        <v>94.52202642491099</v>
      </c>
      <c r="I96" s="46">
        <f t="shared" si="3"/>
        <v>93.08668147703378</v>
      </c>
    </row>
    <row r="97" spans="1:9" ht="18.75" customHeight="1" hidden="1">
      <c r="A97" s="81" t="s">
        <v>105</v>
      </c>
      <c r="B97" s="59" t="s">
        <v>106</v>
      </c>
      <c r="C97" s="124"/>
      <c r="D97" s="14">
        <v>20804.76</v>
      </c>
      <c r="E97" s="14">
        <v>20804.21</v>
      </c>
      <c r="F97" s="80"/>
      <c r="G97" s="80"/>
      <c r="H97" s="50"/>
      <c r="I97" s="50">
        <f t="shared" si="3"/>
        <v>99.99735637421436</v>
      </c>
    </row>
    <row r="98" spans="1:9" ht="18.75" customHeight="1" hidden="1">
      <c r="A98" s="81" t="s">
        <v>107</v>
      </c>
      <c r="B98" s="86" t="s">
        <v>108</v>
      </c>
      <c r="C98" s="124">
        <v>54463.79</v>
      </c>
      <c r="D98" s="14">
        <v>51449.9</v>
      </c>
      <c r="E98" s="14">
        <v>51449.89</v>
      </c>
      <c r="F98" s="188">
        <v>59890.87</v>
      </c>
      <c r="G98" s="188">
        <v>59890.86</v>
      </c>
      <c r="H98" s="50">
        <f t="shared" si="2"/>
        <v>99.9999833029642</v>
      </c>
      <c r="I98" s="50">
        <f t="shared" si="3"/>
        <v>99.99998056361625</v>
      </c>
    </row>
    <row r="99" spans="1:9" ht="18.75" customHeight="1" hidden="1">
      <c r="A99" s="81" t="s">
        <v>109</v>
      </c>
      <c r="B99" s="59" t="s">
        <v>110</v>
      </c>
      <c r="C99" s="124">
        <v>131235.7</v>
      </c>
      <c r="D99" s="14">
        <v>110684.66</v>
      </c>
      <c r="E99" s="14">
        <v>91945.82</v>
      </c>
      <c r="F99" s="188">
        <v>181805.16</v>
      </c>
      <c r="G99" s="188">
        <v>161256.66</v>
      </c>
      <c r="H99" s="50">
        <f t="shared" si="2"/>
        <v>88.69751551606126</v>
      </c>
      <c r="I99" s="50">
        <f t="shared" si="3"/>
        <v>83.07006589711709</v>
      </c>
    </row>
    <row r="100" spans="1:9" ht="18.75" customHeight="1" hidden="1">
      <c r="A100" s="81" t="s">
        <v>111</v>
      </c>
      <c r="B100" s="78" t="s">
        <v>112</v>
      </c>
      <c r="C100" s="124">
        <v>135891.41</v>
      </c>
      <c r="D100" s="14">
        <v>164053.99</v>
      </c>
      <c r="E100" s="14">
        <v>153684.48</v>
      </c>
      <c r="F100" s="188">
        <v>90066.38</v>
      </c>
      <c r="G100" s="188">
        <v>87905.53</v>
      </c>
      <c r="H100" s="50">
        <f t="shared" si="2"/>
        <v>97.60082508034628</v>
      </c>
      <c r="I100" s="50">
        <f t="shared" si="3"/>
        <v>93.67920889946049</v>
      </c>
    </row>
    <row r="101" spans="1:9" ht="18.75" customHeight="1" hidden="1">
      <c r="A101" s="81" t="s">
        <v>113</v>
      </c>
      <c r="B101" s="59" t="s">
        <v>114</v>
      </c>
      <c r="C101" s="124">
        <v>90254.7</v>
      </c>
      <c r="D101" s="14">
        <v>87985.78</v>
      </c>
      <c r="E101" s="14">
        <v>87023.2</v>
      </c>
      <c r="F101" s="188">
        <v>88893.69</v>
      </c>
      <c r="G101" s="188">
        <v>88559.62</v>
      </c>
      <c r="H101" s="50">
        <f t="shared" si="2"/>
        <v>99.62419154835399</v>
      </c>
      <c r="I101" s="50">
        <f t="shared" si="3"/>
        <v>98.90598230759561</v>
      </c>
    </row>
    <row r="102" spans="1:9" ht="18.75" customHeight="1" hidden="1">
      <c r="A102" s="75" t="s">
        <v>115</v>
      </c>
      <c r="B102" s="91" t="s">
        <v>102</v>
      </c>
      <c r="C102" s="56">
        <f>SUM(C103:C106)</f>
        <v>59766</v>
      </c>
      <c r="D102" s="31">
        <f>SUM(D103:D106)</f>
        <v>96025.3</v>
      </c>
      <c r="E102" s="31">
        <f>SUM(E103:E106)</f>
        <v>92496.81</v>
      </c>
      <c r="F102" s="31">
        <f>SUM(F103:F106)</f>
        <v>159999.64</v>
      </c>
      <c r="G102" s="31">
        <f>SUM(G103:G106)</f>
        <v>158789.86000000002</v>
      </c>
      <c r="H102" s="46">
        <f t="shared" si="2"/>
        <v>99.24388579874305</v>
      </c>
      <c r="I102" s="46">
        <f t="shared" si="3"/>
        <v>96.32545797826198</v>
      </c>
    </row>
    <row r="103" spans="1:9" ht="18.75" customHeight="1" hidden="1">
      <c r="A103" s="81" t="s">
        <v>155</v>
      </c>
      <c r="B103" s="92" t="s">
        <v>165</v>
      </c>
      <c r="C103" s="80">
        <v>8000</v>
      </c>
      <c r="D103" s="14">
        <v>7963.02</v>
      </c>
      <c r="E103" s="14">
        <v>7504.46</v>
      </c>
      <c r="F103" s="188">
        <v>8155.04</v>
      </c>
      <c r="G103" s="188">
        <v>7897.6</v>
      </c>
      <c r="H103" s="50">
        <f t="shared" si="2"/>
        <v>96.84317918734918</v>
      </c>
      <c r="I103" s="50">
        <f t="shared" si="3"/>
        <v>94.24138078266789</v>
      </c>
    </row>
    <row r="104" spans="1:9" ht="18.75" customHeight="1" hidden="1">
      <c r="A104" s="81" t="s">
        <v>258</v>
      </c>
      <c r="B104" s="92" t="s">
        <v>261</v>
      </c>
      <c r="C104" s="80">
        <v>6466</v>
      </c>
      <c r="D104" s="14">
        <v>1062.28</v>
      </c>
      <c r="E104" s="14">
        <v>992.35</v>
      </c>
      <c r="F104" s="188">
        <v>6466</v>
      </c>
      <c r="G104" s="188">
        <v>6466</v>
      </c>
      <c r="H104" s="50">
        <f t="shared" si="2"/>
        <v>100</v>
      </c>
      <c r="I104" s="50">
        <f>E104/D104*100</f>
        <v>93.41698987084385</v>
      </c>
    </row>
    <row r="105" spans="1:9" ht="18.75" customHeight="1" hidden="1">
      <c r="A105" s="81" t="s">
        <v>156</v>
      </c>
      <c r="B105" s="93" t="s">
        <v>166</v>
      </c>
      <c r="C105" s="80">
        <v>42300</v>
      </c>
      <c r="D105" s="14">
        <v>84000</v>
      </c>
      <c r="E105" s="14">
        <v>84000</v>
      </c>
      <c r="F105" s="188">
        <v>136670</v>
      </c>
      <c r="G105" s="188">
        <v>136670</v>
      </c>
      <c r="H105" s="50">
        <f t="shared" si="2"/>
        <v>100</v>
      </c>
      <c r="I105" s="50">
        <f t="shared" si="3"/>
        <v>100</v>
      </c>
    </row>
    <row r="106" spans="1:9" ht="18.75" customHeight="1" hidden="1">
      <c r="A106" s="81" t="s">
        <v>252</v>
      </c>
      <c r="B106" s="93" t="s">
        <v>253</v>
      </c>
      <c r="C106" s="80">
        <v>3000</v>
      </c>
      <c r="D106" s="14">
        <v>3000</v>
      </c>
      <c r="E106" s="14">
        <v>0</v>
      </c>
      <c r="F106" s="188">
        <v>8708.6</v>
      </c>
      <c r="G106" s="188">
        <v>7756.26</v>
      </c>
      <c r="H106" s="50">
        <f t="shared" si="2"/>
        <v>89.06437314838206</v>
      </c>
      <c r="I106" s="50">
        <f>E106/D106*100</f>
        <v>0</v>
      </c>
    </row>
    <row r="107" spans="1:9" ht="18.75" customHeight="1" hidden="1">
      <c r="A107" s="94" t="s">
        <v>157</v>
      </c>
      <c r="B107" s="95" t="s">
        <v>167</v>
      </c>
      <c r="C107" s="56">
        <f>SUM(C108:C109)</f>
        <v>37576</v>
      </c>
      <c r="D107" s="31">
        <f>SUM(D108:D109)</f>
        <v>37510.25</v>
      </c>
      <c r="E107" s="31">
        <f>SUM(E108:E109)</f>
        <v>37465.8</v>
      </c>
      <c r="F107" s="31">
        <f>SUM(F108:F109)</f>
        <v>38229.92</v>
      </c>
      <c r="G107" s="31">
        <f>SUM(G108:G109)</f>
        <v>38094.03999999999</v>
      </c>
      <c r="H107" s="46">
        <f t="shared" si="2"/>
        <v>99.64457158163029</v>
      </c>
      <c r="I107" s="46">
        <f t="shared" si="3"/>
        <v>99.88149905692445</v>
      </c>
    </row>
    <row r="108" spans="1:9" ht="18.75" customHeight="1" hidden="1">
      <c r="A108" s="96" t="s">
        <v>158</v>
      </c>
      <c r="B108" s="93" t="s">
        <v>100</v>
      </c>
      <c r="C108" s="80">
        <v>2976</v>
      </c>
      <c r="D108" s="14">
        <f>3308.74-62.74</f>
        <v>3246</v>
      </c>
      <c r="E108" s="14">
        <f>3266.99-62.74</f>
        <v>3204.25</v>
      </c>
      <c r="F108" s="188">
        <v>3804.99</v>
      </c>
      <c r="G108" s="188">
        <v>3800.41</v>
      </c>
      <c r="H108" s="50">
        <f t="shared" si="2"/>
        <v>99.87963174673257</v>
      </c>
      <c r="I108" s="50">
        <f t="shared" si="3"/>
        <v>98.71380160197167</v>
      </c>
    </row>
    <row r="109" spans="1:9" ht="18.75" customHeight="1" hidden="1">
      <c r="A109" s="96" t="s">
        <v>159</v>
      </c>
      <c r="B109" s="93" t="s">
        <v>168</v>
      </c>
      <c r="C109" s="80">
        <v>34600</v>
      </c>
      <c r="D109" s="14">
        <v>34264.25</v>
      </c>
      <c r="E109" s="14">
        <v>34261.55</v>
      </c>
      <c r="F109" s="188">
        <v>34424.93</v>
      </c>
      <c r="G109" s="188">
        <v>34293.63</v>
      </c>
      <c r="H109" s="50">
        <f t="shared" si="2"/>
        <v>99.61859036459913</v>
      </c>
      <c r="I109" s="50">
        <f t="shared" si="3"/>
        <v>99.99212006683351</v>
      </c>
    </row>
    <row r="110" spans="1:9" ht="18.75" customHeight="1" hidden="1">
      <c r="A110" s="87" t="s">
        <v>160</v>
      </c>
      <c r="B110" s="95" t="s">
        <v>169</v>
      </c>
      <c r="C110" s="31">
        <f>C111</f>
        <v>366830.9</v>
      </c>
      <c r="D110" s="31">
        <f>D111</f>
        <v>286038.2</v>
      </c>
      <c r="E110" s="31">
        <f>E111</f>
        <v>281846.78</v>
      </c>
      <c r="F110" s="31">
        <f>F111</f>
        <v>316709.4</v>
      </c>
      <c r="G110" s="31">
        <f>G111</f>
        <v>315606.23</v>
      </c>
      <c r="H110" s="46">
        <f t="shared" si="2"/>
        <v>99.65167753151626</v>
      </c>
      <c r="I110" s="46">
        <f t="shared" si="3"/>
        <v>98.5346642511385</v>
      </c>
    </row>
    <row r="111" spans="1:9" ht="39.75" customHeight="1" hidden="1">
      <c r="A111" s="77" t="s">
        <v>161</v>
      </c>
      <c r="B111" s="93" t="s">
        <v>152</v>
      </c>
      <c r="C111" s="80">
        <v>366830.9</v>
      </c>
      <c r="D111" s="8">
        <v>286038.2</v>
      </c>
      <c r="E111" s="8">
        <v>281846.78</v>
      </c>
      <c r="F111" s="152">
        <v>316709.4</v>
      </c>
      <c r="G111" s="152">
        <v>315606.23</v>
      </c>
      <c r="H111" s="50">
        <f t="shared" si="2"/>
        <v>99.65167753151626</v>
      </c>
      <c r="I111" s="50">
        <f t="shared" si="3"/>
        <v>98.5346642511385</v>
      </c>
    </row>
    <row r="112" spans="1:9" ht="18.75" customHeight="1" hidden="1">
      <c r="A112" s="81"/>
      <c r="B112" s="71" t="s">
        <v>116</v>
      </c>
      <c r="C112" s="31">
        <f>SUM(C61+C70+C72+C75+C82+C87+C89+C94+C96+C102+C107+C110)</f>
        <v>9511854.39</v>
      </c>
      <c r="D112" s="31">
        <f>SUM(D61+D70+D72+D75+D82+D87+D89+94:94+D96+D102+D107+D110)</f>
        <v>15762119.839999998</v>
      </c>
      <c r="E112" s="31">
        <f>SUM(E61+E70+E72+E75+E82+E87+E89+94:94+E96+E102+E107+E110)</f>
        <v>13393637.56</v>
      </c>
      <c r="F112" s="31">
        <f>SUM(F61+F70+F72+F75+F82+F87+F89+94:94+F96+F102+F107+F110)</f>
        <v>16918183.139999997</v>
      </c>
      <c r="G112" s="31">
        <f>SUM(G61+G70+G72+G75+G82+G87+G89+94:94+G96+G102+G107+G110)</f>
        <v>14140332.26</v>
      </c>
      <c r="H112" s="46">
        <f>G112/F112*100</f>
        <v>83.58067851013938</v>
      </c>
      <c r="I112" s="46">
        <f>E112/D112*100</f>
        <v>84.97358030491921</v>
      </c>
    </row>
    <row r="113" spans="1:9" ht="18.75" customHeight="1" hidden="1">
      <c r="A113" s="81"/>
      <c r="B113" s="59" t="s">
        <v>117</v>
      </c>
      <c r="C113" s="97">
        <f>C59-C112</f>
        <v>-124386.70000000112</v>
      </c>
      <c r="D113" s="97">
        <f>D59-D112</f>
        <v>-1776495.839999998</v>
      </c>
      <c r="E113" s="97">
        <f>E59-E112</f>
        <v>-319864.4399999995</v>
      </c>
      <c r="F113" s="144">
        <f>F59-F112</f>
        <v>-1601538.6899999958</v>
      </c>
      <c r="G113" s="144">
        <f>G59-G112</f>
        <v>648875.9499999993</v>
      </c>
      <c r="H113" s="98"/>
      <c r="I113" s="99"/>
    </row>
    <row r="114" spans="1:9" ht="18.75" customHeight="1">
      <c r="A114" s="40" t="s">
        <v>118</v>
      </c>
      <c r="B114" s="36" t="s">
        <v>119</v>
      </c>
      <c r="C114" s="31"/>
      <c r="D114" s="100"/>
      <c r="E114" s="100"/>
      <c r="F114" s="145"/>
      <c r="G114" s="146"/>
      <c r="H114" s="98"/>
      <c r="I114" s="99"/>
    </row>
    <row r="115" spans="1:9" ht="22.5" customHeight="1">
      <c r="A115" s="102" t="s">
        <v>120</v>
      </c>
      <c r="B115" s="61" t="s">
        <v>121</v>
      </c>
      <c r="C115" s="80">
        <f>C118-C122+C129</f>
        <v>124386.70000000019</v>
      </c>
      <c r="D115" s="88" t="e">
        <f>D118-D122+#REF!</f>
        <v>#REF!</v>
      </c>
      <c r="E115" s="80" t="e">
        <f>E118-E122+#REF!</f>
        <v>#REF!</v>
      </c>
      <c r="F115" s="93">
        <f>F118-F122+F129</f>
        <v>138075.7000000002</v>
      </c>
      <c r="G115" s="148">
        <f>G118-G122+G129+G131</f>
        <v>162936.7000000002</v>
      </c>
      <c r="H115" s="103"/>
      <c r="I115" s="99"/>
    </row>
    <row r="116" spans="1:9" ht="40.5" customHeight="1">
      <c r="A116" s="102" t="s">
        <v>122</v>
      </c>
      <c r="B116" s="104" t="s">
        <v>123</v>
      </c>
      <c r="C116" s="80">
        <f>C119-C123</f>
        <v>124386.70000000019</v>
      </c>
      <c r="D116" s="80">
        <f>D119-D123</f>
        <v>128553.1000000001</v>
      </c>
      <c r="E116" s="80">
        <f>E119-E123</f>
        <v>128553.1000000001</v>
      </c>
      <c r="F116" s="93">
        <f>F119-F123</f>
        <v>124386.70000000019</v>
      </c>
      <c r="G116" s="93">
        <f>G119-G123</f>
        <v>124386.70000000019</v>
      </c>
      <c r="H116" s="105"/>
      <c r="I116" s="99"/>
    </row>
    <row r="117" spans="1:9" ht="36.75" customHeight="1" hidden="1">
      <c r="A117" s="102" t="s">
        <v>147</v>
      </c>
      <c r="B117" s="104" t="s">
        <v>148</v>
      </c>
      <c r="C117" s="80">
        <f>C120-C124</f>
        <v>0</v>
      </c>
      <c r="D117" s="80">
        <f>D120-D124</f>
        <v>-7138</v>
      </c>
      <c r="E117" s="80">
        <f>E120-E124</f>
        <v>-7137.94</v>
      </c>
      <c r="F117" s="93"/>
      <c r="G117" s="148"/>
      <c r="H117" s="105"/>
      <c r="I117" s="9"/>
    </row>
    <row r="118" spans="1:9" ht="18.75" customHeight="1">
      <c r="A118" s="102"/>
      <c r="B118" s="106" t="s">
        <v>124</v>
      </c>
      <c r="C118" s="107">
        <f>C119+C120</f>
        <v>2340315.7</v>
      </c>
      <c r="D118" s="107">
        <f>D119+D120</f>
        <v>2707011.2</v>
      </c>
      <c r="E118" s="107">
        <f>E119+E120</f>
        <v>2707011.2</v>
      </c>
      <c r="F118" s="95">
        <f>F119+F120</f>
        <v>2340315.7</v>
      </c>
      <c r="G118" s="95">
        <f>G119+G120</f>
        <v>2340315.7</v>
      </c>
      <c r="H118" s="105"/>
      <c r="I118" s="99"/>
    </row>
    <row r="119" spans="1:9" ht="36.75" customHeight="1">
      <c r="A119" s="102" t="s">
        <v>125</v>
      </c>
      <c r="B119" s="104" t="s">
        <v>244</v>
      </c>
      <c r="C119" s="80">
        <v>2340315.7</v>
      </c>
      <c r="D119" s="80">
        <v>2707011.2</v>
      </c>
      <c r="E119" s="80">
        <v>2707011.2</v>
      </c>
      <c r="F119" s="93">
        <v>2340315.7</v>
      </c>
      <c r="G119" s="93">
        <v>2340315.7</v>
      </c>
      <c r="H119" s="105"/>
      <c r="I119" s="99"/>
    </row>
    <row r="120" spans="1:9" ht="36.75" customHeight="1" hidden="1">
      <c r="A120" s="102" t="s">
        <v>126</v>
      </c>
      <c r="B120" s="104" t="s">
        <v>127</v>
      </c>
      <c r="C120" s="80"/>
      <c r="D120" s="80">
        <f>D121</f>
        <v>0</v>
      </c>
      <c r="E120" s="80">
        <f>E121</f>
        <v>0</v>
      </c>
      <c r="F120" s="80">
        <f>F121</f>
        <v>0</v>
      </c>
      <c r="G120" s="128">
        <f>G121</f>
        <v>0</v>
      </c>
      <c r="H120" s="105"/>
      <c r="I120" s="99"/>
    </row>
    <row r="121" spans="1:9" ht="36.75" customHeight="1" hidden="1">
      <c r="A121" s="102" t="s">
        <v>128</v>
      </c>
      <c r="B121" s="104" t="s">
        <v>129</v>
      </c>
      <c r="C121" s="80"/>
      <c r="D121" s="80"/>
      <c r="E121" s="80"/>
      <c r="F121" s="80"/>
      <c r="G121" s="128"/>
      <c r="H121" s="105"/>
      <c r="I121" s="99"/>
    </row>
    <row r="122" spans="1:9" ht="18.75" customHeight="1">
      <c r="A122" s="102"/>
      <c r="B122" s="106" t="s">
        <v>130</v>
      </c>
      <c r="C122" s="107">
        <f>C123+C124</f>
        <v>2215929</v>
      </c>
      <c r="D122" s="107">
        <f>D123+D124</f>
        <v>2585596.1</v>
      </c>
      <c r="E122" s="107">
        <f>E123+E124</f>
        <v>2585596.04</v>
      </c>
      <c r="F122" s="107">
        <f>F123+F124</f>
        <v>2215929</v>
      </c>
      <c r="G122" s="129">
        <f>G123+G124</f>
        <v>2215929</v>
      </c>
      <c r="H122" s="105"/>
      <c r="I122" s="99"/>
    </row>
    <row r="123" spans="1:9" ht="37.5">
      <c r="A123" s="102" t="s">
        <v>131</v>
      </c>
      <c r="B123" s="104" t="s">
        <v>243</v>
      </c>
      <c r="C123" s="80">
        <v>2215929</v>
      </c>
      <c r="D123" s="80">
        <v>2578458.1</v>
      </c>
      <c r="E123" s="128">
        <v>2578458.1</v>
      </c>
      <c r="F123" s="80">
        <v>2215929</v>
      </c>
      <c r="G123" s="80">
        <v>2215929</v>
      </c>
      <c r="H123" s="105"/>
      <c r="I123" s="99"/>
    </row>
    <row r="124" spans="1:9" ht="55.5" customHeight="1" hidden="1">
      <c r="A124" s="102" t="s">
        <v>132</v>
      </c>
      <c r="B124" s="104" t="s">
        <v>133</v>
      </c>
      <c r="C124" s="80">
        <f>C125</f>
        <v>0</v>
      </c>
      <c r="D124" s="80">
        <f>D125</f>
        <v>7138</v>
      </c>
      <c r="E124" s="80">
        <f>E125</f>
        <v>7137.94</v>
      </c>
      <c r="F124" s="80"/>
      <c r="G124" s="128"/>
      <c r="H124" s="105"/>
      <c r="I124" s="99"/>
    </row>
    <row r="125" spans="1:9" ht="56.25" customHeight="1" hidden="1">
      <c r="A125" s="102" t="s">
        <v>241</v>
      </c>
      <c r="B125" s="104" t="s">
        <v>242</v>
      </c>
      <c r="C125" s="80"/>
      <c r="D125" s="80">
        <v>7138</v>
      </c>
      <c r="E125" s="128">
        <v>7137.94</v>
      </c>
      <c r="F125" s="80"/>
      <c r="G125" s="128"/>
      <c r="H125" s="105"/>
      <c r="I125" s="99"/>
    </row>
    <row r="126" spans="1:9" ht="43.5" customHeight="1">
      <c r="A126" s="102" t="s">
        <v>282</v>
      </c>
      <c r="B126" s="104" t="s">
        <v>289</v>
      </c>
      <c r="C126" s="80"/>
      <c r="D126" s="13">
        <v>4001.9</v>
      </c>
      <c r="E126" s="13">
        <v>4001.9</v>
      </c>
      <c r="F126" s="80">
        <v>13689</v>
      </c>
      <c r="G126" s="128">
        <v>38550</v>
      </c>
      <c r="H126" s="105"/>
      <c r="I126" s="99"/>
    </row>
    <row r="127" spans="1:9" ht="21" customHeight="1">
      <c r="A127" s="102" t="s">
        <v>134</v>
      </c>
      <c r="B127" s="104" t="s">
        <v>135</v>
      </c>
      <c r="C127" s="80">
        <v>121678.49</v>
      </c>
      <c r="D127" s="80">
        <v>115049.3</v>
      </c>
      <c r="E127" s="80"/>
      <c r="F127" s="80">
        <v>121678.49</v>
      </c>
      <c r="G127" s="128"/>
      <c r="H127" s="105"/>
      <c r="I127" s="99"/>
    </row>
    <row r="128" spans="1:9" ht="38.25" customHeight="1">
      <c r="A128" s="102" t="s">
        <v>136</v>
      </c>
      <c r="B128" s="104" t="s">
        <v>238</v>
      </c>
      <c r="C128" s="80">
        <v>121678.49</v>
      </c>
      <c r="D128" s="80">
        <v>115049.3</v>
      </c>
      <c r="E128" s="80"/>
      <c r="F128" s="80">
        <v>121678.49</v>
      </c>
      <c r="G128" s="128"/>
      <c r="H128" s="105"/>
      <c r="I128" s="99"/>
    </row>
    <row r="129" spans="1:9" ht="41.25" customHeight="1">
      <c r="A129" s="102" t="s">
        <v>234</v>
      </c>
      <c r="B129" s="60" t="s">
        <v>137</v>
      </c>
      <c r="C129" s="88"/>
      <c r="D129" s="13">
        <v>4001.9</v>
      </c>
      <c r="E129" s="13">
        <v>4001.9</v>
      </c>
      <c r="F129" s="80">
        <v>13689</v>
      </c>
      <c r="G129" s="128">
        <v>38550</v>
      </c>
      <c r="H129" s="105"/>
      <c r="I129" s="99"/>
    </row>
    <row r="130" spans="1:9" ht="41.25" customHeight="1" hidden="1">
      <c r="A130" s="102" t="s">
        <v>138</v>
      </c>
      <c r="B130" s="60" t="s">
        <v>139</v>
      </c>
      <c r="C130" s="88"/>
      <c r="D130" s="88"/>
      <c r="E130" s="80"/>
      <c r="F130" s="80"/>
      <c r="G130" s="128"/>
      <c r="H130" s="105"/>
      <c r="I130" s="99"/>
    </row>
    <row r="131" spans="1:9" ht="41.25" customHeight="1" hidden="1">
      <c r="A131" s="102" t="s">
        <v>259</v>
      </c>
      <c r="B131" s="60" t="s">
        <v>260</v>
      </c>
      <c r="C131" s="88"/>
      <c r="D131" s="88"/>
      <c r="E131" s="128"/>
      <c r="F131" s="80"/>
      <c r="G131" s="128"/>
      <c r="H131" s="105"/>
      <c r="I131" s="99"/>
    </row>
    <row r="132" spans="1:9" ht="37.5">
      <c r="A132" s="102" t="s">
        <v>140</v>
      </c>
      <c r="B132" s="60" t="s">
        <v>235</v>
      </c>
      <c r="C132" s="80">
        <f>C134-C133</f>
        <v>0</v>
      </c>
      <c r="D132" s="80">
        <f>D134-D133</f>
        <v>1651078.8399999999</v>
      </c>
      <c r="E132" s="128">
        <v>194447.38</v>
      </c>
      <c r="F132" s="80">
        <f>F134-F133</f>
        <v>1463462.9899999946</v>
      </c>
      <c r="G132" s="80">
        <f>G134-G133</f>
        <v>-811812.6500000022</v>
      </c>
      <c r="H132" s="105"/>
      <c r="I132" s="99"/>
    </row>
    <row r="133" spans="1:9" ht="36.75" customHeight="1">
      <c r="A133" s="102" t="s">
        <v>141</v>
      </c>
      <c r="B133" s="60" t="s">
        <v>142</v>
      </c>
      <c r="C133" s="80">
        <f>C59+C118+C127+C129</f>
        <v>11849461.88</v>
      </c>
      <c r="D133" s="80">
        <f>D59+D118+D127+D129</f>
        <v>16811686.4</v>
      </c>
      <c r="E133" s="13">
        <v>16094784.77</v>
      </c>
      <c r="F133" s="80">
        <f>F59+F118+F127+F129</f>
        <v>17792327.64</v>
      </c>
      <c r="G133" s="80">
        <v>18465280.62</v>
      </c>
      <c r="H133" s="105"/>
      <c r="I133" s="99"/>
    </row>
    <row r="134" spans="1:9" ht="37.5" customHeight="1">
      <c r="A134" s="102" t="s">
        <v>143</v>
      </c>
      <c r="B134" s="60" t="s">
        <v>85</v>
      </c>
      <c r="C134" s="80">
        <f>C112+C122+C128</f>
        <v>11849461.88</v>
      </c>
      <c r="D134" s="80">
        <f>D112+D122+D128</f>
        <v>18462765.24</v>
      </c>
      <c r="E134" s="13">
        <v>16289232.15</v>
      </c>
      <c r="F134" s="80">
        <f>F112+F122+F128</f>
        <v>19255790.629999995</v>
      </c>
      <c r="G134" s="80">
        <v>17653467.97</v>
      </c>
      <c r="H134" s="105"/>
      <c r="I134" s="99"/>
    </row>
    <row r="135" spans="1:9" ht="22.5" customHeight="1">
      <c r="A135" s="195" t="s">
        <v>145</v>
      </c>
      <c r="B135" s="195"/>
      <c r="C135" s="97">
        <f>C132+C118-C122+C129</f>
        <v>124386.70000000019</v>
      </c>
      <c r="D135" s="97">
        <f>D132+D118-D122+D129</f>
        <v>1776495.8399999999</v>
      </c>
      <c r="E135" s="97">
        <f>E132+E118-E122+E129+E131</f>
        <v>319864.44000000006</v>
      </c>
      <c r="F135" s="97">
        <f>F132+F118-F122+F129</f>
        <v>1601538.6899999948</v>
      </c>
      <c r="G135" s="97">
        <f>G132+G118-G122+G129+G131</f>
        <v>-648875.950000002</v>
      </c>
      <c r="H135" s="105"/>
      <c r="I135" s="99"/>
    </row>
    <row r="136" ht="0.75" customHeight="1">
      <c r="F136" s="108"/>
    </row>
    <row r="137" spans="1:6" ht="18.75" customHeight="1">
      <c r="A137" s="109"/>
      <c r="F137" s="108"/>
    </row>
    <row r="138" spans="6:7" ht="18.75" customHeight="1">
      <c r="F138" s="108"/>
      <c r="G138" s="120"/>
    </row>
    <row r="139" ht="18.75" customHeight="1">
      <c r="F139" s="108"/>
    </row>
    <row r="140" ht="18.75" customHeight="1">
      <c r="F140" s="108"/>
    </row>
    <row r="141" ht="18.75" customHeight="1">
      <c r="F141" s="108"/>
    </row>
    <row r="142" ht="18.75" customHeight="1">
      <c r="F142" s="108"/>
    </row>
    <row r="143" ht="18.75" customHeight="1">
      <c r="F143" s="108"/>
    </row>
    <row r="144" ht="18.75" customHeight="1">
      <c r="F144" s="108"/>
    </row>
    <row r="145" ht="18.75" customHeight="1">
      <c r="F145" s="108"/>
    </row>
    <row r="146" ht="18.75" customHeight="1">
      <c r="F146" s="108"/>
    </row>
    <row r="147" ht="18.75" customHeight="1">
      <c r="F147" s="108"/>
    </row>
    <row r="148" ht="18.75" customHeight="1">
      <c r="F148" s="108"/>
    </row>
    <row r="149" spans="4:6" ht="18.75" customHeight="1">
      <c r="D149" s="110"/>
      <c r="F149" s="111"/>
    </row>
    <row r="150" spans="4:6" ht="18.75" customHeight="1">
      <c r="D150" s="110"/>
      <c r="F150" s="111"/>
    </row>
    <row r="151" spans="4:6" ht="18.75" customHeight="1">
      <c r="D151" s="110"/>
      <c r="F151" s="111"/>
    </row>
    <row r="152" spans="4:6" ht="18.75" customHeight="1">
      <c r="D152" s="110"/>
      <c r="F152" s="111"/>
    </row>
    <row r="153" spans="4:6" ht="18.75" customHeight="1">
      <c r="D153" s="110"/>
      <c r="F153" s="111"/>
    </row>
    <row r="154" spans="4:6" ht="18.75" customHeight="1">
      <c r="D154" s="110"/>
      <c r="F154" s="111"/>
    </row>
    <row r="155" spans="4:6" ht="18.75" customHeight="1">
      <c r="D155" s="110"/>
      <c r="F155" s="111"/>
    </row>
    <row r="156" spans="4:6" ht="18.75" customHeight="1">
      <c r="D156" s="110"/>
      <c r="F156" s="111"/>
    </row>
    <row r="157" spans="4:6" ht="18.75" customHeight="1">
      <c r="D157" s="110"/>
      <c r="F157" s="111"/>
    </row>
    <row r="158" spans="4:6" ht="18.75" customHeight="1">
      <c r="D158" s="112"/>
      <c r="F158" s="113"/>
    </row>
    <row r="159" spans="4:6" ht="18.75" customHeight="1">
      <c r="D159" s="110"/>
      <c r="F159" s="111"/>
    </row>
    <row r="160" spans="4:6" ht="18.75" customHeight="1">
      <c r="D160" s="110"/>
      <c r="F160" s="111"/>
    </row>
    <row r="161" spans="4:6" ht="18.75" customHeight="1">
      <c r="D161" s="110"/>
      <c r="F161" s="111"/>
    </row>
    <row r="162" spans="4:6" ht="18.75" customHeight="1">
      <c r="D162" s="110"/>
      <c r="F162" s="111"/>
    </row>
    <row r="163" spans="4:6" ht="18.75" customHeight="1">
      <c r="D163" s="110"/>
      <c r="F163" s="111"/>
    </row>
    <row r="164" spans="4:6" ht="18.75" customHeight="1">
      <c r="D164" s="110"/>
      <c r="F164" s="111"/>
    </row>
    <row r="165" ht="18.75" customHeight="1">
      <c r="F165" s="108"/>
    </row>
    <row r="166" ht="18.75" customHeight="1">
      <c r="F166" s="108"/>
    </row>
    <row r="167" ht="18.75" customHeight="1">
      <c r="F167" s="108"/>
    </row>
    <row r="168" ht="18.75" customHeight="1">
      <c r="F168" s="108"/>
    </row>
    <row r="169" ht="18.75" customHeight="1">
      <c r="F169" s="108"/>
    </row>
    <row r="170" ht="18.75" customHeight="1">
      <c r="F170" s="108"/>
    </row>
    <row r="171" ht="18.75" customHeight="1">
      <c r="F171" s="108"/>
    </row>
    <row r="172" ht="18.75" customHeight="1">
      <c r="F172" s="108"/>
    </row>
    <row r="173" ht="18.75" customHeight="1">
      <c r="F173" s="108"/>
    </row>
    <row r="174" ht="18.75" customHeight="1">
      <c r="F174" s="108"/>
    </row>
    <row r="175" ht="18.75" customHeight="1">
      <c r="F175" s="108"/>
    </row>
    <row r="176" ht="18.75" customHeight="1">
      <c r="F176" s="108"/>
    </row>
    <row r="177" ht="18.75" customHeight="1">
      <c r="F177" s="108"/>
    </row>
    <row r="178" ht="18.75" customHeight="1">
      <c r="F178" s="108"/>
    </row>
    <row r="179" ht="18.75" customHeight="1">
      <c r="F179" s="108"/>
    </row>
    <row r="180" ht="18.75" customHeight="1">
      <c r="F180" s="108"/>
    </row>
    <row r="181" ht="18.75" customHeight="1">
      <c r="F181" s="108"/>
    </row>
    <row r="182" ht="18.75" customHeight="1">
      <c r="F182" s="108"/>
    </row>
    <row r="183" ht="18.75" customHeight="1">
      <c r="F183" s="108"/>
    </row>
    <row r="184" ht="18.75" customHeight="1">
      <c r="F184" s="108"/>
    </row>
    <row r="185" ht="18.75" customHeight="1">
      <c r="F185" s="108"/>
    </row>
    <row r="186" ht="18.75" customHeight="1">
      <c r="F186" s="108"/>
    </row>
    <row r="187" ht="18.75" customHeight="1">
      <c r="F187" s="108"/>
    </row>
    <row r="188" ht="18.75" customHeight="1">
      <c r="F188" s="108"/>
    </row>
    <row r="189" ht="18.75" customHeight="1">
      <c r="F189" s="108"/>
    </row>
    <row r="190" ht="18.75" customHeight="1">
      <c r="F190" s="108"/>
    </row>
    <row r="191" ht="18.75" customHeight="1">
      <c r="F191" s="108"/>
    </row>
    <row r="192" ht="18.75" customHeight="1">
      <c r="F192" s="108"/>
    </row>
    <row r="193" ht="18.75" customHeight="1">
      <c r="F193" s="108"/>
    </row>
    <row r="194" ht="18.75" customHeight="1">
      <c r="F194" s="108"/>
    </row>
    <row r="195" ht="18.75" customHeight="1">
      <c r="F195" s="108"/>
    </row>
    <row r="196" ht="18.75" customHeight="1">
      <c r="F196" s="108"/>
    </row>
    <row r="197" ht="18.75" customHeight="1">
      <c r="F197" s="108"/>
    </row>
    <row r="198" ht="18.75" customHeight="1">
      <c r="F198" s="108"/>
    </row>
    <row r="199" ht="18.75" customHeight="1">
      <c r="F199" s="108"/>
    </row>
    <row r="200" ht="18.75" customHeight="1">
      <c r="F200" s="108"/>
    </row>
    <row r="201" ht="18.75" customHeight="1">
      <c r="F201" s="108"/>
    </row>
    <row r="202" ht="18.75" customHeight="1">
      <c r="F202" s="108"/>
    </row>
    <row r="203" ht="18.75" customHeight="1">
      <c r="F203" s="108"/>
    </row>
    <row r="204" ht="18.75" customHeight="1">
      <c r="F204" s="108"/>
    </row>
    <row r="205" ht="18.75" customHeight="1">
      <c r="F205" s="108"/>
    </row>
    <row r="206" ht="18.75" customHeight="1">
      <c r="F206" s="108"/>
    </row>
    <row r="207" ht="18.75" customHeight="1">
      <c r="F207" s="108"/>
    </row>
    <row r="208" ht="18.75" customHeight="1">
      <c r="F208" s="108"/>
    </row>
    <row r="209" ht="18.75" customHeight="1">
      <c r="F209" s="108"/>
    </row>
    <row r="210" ht="18.75" customHeight="1">
      <c r="F210" s="108"/>
    </row>
    <row r="211" ht="18.75" customHeight="1">
      <c r="F211" s="108"/>
    </row>
    <row r="212" ht="18.75" customHeight="1">
      <c r="F212" s="108"/>
    </row>
    <row r="213" ht="18.75" customHeight="1">
      <c r="F213" s="108"/>
    </row>
    <row r="214" ht="18.75" customHeight="1">
      <c r="F214" s="108"/>
    </row>
    <row r="215" ht="18.75" customHeight="1">
      <c r="F215" s="108"/>
    </row>
    <row r="216" ht="18.75" customHeight="1">
      <c r="F216" s="108"/>
    </row>
    <row r="217" ht="18.75" customHeight="1">
      <c r="F217" s="108"/>
    </row>
    <row r="218" ht="18.75" customHeight="1">
      <c r="F218" s="108"/>
    </row>
    <row r="219" ht="18.75" customHeight="1">
      <c r="F219" s="108"/>
    </row>
    <row r="220" ht="18.75" customHeight="1">
      <c r="F220" s="108"/>
    </row>
    <row r="221" ht="18.75" customHeight="1">
      <c r="F221" s="108"/>
    </row>
    <row r="222" ht="18.75" customHeight="1">
      <c r="F222" s="108"/>
    </row>
    <row r="223" ht="18.75" customHeight="1">
      <c r="F223" s="108"/>
    </row>
    <row r="224" ht="18.75" customHeight="1">
      <c r="F224" s="108"/>
    </row>
    <row r="225" ht="18.75" customHeight="1">
      <c r="F225" s="108"/>
    </row>
    <row r="226" ht="18.75" customHeight="1">
      <c r="F226" s="108"/>
    </row>
    <row r="227" ht="18.75" customHeight="1">
      <c r="F227" s="108"/>
    </row>
    <row r="228" ht="18.75" customHeight="1">
      <c r="F228" s="108"/>
    </row>
    <row r="229" ht="18.75" customHeight="1">
      <c r="F229" s="108"/>
    </row>
    <row r="230" ht="18.75" customHeight="1">
      <c r="F230" s="108"/>
    </row>
    <row r="231" ht="18.75" customHeight="1">
      <c r="F231" s="108"/>
    </row>
    <row r="232" ht="18.75" customHeight="1">
      <c r="F232" s="108"/>
    </row>
    <row r="233" ht="18.75" customHeight="1">
      <c r="F233" s="108"/>
    </row>
    <row r="234" ht="18.75" customHeight="1">
      <c r="F234" s="108"/>
    </row>
    <row r="235" ht="18.75" customHeight="1">
      <c r="F235" s="108"/>
    </row>
    <row r="236" ht="18.75" customHeight="1">
      <c r="F236" s="108"/>
    </row>
    <row r="237" ht="18.75" customHeight="1">
      <c r="F237" s="108"/>
    </row>
    <row r="238" ht="18.75" customHeight="1">
      <c r="F238" s="108"/>
    </row>
    <row r="239" ht="18.75" customHeight="1">
      <c r="F239" s="108"/>
    </row>
    <row r="240" ht="18.75" customHeight="1">
      <c r="F240" s="108"/>
    </row>
    <row r="241" ht="18.75" customHeight="1">
      <c r="F241" s="108"/>
    </row>
    <row r="242" ht="18.75" customHeight="1">
      <c r="F242" s="108"/>
    </row>
    <row r="243" ht="18.75" customHeight="1">
      <c r="F243" s="108"/>
    </row>
    <row r="244" ht="18.75" customHeight="1">
      <c r="F244" s="108"/>
    </row>
    <row r="245" ht="18.75" customHeight="1">
      <c r="F245" s="108"/>
    </row>
    <row r="246" ht="18.75" customHeight="1">
      <c r="F246" s="108"/>
    </row>
    <row r="247" ht="18.75" customHeight="1">
      <c r="F247" s="108"/>
    </row>
    <row r="248" ht="18.75" customHeight="1">
      <c r="F248" s="108"/>
    </row>
    <row r="249" ht="18.75" customHeight="1">
      <c r="F249" s="108"/>
    </row>
    <row r="250" ht="18.75" customHeight="1">
      <c r="F250" s="108"/>
    </row>
    <row r="251" ht="18.75" customHeight="1">
      <c r="F251" s="108"/>
    </row>
    <row r="252" ht="18.75" customHeight="1">
      <c r="F252" s="108"/>
    </row>
    <row r="253" ht="18.75" customHeight="1">
      <c r="F253" s="108"/>
    </row>
    <row r="254" ht="18.75" customHeight="1">
      <c r="F254" s="108"/>
    </row>
    <row r="255" ht="18.75" customHeight="1">
      <c r="F255" s="108"/>
    </row>
    <row r="256" ht="18.75" customHeight="1">
      <c r="F256" s="108"/>
    </row>
    <row r="257" ht="18.75" customHeight="1">
      <c r="F257" s="108"/>
    </row>
    <row r="258" ht="18.75" customHeight="1">
      <c r="F258" s="108"/>
    </row>
    <row r="259" ht="18.75" customHeight="1">
      <c r="F259" s="108"/>
    </row>
    <row r="260" ht="18.75" customHeight="1">
      <c r="F260" s="108"/>
    </row>
    <row r="261" ht="18.75" customHeight="1">
      <c r="F261" s="108"/>
    </row>
    <row r="262" ht="18.75" customHeight="1">
      <c r="F262" s="108"/>
    </row>
    <row r="263" ht="18.75" customHeight="1">
      <c r="F263" s="108"/>
    </row>
    <row r="264" ht="18.75" customHeight="1">
      <c r="F264" s="108"/>
    </row>
    <row r="265" ht="18.75" customHeight="1">
      <c r="F265" s="108"/>
    </row>
    <row r="266" ht="18.75" customHeight="1">
      <c r="F266" s="108"/>
    </row>
    <row r="267" ht="18.75" customHeight="1">
      <c r="F267" s="108"/>
    </row>
    <row r="268" ht="18.75" customHeight="1">
      <c r="F268" s="108"/>
    </row>
    <row r="269" ht="18.75" customHeight="1">
      <c r="F269" s="108"/>
    </row>
    <row r="270" ht="18.75" customHeight="1">
      <c r="F270" s="108"/>
    </row>
    <row r="271" ht="18.75" customHeight="1">
      <c r="F271" s="108"/>
    </row>
    <row r="272" ht="18.75" customHeight="1">
      <c r="F272" s="108"/>
    </row>
    <row r="273" ht="18.75" customHeight="1">
      <c r="F273" s="108"/>
    </row>
    <row r="274" ht="18.75" customHeight="1">
      <c r="F274" s="108"/>
    </row>
    <row r="275" ht="18.75" customHeight="1">
      <c r="F275" s="108"/>
    </row>
    <row r="276" ht="18.75" customHeight="1">
      <c r="F276" s="108"/>
    </row>
    <row r="277" ht="18.75" customHeight="1">
      <c r="F277" s="108"/>
    </row>
    <row r="278" ht="18.75" customHeight="1">
      <c r="F278" s="108"/>
    </row>
    <row r="279" ht="18.75" customHeight="1">
      <c r="F279" s="108"/>
    </row>
    <row r="280" ht="18.75" customHeight="1">
      <c r="F280" s="108"/>
    </row>
    <row r="281" ht="18.75" customHeight="1">
      <c r="F281" s="108"/>
    </row>
    <row r="282" ht="18.75" customHeight="1">
      <c r="F282" s="108"/>
    </row>
    <row r="283" ht="18.75" customHeight="1">
      <c r="F283" s="108"/>
    </row>
    <row r="284" ht="18.75" customHeight="1">
      <c r="F284" s="108"/>
    </row>
    <row r="285" ht="18.75" customHeight="1">
      <c r="F285" s="108"/>
    </row>
    <row r="286" ht="18.75" customHeight="1">
      <c r="F286" s="108"/>
    </row>
    <row r="287" ht="18.75" customHeight="1">
      <c r="F287" s="108"/>
    </row>
    <row r="288" ht="18.75" customHeight="1">
      <c r="F288" s="108"/>
    </row>
    <row r="289" ht="18.75" customHeight="1">
      <c r="F289" s="108"/>
    </row>
    <row r="290" ht="18.75" customHeight="1">
      <c r="F290" s="108"/>
    </row>
    <row r="291" ht="18.75" customHeight="1">
      <c r="F291" s="108"/>
    </row>
    <row r="292" ht="18.75" customHeight="1">
      <c r="F292" s="108"/>
    </row>
    <row r="293" ht="18.75" customHeight="1">
      <c r="F293" s="108"/>
    </row>
    <row r="294" ht="18.75" customHeight="1">
      <c r="F294" s="108"/>
    </row>
    <row r="295" ht="18.75" customHeight="1">
      <c r="F295" s="108"/>
    </row>
    <row r="296" ht="18.75" customHeight="1">
      <c r="F296" s="108"/>
    </row>
    <row r="297" ht="18.75" customHeight="1">
      <c r="F297" s="108"/>
    </row>
    <row r="298" ht="18.75" customHeight="1">
      <c r="F298" s="108"/>
    </row>
    <row r="299" ht="18.75" customHeight="1">
      <c r="F299" s="108"/>
    </row>
    <row r="300" ht="18.75" customHeight="1">
      <c r="F300" s="108"/>
    </row>
    <row r="301" ht="18.75">
      <c r="F301" s="108"/>
    </row>
    <row r="302" ht="18.75">
      <c r="F302" s="108"/>
    </row>
    <row r="303" ht="18.75">
      <c r="F303" s="108"/>
    </row>
    <row r="304" ht="18.75">
      <c r="F304" s="108"/>
    </row>
    <row r="305" ht="18.75">
      <c r="F305" s="108"/>
    </row>
    <row r="306" ht="18.75">
      <c r="F306" s="108"/>
    </row>
    <row r="307" ht="18.75">
      <c r="F307" s="108"/>
    </row>
    <row r="308" ht="18.75">
      <c r="F308" s="108"/>
    </row>
    <row r="309" ht="18.75">
      <c r="F309" s="108"/>
    </row>
    <row r="310" ht="18.75">
      <c r="F310" s="108"/>
    </row>
    <row r="311" ht="18.75">
      <c r="F311" s="108"/>
    </row>
    <row r="312" ht="18.75">
      <c r="F312" s="108"/>
    </row>
    <row r="313" ht="18.75">
      <c r="F313" s="108"/>
    </row>
    <row r="314" ht="18.75">
      <c r="F314" s="108"/>
    </row>
    <row r="315" ht="18.75">
      <c r="F315" s="108"/>
    </row>
    <row r="316" ht="18.75">
      <c r="F316" s="108"/>
    </row>
    <row r="317" ht="18.75">
      <c r="F317" s="108"/>
    </row>
    <row r="318" ht="18.75">
      <c r="F318" s="108"/>
    </row>
    <row r="319" ht="18.75">
      <c r="F319" s="108"/>
    </row>
    <row r="320" ht="18.75">
      <c r="F320" s="108"/>
    </row>
    <row r="321" ht="18.75">
      <c r="F321" s="108"/>
    </row>
    <row r="322" ht="18.75">
      <c r="F322" s="108"/>
    </row>
    <row r="323" ht="18.75">
      <c r="F323" s="108"/>
    </row>
    <row r="324" ht="18.75">
      <c r="F324" s="108"/>
    </row>
    <row r="325" ht="18.75">
      <c r="F325" s="108"/>
    </row>
    <row r="326" ht="18.75">
      <c r="F326" s="108"/>
    </row>
    <row r="327" ht="18.75">
      <c r="F327" s="108"/>
    </row>
    <row r="328" ht="18.75">
      <c r="F328" s="108"/>
    </row>
    <row r="329" ht="18.75">
      <c r="F329" s="108"/>
    </row>
    <row r="330" ht="18.75">
      <c r="F330" s="108"/>
    </row>
    <row r="331" ht="18.75">
      <c r="F331" s="108"/>
    </row>
    <row r="332" ht="18.75">
      <c r="F332" s="108"/>
    </row>
    <row r="333" ht="18.75">
      <c r="F333" s="108"/>
    </row>
    <row r="334" ht="18.75">
      <c r="F334" s="108"/>
    </row>
    <row r="335" ht="18.75">
      <c r="F335" s="108"/>
    </row>
    <row r="336" ht="18.75">
      <c r="F336" s="108"/>
    </row>
    <row r="337" ht="18.75">
      <c r="F337" s="108"/>
    </row>
    <row r="338" ht="18.75">
      <c r="F338" s="108"/>
    </row>
    <row r="339" ht="18.75">
      <c r="F339" s="108"/>
    </row>
    <row r="340" ht="18.75">
      <c r="F340" s="108"/>
    </row>
    <row r="341" ht="18.75">
      <c r="F341" s="108"/>
    </row>
    <row r="342" ht="18.75">
      <c r="F342" s="108"/>
    </row>
    <row r="343" ht="18.75">
      <c r="F343" s="108"/>
    </row>
    <row r="344" ht="18.75">
      <c r="F344" s="108"/>
    </row>
    <row r="345" ht="18.75">
      <c r="F345" s="108"/>
    </row>
    <row r="346" ht="18.75">
      <c r="F346" s="108"/>
    </row>
    <row r="347" ht="18.75">
      <c r="F347" s="108"/>
    </row>
    <row r="348" ht="18.75">
      <c r="F348" s="108"/>
    </row>
    <row r="349" ht="18.75">
      <c r="F349" s="108"/>
    </row>
    <row r="350" ht="18.75">
      <c r="F350" s="108"/>
    </row>
    <row r="351" ht="18.75">
      <c r="F351" s="108"/>
    </row>
    <row r="352" ht="18.75">
      <c r="F352" s="108"/>
    </row>
    <row r="353" ht="18.75">
      <c r="F353" s="108"/>
    </row>
    <row r="354" ht="18.75">
      <c r="F354" s="108"/>
    </row>
    <row r="355" ht="18.75">
      <c r="F355" s="108"/>
    </row>
    <row r="356" ht="18.75">
      <c r="F356" s="108"/>
    </row>
    <row r="357" ht="18.75">
      <c r="F357" s="108"/>
    </row>
    <row r="358" ht="18.75">
      <c r="F358" s="108"/>
    </row>
    <row r="359" ht="18.75">
      <c r="F359" s="108"/>
    </row>
    <row r="360" ht="18.75">
      <c r="F360" s="108"/>
    </row>
    <row r="361" ht="18.75">
      <c r="F361" s="108"/>
    </row>
    <row r="362" ht="18.75">
      <c r="F362" s="108"/>
    </row>
    <row r="363" ht="18.75">
      <c r="F363" s="108"/>
    </row>
    <row r="364" ht="18.75">
      <c r="F364" s="108"/>
    </row>
    <row r="365" ht="18.75">
      <c r="F365" s="108"/>
    </row>
    <row r="366" ht="18.75">
      <c r="F366" s="108"/>
    </row>
    <row r="367" ht="18.75">
      <c r="F367" s="108"/>
    </row>
    <row r="368" ht="18.75">
      <c r="F368" s="108"/>
    </row>
    <row r="369" ht="18.75">
      <c r="F369" s="108"/>
    </row>
    <row r="370" ht="18.75">
      <c r="F370" s="108"/>
    </row>
    <row r="371" ht="18.75">
      <c r="F371" s="108"/>
    </row>
    <row r="372" ht="18.75">
      <c r="F372" s="108"/>
    </row>
    <row r="373" ht="18.75">
      <c r="F373" s="108"/>
    </row>
    <row r="374" ht="18.75">
      <c r="F374" s="108"/>
    </row>
    <row r="375" ht="18.75">
      <c r="F375" s="108"/>
    </row>
    <row r="376" ht="18.75">
      <c r="F376" s="108"/>
    </row>
    <row r="377" ht="18.75">
      <c r="F377" s="108"/>
    </row>
    <row r="378" ht="18.75">
      <c r="F378" s="108"/>
    </row>
    <row r="379" ht="18.75">
      <c r="F379" s="108"/>
    </row>
    <row r="380" ht="18.75">
      <c r="F380" s="108"/>
    </row>
    <row r="381" ht="18.75">
      <c r="F381" s="108"/>
    </row>
    <row r="382" ht="18.75">
      <c r="F382" s="108"/>
    </row>
    <row r="383" ht="18.75">
      <c r="F383" s="108"/>
    </row>
    <row r="384" ht="18.75">
      <c r="F384" s="108"/>
    </row>
    <row r="385" ht="18.75">
      <c r="F385" s="108"/>
    </row>
    <row r="386" ht="18.75">
      <c r="F386" s="108"/>
    </row>
    <row r="387" ht="18.75">
      <c r="F387" s="108"/>
    </row>
    <row r="388" ht="18.75">
      <c r="F388" s="108"/>
    </row>
    <row r="389" ht="18.75">
      <c r="F389" s="108"/>
    </row>
    <row r="390" ht="18.75">
      <c r="F390" s="108"/>
    </row>
    <row r="391" ht="18.75">
      <c r="F391" s="108"/>
    </row>
    <row r="392" ht="18.75">
      <c r="F392" s="108"/>
    </row>
    <row r="393" ht="18.75">
      <c r="F393" s="108"/>
    </row>
    <row r="394" ht="18.75">
      <c r="F394" s="108"/>
    </row>
    <row r="395" ht="18.75">
      <c r="F395" s="108"/>
    </row>
    <row r="396" ht="18.75">
      <c r="F396" s="108"/>
    </row>
    <row r="397" ht="18.75">
      <c r="F397" s="108"/>
    </row>
    <row r="398" ht="18.75">
      <c r="F398" s="108"/>
    </row>
    <row r="399" ht="18.75">
      <c r="F399" s="108"/>
    </row>
    <row r="400" ht="18.75">
      <c r="F400" s="108"/>
    </row>
    <row r="401" ht="18.75">
      <c r="F401" s="108"/>
    </row>
    <row r="402" ht="18.75">
      <c r="F402" s="108"/>
    </row>
    <row r="403" ht="18.75">
      <c r="F403" s="108"/>
    </row>
    <row r="404" ht="18.75">
      <c r="F404" s="108"/>
    </row>
    <row r="405" ht="18.75">
      <c r="F405" s="108"/>
    </row>
    <row r="406" ht="18.75">
      <c r="F406" s="108"/>
    </row>
    <row r="407" ht="18.75">
      <c r="F407" s="108"/>
    </row>
    <row r="408" ht="18.75">
      <c r="F408" s="108"/>
    </row>
    <row r="409" ht="18.75">
      <c r="F409" s="108"/>
    </row>
    <row r="410" ht="18.75">
      <c r="F410" s="108"/>
    </row>
    <row r="411" ht="18.75">
      <c r="F411" s="108"/>
    </row>
    <row r="412" ht="18.75">
      <c r="F412" s="108"/>
    </row>
    <row r="413" ht="18.75">
      <c r="F413" s="108"/>
    </row>
    <row r="414" ht="18.75">
      <c r="F414" s="108"/>
    </row>
    <row r="415" ht="18.75">
      <c r="F415" s="108"/>
    </row>
    <row r="416" ht="18.75">
      <c r="F416" s="108"/>
    </row>
    <row r="417" ht="18.75">
      <c r="F417" s="108"/>
    </row>
    <row r="418" ht="18.75">
      <c r="F418" s="108"/>
    </row>
    <row r="419" ht="18.75">
      <c r="F419" s="108"/>
    </row>
    <row r="420" ht="18.75">
      <c r="F420" s="108"/>
    </row>
    <row r="421" ht="18.75">
      <c r="F421" s="108"/>
    </row>
    <row r="422" ht="18.75">
      <c r="F422" s="108"/>
    </row>
    <row r="423" ht="18.75">
      <c r="F423" s="108"/>
    </row>
    <row r="424" ht="18.75">
      <c r="F424" s="108"/>
    </row>
    <row r="425" ht="18.75">
      <c r="F425" s="108"/>
    </row>
    <row r="426" ht="18.75">
      <c r="F426" s="108"/>
    </row>
    <row r="427" ht="18.75">
      <c r="F427" s="108"/>
    </row>
    <row r="428" ht="18.75">
      <c r="F428" s="108"/>
    </row>
    <row r="429" ht="18.75">
      <c r="F429" s="108"/>
    </row>
    <row r="430" ht="18.75">
      <c r="F430" s="108"/>
    </row>
    <row r="431" ht="18.75">
      <c r="F431" s="108"/>
    </row>
    <row r="432" ht="18.75">
      <c r="F432" s="108"/>
    </row>
    <row r="433" ht="18.75">
      <c r="F433" s="108"/>
    </row>
    <row r="434" ht="18.75">
      <c r="F434" s="108"/>
    </row>
    <row r="435" ht="18.75">
      <c r="F435" s="108"/>
    </row>
    <row r="436" ht="18.75">
      <c r="F436" s="108"/>
    </row>
    <row r="437" ht="18.75">
      <c r="F437" s="108"/>
    </row>
    <row r="438" ht="18.75">
      <c r="F438" s="108"/>
    </row>
    <row r="439" ht="18.75">
      <c r="F439" s="108"/>
    </row>
    <row r="440" ht="18.75">
      <c r="F440" s="108"/>
    </row>
    <row r="441" ht="18.75">
      <c r="F441" s="108"/>
    </row>
    <row r="442" ht="18.75">
      <c r="F442" s="108"/>
    </row>
    <row r="443" ht="18.75">
      <c r="F443" s="108"/>
    </row>
    <row r="444" ht="18.75">
      <c r="F444" s="108"/>
    </row>
    <row r="445" ht="18.75">
      <c r="F445" s="108"/>
    </row>
    <row r="446" ht="18.75">
      <c r="F446" s="108"/>
    </row>
    <row r="447" ht="18.75">
      <c r="F447" s="108"/>
    </row>
    <row r="448" ht="18.75">
      <c r="F448" s="108"/>
    </row>
    <row r="449" ht="18.75">
      <c r="F449" s="108"/>
    </row>
    <row r="450" ht="18.75">
      <c r="F450" s="108"/>
    </row>
    <row r="451" ht="18.75">
      <c r="F451" s="108"/>
    </row>
    <row r="452" ht="18.75">
      <c r="F452" s="108"/>
    </row>
    <row r="453" ht="18.75">
      <c r="F453" s="108"/>
    </row>
    <row r="454" ht="18.75">
      <c r="F454" s="108"/>
    </row>
    <row r="455" ht="18.75">
      <c r="F455" s="108"/>
    </row>
    <row r="456" ht="18.75">
      <c r="F456" s="108"/>
    </row>
    <row r="457" ht="18.75">
      <c r="F457" s="108"/>
    </row>
  </sheetData>
  <sheetProtection/>
  <mergeCells count="4">
    <mergeCell ref="F2:J2"/>
    <mergeCell ref="F4:J4"/>
    <mergeCell ref="A6:I7"/>
    <mergeCell ref="A135:B135"/>
  </mergeCells>
  <printOptions/>
  <pageMargins left="0.7" right="0.7" top="0.75" bottom="0.75" header="0.3" footer="0.3"/>
  <pageSetup horizontalDpi="600" verticalDpi="600" orientation="landscape" paperSize="9" scale="79" r:id="rId1"/>
  <rowBreaks count="1" manualBreakCount="1">
    <brk id="3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52"/>
  <sheetViews>
    <sheetView view="pageBreakPreview" zoomScale="60" zoomScalePageLayoutView="0" workbookViewId="0" topLeftCell="A35">
      <selection activeCell="C49" sqref="C49"/>
    </sheetView>
  </sheetViews>
  <sheetFormatPr defaultColWidth="9.00390625" defaultRowHeight="12.75"/>
  <cols>
    <col min="1" max="1" width="34.75390625" style="35" customWidth="1"/>
    <col min="2" max="2" width="75.25390625" style="35" customWidth="1"/>
    <col min="3" max="3" width="22.75390625" style="35" customWidth="1"/>
    <col min="4" max="4" width="18.25390625" style="35" customWidth="1"/>
    <col min="5" max="5" width="20.625" style="35" customWidth="1"/>
    <col min="6" max="6" width="18.375" style="35" customWidth="1"/>
    <col min="7" max="7" width="20.375" style="119" customWidth="1"/>
    <col min="8" max="8" width="11.00390625" style="35" customWidth="1"/>
    <col min="9" max="9" width="11.75390625" style="35" customWidth="1"/>
    <col min="10" max="10" width="10.375" style="35" bestFit="1" customWidth="1"/>
    <col min="11" max="16384" width="9.125" style="35" customWidth="1"/>
  </cols>
  <sheetData>
    <row r="1" spans="1:9" ht="18.75">
      <c r="A1" s="194" t="s">
        <v>277</v>
      </c>
      <c r="B1" s="194"/>
      <c r="C1" s="194"/>
      <c r="D1" s="194"/>
      <c r="E1" s="194"/>
      <c r="F1" s="194"/>
      <c r="G1" s="194"/>
      <c r="H1" s="194"/>
      <c r="I1" s="194"/>
    </row>
    <row r="2" spans="1:9" ht="18.75">
      <c r="A2" s="194"/>
      <c r="B2" s="194"/>
      <c r="C2" s="194"/>
      <c r="D2" s="194"/>
      <c r="E2" s="194"/>
      <c r="F2" s="194"/>
      <c r="G2" s="194"/>
      <c r="H2" s="194"/>
      <c r="I2" s="194"/>
    </row>
    <row r="3" spans="1:9" ht="18.75">
      <c r="A3" s="139"/>
      <c r="B3" s="139"/>
      <c r="C3" s="139"/>
      <c r="D3" s="139"/>
      <c r="E3" s="139"/>
      <c r="F3" s="139"/>
      <c r="G3" s="117"/>
      <c r="H3" s="139"/>
      <c r="I3" s="139"/>
    </row>
    <row r="4" spans="1:9" ht="78">
      <c r="A4" s="36" t="s">
        <v>175</v>
      </c>
      <c r="B4" s="37" t="s">
        <v>176</v>
      </c>
      <c r="C4" s="38" t="s">
        <v>269</v>
      </c>
      <c r="D4" s="36" t="s">
        <v>229</v>
      </c>
      <c r="E4" s="36" t="s">
        <v>245</v>
      </c>
      <c r="F4" s="36" t="s">
        <v>270</v>
      </c>
      <c r="G4" s="36" t="s">
        <v>276</v>
      </c>
      <c r="H4" s="115" t="s">
        <v>268</v>
      </c>
      <c r="I4" s="138" t="s">
        <v>254</v>
      </c>
    </row>
    <row r="5" spans="1:9" ht="18.75">
      <c r="A5" s="40" t="s">
        <v>177</v>
      </c>
      <c r="B5" s="41" t="s">
        <v>178</v>
      </c>
      <c r="C5" s="30"/>
      <c r="D5" s="42"/>
      <c r="E5" s="42"/>
      <c r="F5" s="42"/>
      <c r="G5" s="118"/>
      <c r="H5" s="42"/>
      <c r="I5" s="43"/>
    </row>
    <row r="6" spans="1:9" ht="18.75">
      <c r="A6" s="44"/>
      <c r="B6" s="45" t="s">
        <v>179</v>
      </c>
      <c r="C6" s="30">
        <f>C7+C10+C15+C19+C20+C9</f>
        <v>6227099</v>
      </c>
      <c r="D6" s="30">
        <f>D7+D10+D15+D19+D20+D9</f>
        <v>6382600</v>
      </c>
      <c r="E6" s="30">
        <f>E7+E10+E15+E19+E20+E9</f>
        <v>1316908.3600000003</v>
      </c>
      <c r="F6" s="30">
        <f>F7+F10+F15+F19+F20+F9</f>
        <v>6227099</v>
      </c>
      <c r="G6" s="30">
        <f>G7+G10+G15+G19+G20+G9</f>
        <v>1167117.5099999998</v>
      </c>
      <c r="H6" s="46">
        <f>G6/F6*100</f>
        <v>18.742555883566325</v>
      </c>
      <c r="I6" s="46">
        <f>E6/D6*100</f>
        <v>20.632788518785453</v>
      </c>
    </row>
    <row r="7" spans="1:9" ht="18.75">
      <c r="A7" s="44" t="s">
        <v>180</v>
      </c>
      <c r="B7" s="44" t="s">
        <v>181</v>
      </c>
      <c r="C7" s="30">
        <f>C8</f>
        <v>3114700</v>
      </c>
      <c r="D7" s="31">
        <f>D8</f>
        <v>2956175</v>
      </c>
      <c r="E7" s="31">
        <f>E8</f>
        <v>605547.67</v>
      </c>
      <c r="F7" s="31">
        <f>F8</f>
        <v>3114700</v>
      </c>
      <c r="G7" s="31">
        <f>G8</f>
        <v>592721.96</v>
      </c>
      <c r="H7" s="46">
        <f aca="true" t="shared" si="0" ref="H7:H70">G7/F7*100</f>
        <v>19.029825023276718</v>
      </c>
      <c r="I7" s="46">
        <f aca="true" t="shared" si="1" ref="I7:I70">E7/D7*100</f>
        <v>20.484161796916624</v>
      </c>
    </row>
    <row r="8" spans="1:9" ht="18.75">
      <c r="A8" s="47" t="s">
        <v>182</v>
      </c>
      <c r="B8" s="48" t="s">
        <v>183</v>
      </c>
      <c r="C8" s="32">
        <v>3114700</v>
      </c>
      <c r="D8" s="3">
        <v>2956175</v>
      </c>
      <c r="E8" s="12">
        <v>605547.67</v>
      </c>
      <c r="F8" s="49">
        <v>3114700</v>
      </c>
      <c r="G8" s="152">
        <v>592721.96</v>
      </c>
      <c r="H8" s="50">
        <f t="shared" si="0"/>
        <v>19.029825023276718</v>
      </c>
      <c r="I8" s="50">
        <f t="shared" si="1"/>
        <v>20.484161796916624</v>
      </c>
    </row>
    <row r="9" spans="1:9" ht="37.5">
      <c r="A9" s="87" t="s">
        <v>272</v>
      </c>
      <c r="B9" s="140" t="s">
        <v>271</v>
      </c>
      <c r="C9" s="30">
        <v>63049</v>
      </c>
      <c r="D9" s="31"/>
      <c r="E9" s="29"/>
      <c r="F9" s="31">
        <v>63049</v>
      </c>
      <c r="G9" s="151">
        <v>13379.5</v>
      </c>
      <c r="H9" s="46">
        <f t="shared" si="0"/>
        <v>21.22079652333899</v>
      </c>
      <c r="I9" s="50"/>
    </row>
    <row r="10" spans="1:9" ht="18.75">
      <c r="A10" s="44" t="s">
        <v>184</v>
      </c>
      <c r="B10" s="44" t="s">
        <v>185</v>
      </c>
      <c r="C10" s="30">
        <f>C11+C12+C13+C14</f>
        <v>1620350</v>
      </c>
      <c r="D10" s="30">
        <f>D11+D12+D13+D14</f>
        <v>2080000</v>
      </c>
      <c r="E10" s="30">
        <f>E11+E12+E13+E14</f>
        <v>448795.95</v>
      </c>
      <c r="F10" s="31">
        <f>F11+F12+F13+F14</f>
        <v>1620350</v>
      </c>
      <c r="G10" s="31">
        <f>G11+G12+G13+G14</f>
        <v>355709.92</v>
      </c>
      <c r="H10" s="46">
        <f t="shared" si="0"/>
        <v>21.95265961057796</v>
      </c>
      <c r="I10" s="46">
        <f t="shared" si="1"/>
        <v>21.576728365384614</v>
      </c>
    </row>
    <row r="11" spans="1:9" ht="41.25" customHeight="1">
      <c r="A11" s="47" t="s">
        <v>186</v>
      </c>
      <c r="B11" s="51" t="s">
        <v>187</v>
      </c>
      <c r="C11" s="32">
        <v>974000</v>
      </c>
      <c r="D11" s="3">
        <v>1400000</v>
      </c>
      <c r="E11" s="12">
        <v>289701.84</v>
      </c>
      <c r="F11" s="80">
        <v>974000</v>
      </c>
      <c r="G11" s="152">
        <v>181788.58</v>
      </c>
      <c r="H11" s="50">
        <f t="shared" si="0"/>
        <v>18.66412525667351</v>
      </c>
      <c r="I11" s="50">
        <f t="shared" si="1"/>
        <v>20.69298857142857</v>
      </c>
    </row>
    <row r="12" spans="1:9" ht="37.5" customHeight="1">
      <c r="A12" s="47" t="s">
        <v>188</v>
      </c>
      <c r="B12" s="51" t="s">
        <v>189</v>
      </c>
      <c r="C12" s="32">
        <v>596000</v>
      </c>
      <c r="D12" s="3">
        <v>555000</v>
      </c>
      <c r="E12" s="12">
        <v>135932.92</v>
      </c>
      <c r="F12" s="80">
        <v>596000</v>
      </c>
      <c r="G12" s="152">
        <v>128066.28</v>
      </c>
      <c r="H12" s="50">
        <f t="shared" si="0"/>
        <v>21.487630872483223</v>
      </c>
      <c r="I12" s="50">
        <f t="shared" si="1"/>
        <v>24.492418018018018</v>
      </c>
    </row>
    <row r="13" spans="1:9" ht="18.75">
      <c r="A13" s="47" t="s">
        <v>190</v>
      </c>
      <c r="B13" s="47" t="s">
        <v>191</v>
      </c>
      <c r="C13" s="32">
        <v>43200</v>
      </c>
      <c r="D13" s="12">
        <v>85000</v>
      </c>
      <c r="E13" s="12">
        <v>20003.54</v>
      </c>
      <c r="F13" s="80">
        <v>43200</v>
      </c>
      <c r="G13" s="152">
        <v>41042.36</v>
      </c>
      <c r="H13" s="50">
        <f t="shared" si="0"/>
        <v>95.00546296296297</v>
      </c>
      <c r="I13" s="50">
        <f t="shared" si="1"/>
        <v>23.533576470588237</v>
      </c>
    </row>
    <row r="14" spans="1:9" ht="18.75">
      <c r="A14" s="52" t="s">
        <v>231</v>
      </c>
      <c r="B14" s="53" t="s">
        <v>230</v>
      </c>
      <c r="C14" s="32">
        <v>7150</v>
      </c>
      <c r="D14" s="12">
        <v>40000</v>
      </c>
      <c r="E14" s="12">
        <v>3157.65</v>
      </c>
      <c r="F14" s="80">
        <v>7150</v>
      </c>
      <c r="G14" s="152">
        <v>4812.7</v>
      </c>
      <c r="H14" s="50">
        <f t="shared" si="0"/>
        <v>67.31048951048952</v>
      </c>
      <c r="I14" s="50">
        <f t="shared" si="1"/>
        <v>7.894125000000001</v>
      </c>
    </row>
    <row r="15" spans="1:9" ht="18.75">
      <c r="A15" s="44" t="s">
        <v>192</v>
      </c>
      <c r="B15" s="44" t="s">
        <v>193</v>
      </c>
      <c r="C15" s="55">
        <f>C16+C18+C17</f>
        <v>1385000</v>
      </c>
      <c r="D15" s="31">
        <f>D16+D17+D18</f>
        <v>1304825</v>
      </c>
      <c r="E15" s="31">
        <f>E16+E17+E18</f>
        <v>252412.33000000002</v>
      </c>
      <c r="F15" s="56">
        <f>F16+F17+F18</f>
        <v>1385000</v>
      </c>
      <c r="G15" s="31">
        <f>G16+G17+G18</f>
        <v>191807.47999999998</v>
      </c>
      <c r="H15" s="46">
        <f t="shared" si="0"/>
        <v>13.848915523465703</v>
      </c>
      <c r="I15" s="46">
        <f t="shared" si="1"/>
        <v>19.344535090912576</v>
      </c>
    </row>
    <row r="16" spans="1:9" ht="57" customHeight="1">
      <c r="A16" s="47" t="s">
        <v>194</v>
      </c>
      <c r="B16" s="51" t="s">
        <v>195</v>
      </c>
      <c r="C16" s="57">
        <v>115000</v>
      </c>
      <c r="D16" s="3">
        <v>92000</v>
      </c>
      <c r="E16" s="12">
        <v>9909.84</v>
      </c>
      <c r="F16" s="80">
        <v>115000</v>
      </c>
      <c r="G16" s="152">
        <v>10727.61</v>
      </c>
      <c r="H16" s="50">
        <f t="shared" si="0"/>
        <v>9.328356521739131</v>
      </c>
      <c r="I16" s="50">
        <f t="shared" si="1"/>
        <v>10.771565217391304</v>
      </c>
    </row>
    <row r="17" spans="1:9" ht="18.75">
      <c r="A17" s="58" t="s">
        <v>233</v>
      </c>
      <c r="B17" s="59" t="s">
        <v>232</v>
      </c>
      <c r="C17" s="32">
        <v>660000</v>
      </c>
      <c r="D17" s="3">
        <v>622825</v>
      </c>
      <c r="E17" s="12">
        <v>111564.8</v>
      </c>
      <c r="F17" s="80">
        <v>660000</v>
      </c>
      <c r="G17" s="152">
        <v>57282.56</v>
      </c>
      <c r="H17" s="50">
        <f t="shared" si="0"/>
        <v>8.679175757575758</v>
      </c>
      <c r="I17" s="50">
        <f t="shared" si="1"/>
        <v>17.912704210653075</v>
      </c>
    </row>
    <row r="18" spans="1:9" ht="17.25" customHeight="1">
      <c r="A18" s="47" t="s">
        <v>196</v>
      </c>
      <c r="B18" s="60" t="s">
        <v>197</v>
      </c>
      <c r="C18" s="32">
        <v>610000</v>
      </c>
      <c r="D18" s="3">
        <v>590000</v>
      </c>
      <c r="E18" s="12">
        <v>130937.69</v>
      </c>
      <c r="F18" s="80">
        <v>610000</v>
      </c>
      <c r="G18" s="152">
        <v>123797.31</v>
      </c>
      <c r="H18" s="50">
        <f t="shared" si="0"/>
        <v>20.294640983606556</v>
      </c>
      <c r="I18" s="50">
        <f t="shared" si="1"/>
        <v>22.192828813559323</v>
      </c>
    </row>
    <row r="19" spans="1:9" ht="18.75">
      <c r="A19" s="44" t="s">
        <v>198</v>
      </c>
      <c r="B19" s="44" t="s">
        <v>199</v>
      </c>
      <c r="C19" s="30">
        <v>44000</v>
      </c>
      <c r="D19" s="9">
        <v>41600</v>
      </c>
      <c r="E19" s="16">
        <v>10148.81</v>
      </c>
      <c r="F19" s="107">
        <v>44000</v>
      </c>
      <c r="G19" s="151">
        <v>13500.13</v>
      </c>
      <c r="H19" s="46">
        <f t="shared" si="0"/>
        <v>30.682113636363635</v>
      </c>
      <c r="I19" s="46">
        <f t="shared" si="1"/>
        <v>24.396177884615383</v>
      </c>
    </row>
    <row r="20" spans="1:9" ht="38.25" customHeight="1">
      <c r="A20" s="44" t="s">
        <v>200</v>
      </c>
      <c r="B20" s="140" t="s">
        <v>201</v>
      </c>
      <c r="C20" s="55">
        <v>0</v>
      </c>
      <c r="D20" s="31"/>
      <c r="E20" s="16">
        <f>E21+E22</f>
        <v>3.6</v>
      </c>
      <c r="F20" s="31">
        <f>F21+F22</f>
        <v>0</v>
      </c>
      <c r="G20" s="31">
        <f>G21+G22</f>
        <v>-1.48</v>
      </c>
      <c r="H20" s="50"/>
      <c r="I20" s="50"/>
    </row>
    <row r="21" spans="1:9" ht="18" customHeight="1">
      <c r="A21" s="47" t="s">
        <v>202</v>
      </c>
      <c r="B21" s="61" t="s">
        <v>203</v>
      </c>
      <c r="C21" s="32">
        <v>0</v>
      </c>
      <c r="D21" s="49"/>
      <c r="E21" s="33">
        <v>3.15</v>
      </c>
      <c r="F21" s="80">
        <v>0</v>
      </c>
      <c r="G21" s="152">
        <v>-3.08</v>
      </c>
      <c r="H21" s="50"/>
      <c r="I21" s="50"/>
    </row>
    <row r="22" spans="1:9" ht="40.5" customHeight="1">
      <c r="A22" s="47" t="s">
        <v>204</v>
      </c>
      <c r="B22" s="61" t="s">
        <v>205</v>
      </c>
      <c r="C22" s="32">
        <v>0</v>
      </c>
      <c r="D22" s="49"/>
      <c r="E22" s="26">
        <v>0.45</v>
      </c>
      <c r="F22" s="80">
        <v>0</v>
      </c>
      <c r="G22" s="152">
        <v>1.6</v>
      </c>
      <c r="H22" s="50"/>
      <c r="I22" s="50"/>
    </row>
    <row r="23" spans="1:9" ht="18.75">
      <c r="A23" s="44"/>
      <c r="B23" s="45" t="s">
        <v>207</v>
      </c>
      <c r="C23" s="55">
        <f>C24+C32+C33+C36+C42+C43</f>
        <v>1160503.1</v>
      </c>
      <c r="D23" s="31">
        <f>D24+D32+D33+D36+D42+D43+D44</f>
        <v>1052837.5</v>
      </c>
      <c r="E23" s="31">
        <f>E24+E32+E33+E36+E42+E43+E44</f>
        <v>187580.1</v>
      </c>
      <c r="F23" s="31">
        <f>F24+F42+F43+F35+F36+F44+F34+F32</f>
        <v>1160503.1</v>
      </c>
      <c r="G23" s="31">
        <f>G24+G32+G33+G36+G42+G43+G44</f>
        <v>267363.5</v>
      </c>
      <c r="H23" s="46">
        <f t="shared" si="0"/>
        <v>23.03858559274852</v>
      </c>
      <c r="I23" s="46">
        <f t="shared" si="1"/>
        <v>17.816624122905957</v>
      </c>
    </row>
    <row r="24" spans="1:9" ht="39" customHeight="1">
      <c r="A24" s="44" t="s">
        <v>208</v>
      </c>
      <c r="B24" s="64" t="s">
        <v>209</v>
      </c>
      <c r="C24" s="55">
        <f>C31+C30+C26+C25</f>
        <v>681742.1</v>
      </c>
      <c r="D24" s="31">
        <f>D25+D26+D30+D31</f>
        <v>635133.4</v>
      </c>
      <c r="E24" s="31">
        <f>E25+E26+E30+E31</f>
        <v>59317.130000000005</v>
      </c>
      <c r="F24" s="31">
        <f>F25+F26+F30+F31</f>
        <v>681742.1</v>
      </c>
      <c r="G24" s="31">
        <f>G25+G26+G30+G31</f>
        <v>91851.73000000001</v>
      </c>
      <c r="H24" s="46">
        <f t="shared" si="0"/>
        <v>13.47309048392347</v>
      </c>
      <c r="I24" s="46">
        <f t="shared" si="1"/>
        <v>9.339318322733462</v>
      </c>
    </row>
    <row r="25" spans="1:9" ht="86.25" customHeight="1" hidden="1">
      <c r="A25" s="47" t="s">
        <v>210</v>
      </c>
      <c r="B25" s="51" t="s">
        <v>211</v>
      </c>
      <c r="C25" s="32">
        <v>0</v>
      </c>
      <c r="D25" s="49">
        <v>0</v>
      </c>
      <c r="E25" s="49">
        <v>0</v>
      </c>
      <c r="F25" s="80">
        <v>0</v>
      </c>
      <c r="G25" s="63">
        <v>0</v>
      </c>
      <c r="H25" s="50" t="e">
        <f t="shared" si="0"/>
        <v>#DIV/0!</v>
      </c>
      <c r="I25" s="50" t="e">
        <f t="shared" si="1"/>
        <v>#DIV/0!</v>
      </c>
    </row>
    <row r="26" spans="1:9" ht="93" customHeight="1">
      <c r="A26" s="47" t="s">
        <v>212</v>
      </c>
      <c r="B26" s="61" t="s">
        <v>151</v>
      </c>
      <c r="C26" s="30">
        <f>C27+C29+C28</f>
        <v>614000</v>
      </c>
      <c r="D26" s="31">
        <f>D27+D28+D29</f>
        <v>544000</v>
      </c>
      <c r="E26" s="31">
        <f>E27+E28+E29</f>
        <v>45589.64000000001</v>
      </c>
      <c r="F26" s="31">
        <f>F27+F29+F28</f>
        <v>614000</v>
      </c>
      <c r="G26" s="31">
        <f>G27+G29+G28</f>
        <v>77514.09000000001</v>
      </c>
      <c r="H26" s="46">
        <f t="shared" si="0"/>
        <v>12.624444625407168</v>
      </c>
      <c r="I26" s="46">
        <f t="shared" si="1"/>
        <v>8.380448529411765</v>
      </c>
    </row>
    <row r="27" spans="1:9" ht="94.5" customHeight="1">
      <c r="A27" s="47" t="s">
        <v>213</v>
      </c>
      <c r="B27" s="61" t="s">
        <v>146</v>
      </c>
      <c r="C27" s="32">
        <v>600000</v>
      </c>
      <c r="D27" s="3">
        <v>530000</v>
      </c>
      <c r="E27" s="12">
        <v>45576.98</v>
      </c>
      <c r="F27" s="49">
        <v>600000</v>
      </c>
      <c r="G27" s="152">
        <v>76706.71</v>
      </c>
      <c r="H27" s="50">
        <f t="shared" si="0"/>
        <v>12.78445166666667</v>
      </c>
      <c r="I27" s="50">
        <f t="shared" si="1"/>
        <v>8.599430188679245</v>
      </c>
    </row>
    <row r="28" spans="1:9" ht="94.5" customHeight="1">
      <c r="A28" s="47" t="s">
        <v>247</v>
      </c>
      <c r="B28" s="66" t="s">
        <v>214</v>
      </c>
      <c r="C28" s="32">
        <v>14000</v>
      </c>
      <c r="D28" s="3">
        <v>14000</v>
      </c>
      <c r="E28" s="12">
        <v>7.37</v>
      </c>
      <c r="F28" s="49">
        <v>14000</v>
      </c>
      <c r="G28" s="152">
        <v>803.3</v>
      </c>
      <c r="H28" s="50">
        <f t="shared" si="0"/>
        <v>5.737857142857142</v>
      </c>
      <c r="I28" s="50">
        <f t="shared" si="1"/>
        <v>0.052642857142857144</v>
      </c>
    </row>
    <row r="29" spans="1:9" ht="93.75" customHeight="1">
      <c r="A29" s="47" t="s">
        <v>248</v>
      </c>
      <c r="B29" s="66" t="s">
        <v>150</v>
      </c>
      <c r="C29" s="32"/>
      <c r="D29" s="3"/>
      <c r="E29" s="12">
        <v>5.29</v>
      </c>
      <c r="F29" s="49"/>
      <c r="G29" s="141">
        <v>4.08</v>
      </c>
      <c r="H29" s="50"/>
      <c r="I29" s="50"/>
    </row>
    <row r="30" spans="1:9" ht="63.75" customHeight="1">
      <c r="A30" s="47" t="s">
        <v>215</v>
      </c>
      <c r="B30" s="66" t="s">
        <v>216</v>
      </c>
      <c r="C30" s="32">
        <v>11742.1</v>
      </c>
      <c r="D30" s="3">
        <v>15233.4</v>
      </c>
      <c r="E30" s="12">
        <v>2284.16</v>
      </c>
      <c r="F30" s="141">
        <v>11742.1</v>
      </c>
      <c r="G30" s="152">
        <v>5044.53</v>
      </c>
      <c r="H30" s="50">
        <f t="shared" si="0"/>
        <v>42.961054666541756</v>
      </c>
      <c r="I30" s="50">
        <f t="shared" si="1"/>
        <v>14.994420155710477</v>
      </c>
    </row>
    <row r="31" spans="1:9" ht="124.5" customHeight="1">
      <c r="A31" s="47" t="s">
        <v>217</v>
      </c>
      <c r="B31" s="51" t="s">
        <v>218</v>
      </c>
      <c r="C31" s="32">
        <v>56000</v>
      </c>
      <c r="D31" s="3">
        <v>75900</v>
      </c>
      <c r="E31" s="12">
        <v>11443.33</v>
      </c>
      <c r="F31" s="49">
        <v>56000</v>
      </c>
      <c r="G31" s="152">
        <v>9293.11</v>
      </c>
      <c r="H31" s="50">
        <f t="shared" si="0"/>
        <v>16.594839285714286</v>
      </c>
      <c r="I31" s="50">
        <f t="shared" si="1"/>
        <v>15.076851119894599</v>
      </c>
    </row>
    <row r="32" spans="1:9" ht="29.25" customHeight="1">
      <c r="A32" s="44" t="s">
        <v>219</v>
      </c>
      <c r="B32" s="64" t="s">
        <v>220</v>
      </c>
      <c r="C32" s="55">
        <v>20015</v>
      </c>
      <c r="D32" s="3">
        <v>26600</v>
      </c>
      <c r="E32" s="12">
        <v>3762.24</v>
      </c>
      <c r="F32" s="151">
        <v>20015</v>
      </c>
      <c r="G32" s="151">
        <v>2879.67</v>
      </c>
      <c r="H32" s="46">
        <f t="shared" si="0"/>
        <v>14.387559330502123</v>
      </c>
      <c r="I32" s="46">
        <f t="shared" si="1"/>
        <v>14.14375939849624</v>
      </c>
    </row>
    <row r="33" spans="1:9" ht="36.75" customHeight="1">
      <c r="A33" s="44" t="s">
        <v>221</v>
      </c>
      <c r="B33" s="64" t="s">
        <v>222</v>
      </c>
      <c r="C33" s="55">
        <f>C34+C35</f>
        <v>2986</v>
      </c>
      <c r="D33" s="31">
        <f>D35+D34</f>
        <v>1525</v>
      </c>
      <c r="E33" s="31">
        <f>E35+E34</f>
        <v>4187.83</v>
      </c>
      <c r="F33" s="56">
        <f>F35+F34</f>
        <v>2986</v>
      </c>
      <c r="G33" s="31">
        <f>G35+G34</f>
        <v>4143.06</v>
      </c>
      <c r="H33" s="46">
        <f t="shared" si="0"/>
        <v>138.7494976557267</v>
      </c>
      <c r="I33" s="46">
        <f t="shared" si="1"/>
        <v>274.6118032786885</v>
      </c>
    </row>
    <row r="34" spans="1:9" ht="36.75" customHeight="1">
      <c r="A34" s="47" t="s">
        <v>57</v>
      </c>
      <c r="B34" s="51" t="s">
        <v>0</v>
      </c>
      <c r="C34" s="32">
        <v>336</v>
      </c>
      <c r="D34" s="3">
        <v>25</v>
      </c>
      <c r="E34" s="12">
        <v>6.96</v>
      </c>
      <c r="F34" s="80">
        <v>336</v>
      </c>
      <c r="G34" s="26">
        <v>85.8</v>
      </c>
      <c r="H34" s="50">
        <f t="shared" si="0"/>
        <v>25.535714285714285</v>
      </c>
      <c r="I34" s="50">
        <f t="shared" si="1"/>
        <v>27.839999999999996</v>
      </c>
    </row>
    <row r="35" spans="1:9" ht="59.25" customHeight="1">
      <c r="A35" s="47" t="s">
        <v>1</v>
      </c>
      <c r="B35" s="51" t="s">
        <v>0</v>
      </c>
      <c r="C35" s="32">
        <v>2650</v>
      </c>
      <c r="D35" s="3">
        <v>1500</v>
      </c>
      <c r="E35" s="12">
        <v>4180.87</v>
      </c>
      <c r="F35" s="80">
        <v>2650</v>
      </c>
      <c r="G35" s="152">
        <v>4057.26</v>
      </c>
      <c r="H35" s="50">
        <f t="shared" si="0"/>
        <v>153.10415094339623</v>
      </c>
      <c r="I35" s="50">
        <f t="shared" si="1"/>
        <v>278.7246666666666</v>
      </c>
    </row>
    <row r="36" spans="1:9" ht="41.25" customHeight="1">
      <c r="A36" s="44" t="s">
        <v>223</v>
      </c>
      <c r="B36" s="140" t="s">
        <v>224</v>
      </c>
      <c r="C36" s="55">
        <f>C37+C38+C39</f>
        <v>286000</v>
      </c>
      <c r="D36" s="31">
        <f>D37+D38+D39</f>
        <v>233500</v>
      </c>
      <c r="E36" s="31">
        <f>E37+E38+E39</f>
        <v>81438.43000000001</v>
      </c>
      <c r="F36" s="31">
        <f>F37+F38+F39</f>
        <v>286000</v>
      </c>
      <c r="G36" s="31">
        <f>G37+G38+G39</f>
        <v>122871.41</v>
      </c>
      <c r="H36" s="50">
        <f t="shared" si="0"/>
        <v>42.96203146853147</v>
      </c>
      <c r="I36" s="50">
        <f t="shared" si="1"/>
        <v>34.87727194860814</v>
      </c>
    </row>
    <row r="37" spans="1:9" ht="20.25" customHeight="1">
      <c r="A37" s="47" t="s">
        <v>225</v>
      </c>
      <c r="B37" s="61" t="s">
        <v>226</v>
      </c>
      <c r="C37" s="32">
        <v>2000</v>
      </c>
      <c r="D37" s="3">
        <v>1500</v>
      </c>
      <c r="E37" s="3">
        <v>924.93</v>
      </c>
      <c r="F37" s="80">
        <v>2000</v>
      </c>
      <c r="G37" s="151">
        <v>1248</v>
      </c>
      <c r="H37" s="50">
        <f t="shared" si="0"/>
        <v>62.4</v>
      </c>
      <c r="I37" s="50">
        <f t="shared" si="1"/>
        <v>61.66199999999999</v>
      </c>
    </row>
    <row r="38" spans="1:9" ht="96" customHeight="1">
      <c r="A38" s="47" t="s">
        <v>227</v>
      </c>
      <c r="B38" s="61" t="s">
        <v>273</v>
      </c>
      <c r="C38" s="32">
        <v>125000</v>
      </c>
      <c r="D38" s="3">
        <v>110000</v>
      </c>
      <c r="E38" s="3">
        <v>39186.23</v>
      </c>
      <c r="F38" s="80">
        <v>125000</v>
      </c>
      <c r="G38" s="152">
        <v>54982.31</v>
      </c>
      <c r="H38" s="46">
        <f t="shared" si="0"/>
        <v>43.985848</v>
      </c>
      <c r="I38" s="46">
        <f t="shared" si="1"/>
        <v>35.62384545454545</v>
      </c>
    </row>
    <row r="39" spans="1:9" ht="39" customHeight="1">
      <c r="A39" s="67" t="s">
        <v>3</v>
      </c>
      <c r="B39" s="65" t="s">
        <v>153</v>
      </c>
      <c r="C39" s="68">
        <f>C40+C41</f>
        <v>159000</v>
      </c>
      <c r="D39" s="34">
        <f>D40+D41</f>
        <v>122000</v>
      </c>
      <c r="E39" s="34">
        <f>E40+E41</f>
        <v>41327.270000000004</v>
      </c>
      <c r="F39" s="69">
        <f>F40+F41</f>
        <v>159000</v>
      </c>
      <c r="G39" s="69">
        <f>G40+G41</f>
        <v>66641.1</v>
      </c>
      <c r="H39" s="50">
        <f t="shared" si="0"/>
        <v>41.91264150943397</v>
      </c>
      <c r="I39" s="50">
        <f t="shared" si="1"/>
        <v>33.874811475409835</v>
      </c>
    </row>
    <row r="40" spans="1:9" ht="56.25">
      <c r="A40" s="47" t="s">
        <v>173</v>
      </c>
      <c r="B40" s="61" t="s">
        <v>172</v>
      </c>
      <c r="C40" s="32">
        <v>156000</v>
      </c>
      <c r="D40" s="3">
        <v>120000</v>
      </c>
      <c r="E40" s="12">
        <v>41005.3</v>
      </c>
      <c r="F40" s="141">
        <v>156000</v>
      </c>
      <c r="G40" s="152">
        <v>53106.78</v>
      </c>
      <c r="H40" s="50">
        <f t="shared" si="0"/>
        <v>34.04280769230769</v>
      </c>
      <c r="I40" s="50">
        <f t="shared" si="1"/>
        <v>34.171083333333335</v>
      </c>
    </row>
    <row r="41" spans="1:9" ht="75">
      <c r="A41" s="47" t="s">
        <v>41</v>
      </c>
      <c r="B41" s="61" t="s">
        <v>42</v>
      </c>
      <c r="C41" s="32">
        <v>3000</v>
      </c>
      <c r="D41" s="3">
        <v>2000</v>
      </c>
      <c r="E41" s="12">
        <v>321.97</v>
      </c>
      <c r="F41" s="142">
        <v>3000</v>
      </c>
      <c r="G41" s="149">
        <v>13534.32</v>
      </c>
      <c r="H41" s="50">
        <f t="shared" si="0"/>
        <v>451.144</v>
      </c>
      <c r="I41" s="50">
        <f t="shared" si="1"/>
        <v>16.0985</v>
      </c>
    </row>
    <row r="42" spans="1:9" ht="19.5" customHeight="1">
      <c r="A42" s="44" t="s">
        <v>4</v>
      </c>
      <c r="B42" s="140" t="s">
        <v>5</v>
      </c>
      <c r="C42" s="30">
        <v>100900</v>
      </c>
      <c r="D42" s="9">
        <v>100300</v>
      </c>
      <c r="E42" s="16">
        <v>21585.57</v>
      </c>
      <c r="F42" s="95">
        <v>100900</v>
      </c>
      <c r="G42" s="154">
        <v>26146.58</v>
      </c>
      <c r="H42" s="46">
        <f t="shared" si="0"/>
        <v>25.913359762140736</v>
      </c>
      <c r="I42" s="46">
        <f t="shared" si="1"/>
        <v>21.52100697906281</v>
      </c>
    </row>
    <row r="43" spans="1:9" ht="24.75" customHeight="1">
      <c r="A43" s="44" t="s">
        <v>6</v>
      </c>
      <c r="B43" s="140" t="s">
        <v>7</v>
      </c>
      <c r="C43" s="30">
        <v>68860</v>
      </c>
      <c r="D43" s="9">
        <v>55779.1</v>
      </c>
      <c r="E43" s="16">
        <v>15062.08</v>
      </c>
      <c r="F43" s="95">
        <v>68860</v>
      </c>
      <c r="G43" s="153">
        <v>19535.98</v>
      </c>
      <c r="H43" s="46">
        <f t="shared" si="0"/>
        <v>28.370577984316004</v>
      </c>
      <c r="I43" s="46">
        <f t="shared" si="1"/>
        <v>27.003088970600096</v>
      </c>
    </row>
    <row r="44" spans="1:9" ht="19.5" customHeight="1">
      <c r="A44" s="44" t="s">
        <v>8</v>
      </c>
      <c r="B44" s="140" t="s">
        <v>9</v>
      </c>
      <c r="C44" s="30"/>
      <c r="D44" s="9"/>
      <c r="E44" s="16">
        <v>2226.82</v>
      </c>
      <c r="F44" s="95">
        <v>0</v>
      </c>
      <c r="G44" s="153">
        <v>-64.93</v>
      </c>
      <c r="H44" s="46"/>
      <c r="I44" s="46"/>
    </row>
    <row r="45" spans="1:9" ht="18.75">
      <c r="A45" s="47"/>
      <c r="B45" s="71" t="s">
        <v>12</v>
      </c>
      <c r="C45" s="30">
        <f>C23+C6</f>
        <v>7387602.1</v>
      </c>
      <c r="D45" s="31">
        <f>D23+D6</f>
        <v>7435437.5</v>
      </c>
      <c r="E45" s="31">
        <f>E23+E6</f>
        <v>1504488.4600000004</v>
      </c>
      <c r="F45" s="126">
        <f>F23+F6</f>
        <v>7387602.1</v>
      </c>
      <c r="G45" s="126">
        <f>G23+G6</f>
        <v>1434481.0099999998</v>
      </c>
      <c r="H45" s="46">
        <f t="shared" si="0"/>
        <v>19.417410285266985</v>
      </c>
      <c r="I45" s="46">
        <f t="shared" si="1"/>
        <v>20.23402738574563</v>
      </c>
    </row>
    <row r="46" spans="1:9" ht="19.5" customHeight="1">
      <c r="A46" s="44" t="s">
        <v>13</v>
      </c>
      <c r="B46" s="140" t="s">
        <v>14</v>
      </c>
      <c r="C46" s="31">
        <f>C47+C48+C49+C50</f>
        <v>1999865.59</v>
      </c>
      <c r="D46" s="31">
        <f>D47+D48+D49+D50</f>
        <v>2845192.5700000003</v>
      </c>
      <c r="E46" s="31">
        <f>E47+E48+E49+E50</f>
        <v>581912.62</v>
      </c>
      <c r="F46" s="126">
        <f>F47+F48+F49+F50</f>
        <v>3153838.86</v>
      </c>
      <c r="G46" s="126">
        <f>G47+G48+G49+G50</f>
        <v>718950.66</v>
      </c>
      <c r="H46" s="46">
        <f t="shared" si="0"/>
        <v>22.796049256619284</v>
      </c>
      <c r="I46" s="46">
        <f t="shared" si="1"/>
        <v>20.4524862793382</v>
      </c>
    </row>
    <row r="47" spans="1:9" ht="37.5" customHeight="1">
      <c r="A47" s="44" t="s">
        <v>15</v>
      </c>
      <c r="B47" s="140" t="s">
        <v>16</v>
      </c>
      <c r="C47" s="140"/>
      <c r="D47" s="32"/>
      <c r="E47" s="32"/>
      <c r="F47" s="93"/>
      <c r="G47" s="125"/>
      <c r="H47" s="50"/>
      <c r="I47" s="50"/>
    </row>
    <row r="48" spans="1:9" ht="39.75" customHeight="1">
      <c r="A48" s="44" t="s">
        <v>17</v>
      </c>
      <c r="B48" s="140" t="s">
        <v>18</v>
      </c>
      <c r="C48" s="32">
        <v>1999865.59</v>
      </c>
      <c r="D48" s="3">
        <v>1939029.55</v>
      </c>
      <c r="E48" s="12">
        <v>490569.67</v>
      </c>
      <c r="F48" s="153">
        <v>2643171.11</v>
      </c>
      <c r="G48" s="153">
        <v>689666.77</v>
      </c>
      <c r="H48" s="50">
        <f t="shared" si="0"/>
        <v>26.092399670636535</v>
      </c>
      <c r="I48" s="50">
        <f t="shared" si="1"/>
        <v>25.299752136319942</v>
      </c>
    </row>
    <row r="49" spans="1:9" ht="42" customHeight="1">
      <c r="A49" s="44" t="s">
        <v>19</v>
      </c>
      <c r="B49" s="140" t="s">
        <v>20</v>
      </c>
      <c r="C49" s="32"/>
      <c r="D49" s="11">
        <v>903402.98</v>
      </c>
      <c r="E49" s="11">
        <v>90582.89</v>
      </c>
      <c r="F49" s="153">
        <f>490567.75+1800</f>
        <v>492367.75</v>
      </c>
      <c r="G49" s="153">
        <v>21783.89</v>
      </c>
      <c r="H49" s="50">
        <f t="shared" si="0"/>
        <v>4.424312924638139</v>
      </c>
      <c r="I49" s="50">
        <f t="shared" si="1"/>
        <v>10.026853132585416</v>
      </c>
    </row>
    <row r="50" spans="1:9" ht="18.75">
      <c r="A50" s="44" t="s">
        <v>84</v>
      </c>
      <c r="B50" s="140" t="s">
        <v>21</v>
      </c>
      <c r="C50" s="140"/>
      <c r="D50" s="11">
        <v>2760.04</v>
      </c>
      <c r="E50" s="11">
        <v>760.06</v>
      </c>
      <c r="F50" s="153">
        <v>18300</v>
      </c>
      <c r="G50" s="153">
        <v>7500</v>
      </c>
      <c r="H50" s="50">
        <f t="shared" si="0"/>
        <v>40.98360655737705</v>
      </c>
      <c r="I50" s="50"/>
    </row>
    <row r="51" spans="1:9" ht="21.75" customHeight="1">
      <c r="A51" s="44" t="s">
        <v>22</v>
      </c>
      <c r="B51" s="140" t="s">
        <v>23</v>
      </c>
      <c r="C51" s="140"/>
      <c r="D51" s="32"/>
      <c r="E51" s="16">
        <v>50</v>
      </c>
      <c r="F51" s="124">
        <v>47110.8</v>
      </c>
      <c r="G51" s="125"/>
      <c r="H51" s="50"/>
      <c r="I51" s="50"/>
    </row>
    <row r="52" spans="1:9" ht="41.25" customHeight="1">
      <c r="A52" s="44" t="s">
        <v>163</v>
      </c>
      <c r="B52" s="140" t="s">
        <v>10</v>
      </c>
      <c r="C52" s="140"/>
      <c r="D52" s="30"/>
      <c r="E52" s="16">
        <v>36.9</v>
      </c>
      <c r="F52" s="143"/>
      <c r="G52" s="153">
        <v>432.34</v>
      </c>
      <c r="H52" s="50"/>
      <c r="I52" s="50"/>
    </row>
    <row r="53" spans="1:9" ht="23.25" customHeight="1">
      <c r="A53" s="44" t="s">
        <v>162</v>
      </c>
      <c r="B53" s="140" t="s">
        <v>11</v>
      </c>
      <c r="C53" s="140"/>
      <c r="D53" s="49"/>
      <c r="E53" s="16">
        <v>-60733.76</v>
      </c>
      <c r="F53" s="143">
        <v>-969726.63</v>
      </c>
      <c r="G53" s="153">
        <v>-996600.48</v>
      </c>
      <c r="H53" s="50"/>
      <c r="I53" s="50"/>
    </row>
    <row r="54" spans="1:9" ht="18.75">
      <c r="A54" s="47"/>
      <c r="B54" s="73" t="s">
        <v>24</v>
      </c>
      <c r="C54" s="31">
        <f>C45+C46+C51+C52+C53</f>
        <v>9387467.69</v>
      </c>
      <c r="D54" s="31">
        <f>D45+D46+D51+D52+D53</f>
        <v>10280630.07</v>
      </c>
      <c r="E54" s="31">
        <f>E45+E46+E51+E52+E53</f>
        <v>2025754.2200000004</v>
      </c>
      <c r="F54" s="126">
        <f>F45+F46+F51+F52+F53</f>
        <v>9618825.129999999</v>
      </c>
      <c r="G54" s="126">
        <f>G45+G46+G51+G52+G53</f>
        <v>1157263.5299999998</v>
      </c>
      <c r="H54" s="46">
        <f t="shared" si="0"/>
        <v>12.031235773178048</v>
      </c>
      <c r="I54" s="46">
        <f t="shared" si="1"/>
        <v>19.704572640069717</v>
      </c>
    </row>
    <row r="55" spans="1:9" ht="18.75">
      <c r="A55" s="40" t="s">
        <v>25</v>
      </c>
      <c r="B55" s="41" t="s">
        <v>26</v>
      </c>
      <c r="C55" s="41"/>
      <c r="D55" s="74"/>
      <c r="E55" s="74"/>
      <c r="F55" s="134"/>
      <c r="G55" s="135"/>
      <c r="H55" s="46"/>
      <c r="I55" s="46"/>
    </row>
    <row r="56" spans="1:9" ht="18.75" customHeight="1">
      <c r="A56" s="75" t="s">
        <v>27</v>
      </c>
      <c r="B56" s="71" t="s">
        <v>28</v>
      </c>
      <c r="C56" s="31">
        <f>C57+C58+C59+C60+C61+C62+C63</f>
        <v>1010842.4299999999</v>
      </c>
      <c r="D56" s="31">
        <f>D57+D58+D59+D60+D61+D62+D63</f>
        <v>765547.34</v>
      </c>
      <c r="E56" s="31">
        <f>E57+E58+E59+E60+E61+E62+E63</f>
        <v>106561.56</v>
      </c>
      <c r="F56" s="126">
        <f>F57+F58+F59+F60+F61+F62+F63</f>
        <v>974248.45</v>
      </c>
      <c r="G56" s="126">
        <f>G57+G58+G59+G60+G61+G62+G63</f>
        <v>214865.45</v>
      </c>
      <c r="H56" s="46">
        <f t="shared" si="0"/>
        <v>22.0544820984832</v>
      </c>
      <c r="I56" s="46">
        <f t="shared" si="1"/>
        <v>13.919656490479088</v>
      </c>
    </row>
    <row r="57" spans="1:9" ht="39.75" customHeight="1">
      <c r="A57" s="77" t="s">
        <v>29</v>
      </c>
      <c r="B57" s="78" t="s">
        <v>30</v>
      </c>
      <c r="C57" s="79">
        <v>2774</v>
      </c>
      <c r="D57" s="8">
        <v>2133</v>
      </c>
      <c r="E57" s="8">
        <v>580.84</v>
      </c>
      <c r="F57" s="149">
        <v>2774</v>
      </c>
      <c r="G57" s="149">
        <v>573.47</v>
      </c>
      <c r="H57" s="50">
        <f t="shared" si="0"/>
        <v>20.673035328046144</v>
      </c>
      <c r="I57" s="50">
        <f t="shared" si="1"/>
        <v>27.231129864041257</v>
      </c>
    </row>
    <row r="58" spans="1:9" ht="59.25" customHeight="1">
      <c r="A58" s="77" t="s">
        <v>31</v>
      </c>
      <c r="B58" s="78" t="s">
        <v>32</v>
      </c>
      <c r="C58" s="79">
        <v>92589</v>
      </c>
      <c r="D58" s="8">
        <v>81347</v>
      </c>
      <c r="E58" s="8">
        <v>15607.66</v>
      </c>
      <c r="F58" s="149">
        <v>92589</v>
      </c>
      <c r="G58" s="149">
        <v>16194.28</v>
      </c>
      <c r="H58" s="50">
        <f t="shared" si="0"/>
        <v>17.49050103144002</v>
      </c>
      <c r="I58" s="50">
        <f t="shared" si="1"/>
        <v>19.186521936887655</v>
      </c>
    </row>
    <row r="59" spans="1:9" ht="58.5" customHeight="1">
      <c r="A59" s="77" t="s">
        <v>33</v>
      </c>
      <c r="B59" s="78" t="s">
        <v>34</v>
      </c>
      <c r="C59" s="79">
        <v>122678</v>
      </c>
      <c r="D59" s="8">
        <v>104073</v>
      </c>
      <c r="E59" s="8">
        <v>21817.93</v>
      </c>
      <c r="F59" s="149">
        <v>122678</v>
      </c>
      <c r="G59" s="149">
        <v>22679.07</v>
      </c>
      <c r="H59" s="50">
        <f t="shared" si="0"/>
        <v>18.486664275583234</v>
      </c>
      <c r="I59" s="50">
        <f t="shared" si="1"/>
        <v>20.96406368606651</v>
      </c>
    </row>
    <row r="60" spans="1:9" ht="57.75" customHeight="1">
      <c r="A60" s="77" t="s">
        <v>35</v>
      </c>
      <c r="B60" s="78" t="s">
        <v>36</v>
      </c>
      <c r="C60" s="79">
        <v>116262.67</v>
      </c>
      <c r="D60" s="8">
        <v>103359</v>
      </c>
      <c r="E60" s="8">
        <v>19153.25</v>
      </c>
      <c r="F60" s="149">
        <v>115912.66</v>
      </c>
      <c r="G60" s="149">
        <v>18863.62</v>
      </c>
      <c r="H60" s="50">
        <f t="shared" si="0"/>
        <v>16.273994574880778</v>
      </c>
      <c r="I60" s="50">
        <f t="shared" si="1"/>
        <v>18.53080041409069</v>
      </c>
    </row>
    <row r="61" spans="1:9" ht="18.75">
      <c r="A61" s="81" t="s">
        <v>37</v>
      </c>
      <c r="B61" s="61" t="s">
        <v>38</v>
      </c>
      <c r="C61" s="124">
        <v>1740</v>
      </c>
      <c r="D61" s="8">
        <v>3077</v>
      </c>
      <c r="E61" s="8">
        <v>1310.96</v>
      </c>
      <c r="F61" s="149">
        <v>2373</v>
      </c>
      <c r="G61" s="149">
        <v>244.1</v>
      </c>
      <c r="H61" s="50">
        <f t="shared" si="0"/>
        <v>10.286557100716392</v>
      </c>
      <c r="I61" s="50">
        <f t="shared" si="1"/>
        <v>42.60513487162821</v>
      </c>
    </row>
    <row r="62" spans="1:9" ht="18.75" customHeight="1">
      <c r="A62" s="81" t="s">
        <v>39</v>
      </c>
      <c r="B62" s="59" t="s">
        <v>40</v>
      </c>
      <c r="C62" s="84">
        <v>122671.56</v>
      </c>
      <c r="D62" s="8">
        <v>133673.58</v>
      </c>
      <c r="E62" s="8"/>
      <c r="F62" s="149">
        <v>80280.3</v>
      </c>
      <c r="G62" s="149"/>
      <c r="H62" s="50"/>
      <c r="I62" s="50"/>
    </row>
    <row r="63" spans="1:9" ht="20.25" customHeight="1">
      <c r="A63" s="81" t="s">
        <v>154</v>
      </c>
      <c r="B63" s="59" t="s">
        <v>43</v>
      </c>
      <c r="C63" s="84">
        <v>552127.2</v>
      </c>
      <c r="D63" s="8">
        <v>337884.76</v>
      </c>
      <c r="E63" s="8">
        <v>48090.92</v>
      </c>
      <c r="F63" s="149">
        <v>557641.49</v>
      </c>
      <c r="G63" s="149">
        <v>156310.91</v>
      </c>
      <c r="H63" s="46">
        <f t="shared" si="0"/>
        <v>28.03071737004361</v>
      </c>
      <c r="I63" s="46">
        <f t="shared" si="1"/>
        <v>14.232935513279735</v>
      </c>
    </row>
    <row r="64" spans="1:9" ht="18.75" customHeight="1">
      <c r="A64" s="75" t="s">
        <v>44</v>
      </c>
      <c r="B64" s="83" t="s">
        <v>45</v>
      </c>
      <c r="C64" s="56">
        <f>C65</f>
        <v>495</v>
      </c>
      <c r="D64" s="10">
        <f>D65</f>
        <v>494.7</v>
      </c>
      <c r="E64" s="16">
        <f>E65</f>
        <v>101.29</v>
      </c>
      <c r="F64" s="126">
        <f>F65</f>
        <v>495</v>
      </c>
      <c r="G64" s="126"/>
      <c r="H64" s="50"/>
      <c r="I64" s="50">
        <f t="shared" si="1"/>
        <v>20.475035374974734</v>
      </c>
    </row>
    <row r="65" spans="1:9" ht="18.75" customHeight="1">
      <c r="A65" s="81" t="s">
        <v>46</v>
      </c>
      <c r="B65" s="59" t="s">
        <v>47</v>
      </c>
      <c r="C65" s="84">
        <v>495</v>
      </c>
      <c r="D65" s="8">
        <v>494.7</v>
      </c>
      <c r="E65" s="8">
        <v>101.29</v>
      </c>
      <c r="F65" s="93">
        <v>495</v>
      </c>
      <c r="G65" s="93"/>
      <c r="H65" s="50"/>
      <c r="I65" s="50">
        <f t="shared" si="1"/>
        <v>20.475035374974734</v>
      </c>
    </row>
    <row r="66" spans="1:9" ht="39" customHeight="1">
      <c r="A66" s="75" t="s">
        <v>48</v>
      </c>
      <c r="B66" s="83" t="s">
        <v>49</v>
      </c>
      <c r="C66" s="31">
        <f>C67+C68</f>
        <v>60568.5</v>
      </c>
      <c r="D66" s="31">
        <f>SUM(D67:D68)</f>
        <v>54885</v>
      </c>
      <c r="E66" s="31">
        <f>SUM(E67:E68)</f>
        <v>11050.17</v>
      </c>
      <c r="F66" s="126">
        <f>SUM(F67:F68)</f>
        <v>62994.6</v>
      </c>
      <c r="G66" s="126">
        <f>SUM(G67:G68)</f>
        <v>9205.89</v>
      </c>
      <c r="H66" s="46">
        <f t="shared" si="0"/>
        <v>14.613776418931145</v>
      </c>
      <c r="I66" s="46">
        <f t="shared" si="1"/>
        <v>20.133315113418966</v>
      </c>
    </row>
    <row r="67" spans="1:9" ht="18.75" customHeight="1">
      <c r="A67" s="81" t="s">
        <v>50</v>
      </c>
      <c r="B67" s="59" t="s">
        <v>51</v>
      </c>
      <c r="C67" s="84">
        <v>12448.5</v>
      </c>
      <c r="D67" s="8">
        <v>11364.3</v>
      </c>
      <c r="E67" s="8">
        <v>1998.83</v>
      </c>
      <c r="F67" s="149">
        <v>14874.6</v>
      </c>
      <c r="G67" s="149">
        <v>2368.13</v>
      </c>
      <c r="H67" s="50">
        <f t="shared" si="0"/>
        <v>15.920629798448363</v>
      </c>
      <c r="I67" s="50">
        <f t="shared" si="1"/>
        <v>17.588676821273637</v>
      </c>
    </row>
    <row r="68" spans="1:9" ht="58.5" customHeight="1">
      <c r="A68" s="81" t="s">
        <v>52</v>
      </c>
      <c r="B68" s="78" t="s">
        <v>53</v>
      </c>
      <c r="C68" s="93">
        <v>48120</v>
      </c>
      <c r="D68" s="8">
        <v>43520.7</v>
      </c>
      <c r="E68" s="8">
        <v>9051.34</v>
      </c>
      <c r="F68" s="149">
        <v>48120</v>
      </c>
      <c r="G68" s="149">
        <v>6837.76</v>
      </c>
      <c r="H68" s="50">
        <f t="shared" si="0"/>
        <v>14.209808811305072</v>
      </c>
      <c r="I68" s="50">
        <f t="shared" si="1"/>
        <v>20.79778128568704</v>
      </c>
    </row>
    <row r="69" spans="1:9" ht="18.75" customHeight="1">
      <c r="A69" s="75" t="s">
        <v>54</v>
      </c>
      <c r="B69" s="83" t="s">
        <v>55</v>
      </c>
      <c r="C69" s="31">
        <f>C70+C72+C73+C74+C75+C71</f>
        <v>1592522.1</v>
      </c>
      <c r="D69" s="122">
        <f>D71+D72+D73+D74+D75+D70</f>
        <v>2252268.0399999996</v>
      </c>
      <c r="E69" s="122">
        <f>E71+E72+E73+E74+E75+E70</f>
        <v>265871.50000000006</v>
      </c>
      <c r="F69" s="126">
        <f>F71+F72+F73+F74+F75+F70</f>
        <v>2047899.5899999999</v>
      </c>
      <c r="G69" s="126">
        <f>G71+G72+G73+G74+G75+G70</f>
        <v>191028.6</v>
      </c>
      <c r="H69" s="46">
        <f t="shared" si="0"/>
        <v>9.328025696806748</v>
      </c>
      <c r="I69" s="46">
        <f t="shared" si="1"/>
        <v>11.804611852504026</v>
      </c>
    </row>
    <row r="70" spans="1:9" ht="18.75" customHeight="1">
      <c r="A70" s="81" t="s">
        <v>56</v>
      </c>
      <c r="B70" s="61" t="s">
        <v>61</v>
      </c>
      <c r="C70" s="79">
        <v>14778</v>
      </c>
      <c r="D70" s="14">
        <v>14715.9</v>
      </c>
      <c r="E70" s="14">
        <v>195.08</v>
      </c>
      <c r="F70" s="149">
        <v>34805</v>
      </c>
      <c r="G70" s="149">
        <v>348.4</v>
      </c>
      <c r="H70" s="50">
        <f t="shared" si="0"/>
        <v>1.0010056026432983</v>
      </c>
      <c r="I70" s="50">
        <f t="shared" si="1"/>
        <v>1.3256409733689412</v>
      </c>
    </row>
    <row r="71" spans="1:9" ht="18.75" customHeight="1">
      <c r="A71" s="81" t="s">
        <v>59</v>
      </c>
      <c r="B71" s="61" t="s">
        <v>60</v>
      </c>
      <c r="C71" s="79">
        <v>7309</v>
      </c>
      <c r="D71" s="14">
        <v>11845.1</v>
      </c>
      <c r="E71" s="14">
        <v>865.05</v>
      </c>
      <c r="F71" s="149">
        <v>7309</v>
      </c>
      <c r="G71" s="149">
        <v>1659.67</v>
      </c>
      <c r="H71" s="50">
        <f aca="true" t="shared" si="2" ref="H71:H105">G71/F71*100</f>
        <v>22.707210288685182</v>
      </c>
      <c r="I71" s="50">
        <f aca="true" t="shared" si="3" ref="I71:I105">E71/D71*100</f>
        <v>7.303019814100345</v>
      </c>
    </row>
    <row r="72" spans="1:9" ht="18.75" customHeight="1">
      <c r="A72" s="81" t="s">
        <v>62</v>
      </c>
      <c r="B72" s="85" t="s">
        <v>63</v>
      </c>
      <c r="C72" s="79">
        <v>335266.1</v>
      </c>
      <c r="D72" s="14">
        <v>350156.1</v>
      </c>
      <c r="E72" s="14">
        <v>87627.6</v>
      </c>
      <c r="F72" s="149">
        <v>359152.7</v>
      </c>
      <c r="G72" s="149">
        <v>75468.72</v>
      </c>
      <c r="H72" s="50">
        <f t="shared" si="2"/>
        <v>21.012989739461794</v>
      </c>
      <c r="I72" s="50">
        <f t="shared" si="3"/>
        <v>25.025295860903185</v>
      </c>
    </row>
    <row r="73" spans="1:9" ht="18.75" customHeight="1">
      <c r="A73" s="81" t="s">
        <v>65</v>
      </c>
      <c r="B73" s="78" t="s">
        <v>64</v>
      </c>
      <c r="C73" s="79">
        <v>1042616</v>
      </c>
      <c r="D73" s="14">
        <v>1699889.88</v>
      </c>
      <c r="E73" s="14">
        <v>152119.51</v>
      </c>
      <c r="F73" s="149">
        <v>1446069.89</v>
      </c>
      <c r="G73" s="149">
        <v>84243</v>
      </c>
      <c r="H73" s="50">
        <f t="shared" si="2"/>
        <v>5.825652036776729</v>
      </c>
      <c r="I73" s="50">
        <f t="shared" si="3"/>
        <v>8.948786141370524</v>
      </c>
    </row>
    <row r="74" spans="1:9" ht="18.75" customHeight="1">
      <c r="A74" s="81" t="s">
        <v>66</v>
      </c>
      <c r="B74" s="59" t="s">
        <v>67</v>
      </c>
      <c r="C74" s="79">
        <v>27357</v>
      </c>
      <c r="D74" s="14">
        <v>26610.9</v>
      </c>
      <c r="E74" s="14">
        <v>3935.32</v>
      </c>
      <c r="F74" s="149">
        <v>27707</v>
      </c>
      <c r="G74" s="149">
        <v>4388.89</v>
      </c>
      <c r="H74" s="50">
        <f t="shared" si="2"/>
        <v>15.84036525065868</v>
      </c>
      <c r="I74" s="50">
        <f t="shared" si="3"/>
        <v>14.788376191710913</v>
      </c>
    </row>
    <row r="75" spans="1:9" ht="18.75" customHeight="1">
      <c r="A75" s="81" t="s">
        <v>68</v>
      </c>
      <c r="B75" s="59" t="s">
        <v>69</v>
      </c>
      <c r="C75" s="79">
        <v>165196</v>
      </c>
      <c r="D75" s="14">
        <v>149050.16</v>
      </c>
      <c r="E75" s="14">
        <v>21128.94</v>
      </c>
      <c r="F75" s="149">
        <v>172856</v>
      </c>
      <c r="G75" s="149">
        <v>24919.92</v>
      </c>
      <c r="H75" s="50">
        <f t="shared" si="2"/>
        <v>14.416577960846022</v>
      </c>
      <c r="I75" s="50">
        <f t="shared" si="3"/>
        <v>14.175724467521537</v>
      </c>
    </row>
    <row r="76" spans="1:9" ht="18.75" customHeight="1">
      <c r="A76" s="75" t="s">
        <v>70</v>
      </c>
      <c r="B76" s="71" t="s">
        <v>71</v>
      </c>
      <c r="C76" s="31">
        <f>SUM(C77+C78+C80+C79)</f>
        <v>1594919.3599999999</v>
      </c>
      <c r="D76" s="31">
        <f>SUM(D77+D78+D80+D79)</f>
        <v>1751748.91</v>
      </c>
      <c r="E76" s="31">
        <f>SUM(E77+E78+E80+E79)</f>
        <v>157101.11</v>
      </c>
      <c r="F76" s="126">
        <f>SUM(F77+F78+F80+F79)</f>
        <v>1900111.41</v>
      </c>
      <c r="G76" s="126">
        <f>SUM(G77+G78+G80+G79)</f>
        <v>159142.91999999998</v>
      </c>
      <c r="H76" s="46">
        <f t="shared" si="2"/>
        <v>8.375452047835447</v>
      </c>
      <c r="I76" s="46">
        <f t="shared" si="3"/>
        <v>8.968243628020867</v>
      </c>
    </row>
    <row r="77" spans="1:9" ht="18.75" customHeight="1">
      <c r="A77" s="81" t="s">
        <v>72</v>
      </c>
      <c r="B77" s="86" t="s">
        <v>73</v>
      </c>
      <c r="C77" s="132">
        <v>493401.23</v>
      </c>
      <c r="D77" s="14">
        <f>513991.17+1999.99</f>
        <v>515991.16</v>
      </c>
      <c r="E77" s="14">
        <v>1308.56</v>
      </c>
      <c r="F77" s="149">
        <v>608993.01</v>
      </c>
      <c r="G77" s="149">
        <v>28366.66</v>
      </c>
      <c r="H77" s="50">
        <f t="shared" si="2"/>
        <v>4.657961509279064</v>
      </c>
      <c r="I77" s="50">
        <f t="shared" si="3"/>
        <v>0.25360124386627086</v>
      </c>
    </row>
    <row r="78" spans="1:9" ht="18.75" customHeight="1">
      <c r="A78" s="81" t="s">
        <v>74</v>
      </c>
      <c r="B78" s="86" t="s">
        <v>75</v>
      </c>
      <c r="C78" s="132">
        <v>329237.66</v>
      </c>
      <c r="D78" s="14">
        <v>435305.74</v>
      </c>
      <c r="E78" s="14">
        <v>53823.74</v>
      </c>
      <c r="F78" s="149">
        <v>395794.61</v>
      </c>
      <c r="G78" s="149">
        <v>6141.76</v>
      </c>
      <c r="H78" s="50">
        <f t="shared" si="2"/>
        <v>1.5517543303583645</v>
      </c>
      <c r="I78" s="50">
        <f t="shared" si="3"/>
        <v>12.364583108874236</v>
      </c>
    </row>
    <row r="79" spans="1:9" ht="18.75" customHeight="1">
      <c r="A79" s="81" t="s">
        <v>76</v>
      </c>
      <c r="B79" s="61" t="s">
        <v>77</v>
      </c>
      <c r="C79" s="132">
        <v>585976.46</v>
      </c>
      <c r="D79" s="14">
        <v>628235.01</v>
      </c>
      <c r="E79" s="14">
        <v>68251.68</v>
      </c>
      <c r="F79" s="149">
        <v>708641.78</v>
      </c>
      <c r="G79" s="149">
        <v>88040.03</v>
      </c>
      <c r="H79" s="50">
        <f t="shared" si="2"/>
        <v>12.423770723763987</v>
      </c>
      <c r="I79" s="50">
        <f t="shared" si="3"/>
        <v>10.864036373904089</v>
      </c>
    </row>
    <row r="80" spans="1:9" ht="18.75" customHeight="1">
      <c r="A80" s="81" t="s">
        <v>78</v>
      </c>
      <c r="B80" s="59" t="s">
        <v>79</v>
      </c>
      <c r="C80" s="150">
        <v>186304.01</v>
      </c>
      <c r="D80" s="14">
        <v>172217</v>
      </c>
      <c r="E80" s="14">
        <v>33717.13</v>
      </c>
      <c r="F80" s="149">
        <v>186682.01</v>
      </c>
      <c r="G80" s="149">
        <v>36594.47</v>
      </c>
      <c r="H80" s="50">
        <f t="shared" si="2"/>
        <v>19.602569095972346</v>
      </c>
      <c r="I80" s="50">
        <f t="shared" si="3"/>
        <v>19.57828205113316</v>
      </c>
    </row>
    <row r="81" spans="1:9" ht="18.75" customHeight="1">
      <c r="A81" s="87" t="s">
        <v>80</v>
      </c>
      <c r="B81" s="83" t="s">
        <v>81</v>
      </c>
      <c r="C81" s="56">
        <f>C82</f>
        <v>10100</v>
      </c>
      <c r="D81" s="31">
        <f>D82</f>
        <v>10000</v>
      </c>
      <c r="E81" s="56">
        <f>E82</f>
        <v>37.8</v>
      </c>
      <c r="F81" s="126">
        <f>F82</f>
        <v>15220.9</v>
      </c>
      <c r="G81" s="126">
        <f>G82</f>
        <v>283.6</v>
      </c>
      <c r="H81" s="46">
        <f t="shared" si="2"/>
        <v>1.8632275358224548</v>
      </c>
      <c r="I81" s="46">
        <f t="shared" si="3"/>
        <v>0.37799999999999995</v>
      </c>
    </row>
    <row r="82" spans="1:9" ht="21.75" customHeight="1">
      <c r="A82" s="81" t="s">
        <v>82</v>
      </c>
      <c r="B82" s="61" t="s">
        <v>83</v>
      </c>
      <c r="C82" s="80">
        <v>10100</v>
      </c>
      <c r="D82" s="4">
        <v>10000</v>
      </c>
      <c r="E82" s="6">
        <v>37.8</v>
      </c>
      <c r="F82" s="149">
        <v>15220.9</v>
      </c>
      <c r="G82" s="149">
        <v>283.6</v>
      </c>
      <c r="H82" s="50">
        <f t="shared" si="2"/>
        <v>1.8632275358224548</v>
      </c>
      <c r="I82" s="50">
        <f t="shared" si="3"/>
        <v>0.37799999999999995</v>
      </c>
    </row>
    <row r="83" spans="1:9" ht="18.75" customHeight="1">
      <c r="A83" s="87" t="s">
        <v>86</v>
      </c>
      <c r="B83" s="83" t="s">
        <v>87</v>
      </c>
      <c r="C83" s="31">
        <f>SUM(C84+C85+C86+C87)</f>
        <v>4044691.8400000003</v>
      </c>
      <c r="D83" s="31">
        <f>SUM(D84+D85+D86+D87)</f>
        <v>5029993.22</v>
      </c>
      <c r="E83" s="31">
        <f>SUM(E84+E85+E86+E87)</f>
        <v>1056372.4</v>
      </c>
      <c r="F83" s="126">
        <f>SUM(F84+F85+F86+F87)</f>
        <v>4994948.130000001</v>
      </c>
      <c r="G83" s="126">
        <f>SUM(G84+G85+G86+G87)</f>
        <v>1124025.3499999999</v>
      </c>
      <c r="H83" s="46">
        <f t="shared" si="2"/>
        <v>22.5032436923424</v>
      </c>
      <c r="I83" s="46">
        <f t="shared" si="3"/>
        <v>21.001467671958412</v>
      </c>
    </row>
    <row r="84" spans="1:9" ht="18.75" customHeight="1">
      <c r="A84" s="77" t="s">
        <v>88</v>
      </c>
      <c r="B84" s="59" t="s">
        <v>89</v>
      </c>
      <c r="C84" s="132">
        <v>915771.37</v>
      </c>
      <c r="D84" s="14">
        <v>1667523.62</v>
      </c>
      <c r="E84" s="14">
        <v>330074.16</v>
      </c>
      <c r="F84" s="149">
        <v>1855364.86</v>
      </c>
      <c r="G84" s="149">
        <v>438011.29</v>
      </c>
      <c r="H84" s="50">
        <f t="shared" si="2"/>
        <v>23.607825039868434</v>
      </c>
      <c r="I84" s="50">
        <f t="shared" si="3"/>
        <v>19.794271939608265</v>
      </c>
    </row>
    <row r="85" spans="1:9" ht="18.75" customHeight="1">
      <c r="A85" s="81" t="s">
        <v>90</v>
      </c>
      <c r="B85" s="86" t="s">
        <v>91</v>
      </c>
      <c r="C85" s="132">
        <v>2755748.99</v>
      </c>
      <c r="D85" s="14">
        <v>2851883.91</v>
      </c>
      <c r="E85" s="14">
        <v>681349.71</v>
      </c>
      <c r="F85" s="149">
        <f>2719934.97+300</f>
        <v>2720234.97</v>
      </c>
      <c r="G85" s="149">
        <v>650950.51</v>
      </c>
      <c r="H85" s="50">
        <f t="shared" si="2"/>
        <v>23.929936831890664</v>
      </c>
      <c r="I85" s="50">
        <f t="shared" si="3"/>
        <v>23.891214772483497</v>
      </c>
    </row>
    <row r="86" spans="1:9" ht="21" customHeight="1">
      <c r="A86" s="81" t="s">
        <v>92</v>
      </c>
      <c r="B86" s="61" t="s">
        <v>93</v>
      </c>
      <c r="C86" s="132">
        <v>115610.93</v>
      </c>
      <c r="D86" s="14">
        <v>97932.51</v>
      </c>
      <c r="E86" s="14">
        <v>24371.22</v>
      </c>
      <c r="F86" s="149">
        <v>124244.9</v>
      </c>
      <c r="G86" s="149">
        <v>21635.13</v>
      </c>
      <c r="H86" s="50">
        <f t="shared" si="2"/>
        <v>17.41329422777112</v>
      </c>
      <c r="I86" s="50">
        <f t="shared" si="3"/>
        <v>24.885729978737402</v>
      </c>
    </row>
    <row r="87" spans="1:9" ht="18.75" customHeight="1">
      <c r="A87" s="81" t="s">
        <v>94</v>
      </c>
      <c r="B87" s="85" t="s">
        <v>95</v>
      </c>
      <c r="C87" s="132">
        <v>257560.55</v>
      </c>
      <c r="D87" s="14">
        <v>412653.18</v>
      </c>
      <c r="E87" s="14">
        <v>20577.31</v>
      </c>
      <c r="F87" s="149">
        <v>295103.4</v>
      </c>
      <c r="G87" s="149">
        <v>13428.42</v>
      </c>
      <c r="H87" s="50">
        <f t="shared" si="2"/>
        <v>4.55041182175468</v>
      </c>
      <c r="I87" s="50">
        <f t="shared" si="3"/>
        <v>4.986587041447252</v>
      </c>
    </row>
    <row r="88" spans="1:9" ht="18.75" customHeight="1">
      <c r="A88" s="87" t="s">
        <v>96</v>
      </c>
      <c r="B88" s="83" t="s">
        <v>171</v>
      </c>
      <c r="C88" s="31">
        <f>C89</f>
        <v>321696.66</v>
      </c>
      <c r="D88" s="31">
        <f>D89</f>
        <v>298053.78</v>
      </c>
      <c r="E88" s="31">
        <f>E89</f>
        <v>56830.24</v>
      </c>
      <c r="F88" s="126">
        <f>F89</f>
        <v>334719.21</v>
      </c>
      <c r="G88" s="126">
        <f>G89</f>
        <v>47419.77</v>
      </c>
      <c r="H88" s="46">
        <f t="shared" si="2"/>
        <v>14.167029732174615</v>
      </c>
      <c r="I88" s="46">
        <f t="shared" si="3"/>
        <v>19.06710929819444</v>
      </c>
    </row>
    <row r="89" spans="1:9" ht="18.75" customHeight="1">
      <c r="A89" s="81" t="s">
        <v>97</v>
      </c>
      <c r="B89" s="59" t="s">
        <v>98</v>
      </c>
      <c r="C89" s="84">
        <v>321696.66</v>
      </c>
      <c r="D89" s="14">
        <f>297091.58+962.2</f>
        <v>298053.78</v>
      </c>
      <c r="E89" s="14">
        <v>56830.24</v>
      </c>
      <c r="F89" s="149">
        <f>333219.21+1500</f>
        <v>334719.21</v>
      </c>
      <c r="G89" s="149">
        <v>47419.77</v>
      </c>
      <c r="H89" s="50">
        <f t="shared" si="2"/>
        <v>14.167029732174615</v>
      </c>
      <c r="I89" s="50">
        <f t="shared" si="3"/>
        <v>19.06710929819444</v>
      </c>
    </row>
    <row r="90" spans="1:9" ht="18.75" customHeight="1">
      <c r="A90" s="75" t="s">
        <v>103</v>
      </c>
      <c r="B90" s="71" t="s">
        <v>104</v>
      </c>
      <c r="C90" s="31">
        <f>C91+C92+C93+C94+C95</f>
        <v>411845.60000000003</v>
      </c>
      <c r="D90" s="31">
        <f>D91+D92+D93+D94+D95</f>
        <v>418578.00000000006</v>
      </c>
      <c r="E90" s="31">
        <f>E91+E92+E93+E94+E95</f>
        <v>76145.87999999999</v>
      </c>
      <c r="F90" s="126">
        <f>F91+F92+F93+F94+F95</f>
        <v>376366.12999999995</v>
      </c>
      <c r="G90" s="126">
        <f>G91+G92+G93+G94+G95</f>
        <v>68743.33</v>
      </c>
      <c r="H90" s="46">
        <f t="shared" si="2"/>
        <v>18.265014973584368</v>
      </c>
      <c r="I90" s="46">
        <f t="shared" si="3"/>
        <v>18.191562862835596</v>
      </c>
    </row>
    <row r="91" spans="1:9" ht="18.75" customHeight="1">
      <c r="A91" s="81" t="s">
        <v>105</v>
      </c>
      <c r="B91" s="59" t="s">
        <v>106</v>
      </c>
      <c r="C91" s="79"/>
      <c r="D91" s="14">
        <v>21991</v>
      </c>
      <c r="E91" s="14">
        <v>4555.41</v>
      </c>
      <c r="F91" s="93"/>
      <c r="G91" s="93"/>
      <c r="H91" s="50"/>
      <c r="I91" s="50">
        <f t="shared" si="3"/>
        <v>20.714883361375108</v>
      </c>
    </row>
    <row r="92" spans="1:9" ht="18.75" customHeight="1">
      <c r="A92" s="81" t="s">
        <v>107</v>
      </c>
      <c r="B92" s="86" t="s">
        <v>108</v>
      </c>
      <c r="C92" s="133">
        <v>54463.79</v>
      </c>
      <c r="D92" s="14">
        <v>51249.9</v>
      </c>
      <c r="E92" s="14">
        <v>12274.18</v>
      </c>
      <c r="F92" s="149">
        <v>59662.2</v>
      </c>
      <c r="G92" s="149">
        <v>14608.77</v>
      </c>
      <c r="H92" s="50">
        <f t="shared" si="2"/>
        <v>24.485805082615126</v>
      </c>
      <c r="I92" s="50">
        <f t="shared" si="3"/>
        <v>23.949666243251205</v>
      </c>
    </row>
    <row r="93" spans="1:9" ht="18.75" customHeight="1">
      <c r="A93" s="81" t="s">
        <v>109</v>
      </c>
      <c r="B93" s="59" t="s">
        <v>110</v>
      </c>
      <c r="C93" s="133">
        <v>131235.7</v>
      </c>
      <c r="D93" s="14">
        <v>115889.74</v>
      </c>
      <c r="E93" s="14">
        <v>12145.12</v>
      </c>
      <c r="F93" s="149">
        <v>130744.4</v>
      </c>
      <c r="G93" s="149">
        <v>16966.46</v>
      </c>
      <c r="H93" s="50">
        <f t="shared" si="2"/>
        <v>12.976815833029942</v>
      </c>
      <c r="I93" s="50">
        <f t="shared" si="3"/>
        <v>10.479892352851945</v>
      </c>
    </row>
    <row r="94" spans="1:9" ht="18.75" customHeight="1">
      <c r="A94" s="81" t="s">
        <v>111</v>
      </c>
      <c r="B94" s="78" t="s">
        <v>112</v>
      </c>
      <c r="C94" s="133">
        <v>135891.41</v>
      </c>
      <c r="D94" s="14">
        <v>147998.66</v>
      </c>
      <c r="E94" s="14">
        <v>30001.66</v>
      </c>
      <c r="F94" s="149">
        <v>96519.49</v>
      </c>
      <c r="G94" s="149">
        <v>19922.2</v>
      </c>
      <c r="H94" s="50">
        <f t="shared" si="2"/>
        <v>20.640598080242654</v>
      </c>
      <c r="I94" s="50">
        <f t="shared" si="3"/>
        <v>20.27157543183161</v>
      </c>
    </row>
    <row r="95" spans="1:9" ht="18.75" customHeight="1">
      <c r="A95" s="81" t="s">
        <v>113</v>
      </c>
      <c r="B95" s="59" t="s">
        <v>114</v>
      </c>
      <c r="C95" s="133">
        <v>90254.7</v>
      </c>
      <c r="D95" s="14">
        <v>81448.7</v>
      </c>
      <c r="E95" s="14">
        <v>17169.51</v>
      </c>
      <c r="F95" s="149">
        <v>89440.04</v>
      </c>
      <c r="G95" s="149">
        <v>17245.9</v>
      </c>
      <c r="H95" s="50">
        <f t="shared" si="2"/>
        <v>19.28207992751345</v>
      </c>
      <c r="I95" s="50">
        <f t="shared" si="3"/>
        <v>21.080152292179</v>
      </c>
    </row>
    <row r="96" spans="1:9" ht="18.75" customHeight="1">
      <c r="A96" s="75" t="s">
        <v>115</v>
      </c>
      <c r="B96" s="91" t="s">
        <v>102</v>
      </c>
      <c r="C96" s="56">
        <f>SUM(C97:C100)</f>
        <v>59766</v>
      </c>
      <c r="D96" s="31">
        <f>SUM(D97:D100)</f>
        <v>92000</v>
      </c>
      <c r="E96" s="31">
        <f>SUM(E97:E100)</f>
        <v>25357.84</v>
      </c>
      <c r="F96" s="126">
        <f>SUM(F97:F100)</f>
        <v>95266</v>
      </c>
      <c r="G96" s="126">
        <f>SUM(G97:G100)</f>
        <v>41615.2</v>
      </c>
      <c r="H96" s="46">
        <f t="shared" si="2"/>
        <v>43.683160833875675</v>
      </c>
      <c r="I96" s="46">
        <f t="shared" si="3"/>
        <v>27.56286956521739</v>
      </c>
    </row>
    <row r="97" spans="1:9" ht="18.75" customHeight="1">
      <c r="A97" s="81" t="s">
        <v>155</v>
      </c>
      <c r="B97" s="92" t="s">
        <v>165</v>
      </c>
      <c r="C97" s="84">
        <v>8000</v>
      </c>
      <c r="D97" s="14">
        <v>8000</v>
      </c>
      <c r="E97" s="14">
        <v>460.71</v>
      </c>
      <c r="F97" s="149">
        <v>8000</v>
      </c>
      <c r="G97" s="149"/>
      <c r="H97" s="50"/>
      <c r="I97" s="50">
        <f t="shared" si="3"/>
        <v>5.758875</v>
      </c>
    </row>
    <row r="98" spans="1:9" ht="18.75" customHeight="1">
      <c r="A98" s="81" t="s">
        <v>258</v>
      </c>
      <c r="B98" s="92" t="s">
        <v>261</v>
      </c>
      <c r="C98" s="84">
        <v>6466</v>
      </c>
      <c r="D98" s="2"/>
      <c r="E98" s="8"/>
      <c r="F98" s="149">
        <v>6466</v>
      </c>
      <c r="G98" s="149">
        <v>1599.2</v>
      </c>
      <c r="H98" s="50">
        <f t="shared" si="2"/>
        <v>24.732446643983916</v>
      </c>
      <c r="I98" s="50"/>
    </row>
    <row r="99" spans="1:9" ht="18.75" customHeight="1">
      <c r="A99" s="81" t="s">
        <v>156</v>
      </c>
      <c r="B99" s="93" t="s">
        <v>166</v>
      </c>
      <c r="C99" s="80">
        <v>42300</v>
      </c>
      <c r="D99" s="14">
        <v>84000</v>
      </c>
      <c r="E99" s="14">
        <v>24897.13</v>
      </c>
      <c r="F99" s="149">
        <v>77800</v>
      </c>
      <c r="G99" s="149">
        <v>40016</v>
      </c>
      <c r="H99" s="50">
        <f t="shared" si="2"/>
        <v>51.43444730077121</v>
      </c>
      <c r="I99" s="50">
        <f t="shared" si="3"/>
        <v>29.639440476190476</v>
      </c>
    </row>
    <row r="100" spans="1:9" ht="18.75" customHeight="1">
      <c r="A100" s="81" t="s">
        <v>252</v>
      </c>
      <c r="B100" s="93" t="s">
        <v>253</v>
      </c>
      <c r="C100" s="84">
        <v>3000</v>
      </c>
      <c r="D100" s="84"/>
      <c r="E100" s="84"/>
      <c r="F100" s="149">
        <v>3000</v>
      </c>
      <c r="G100" s="149"/>
      <c r="H100" s="50"/>
      <c r="I100" s="50"/>
    </row>
    <row r="101" spans="1:9" ht="18.75" customHeight="1">
      <c r="A101" s="94" t="s">
        <v>157</v>
      </c>
      <c r="B101" s="95" t="s">
        <v>167</v>
      </c>
      <c r="C101" s="56">
        <f>SUM(C102:C103)</f>
        <v>37576</v>
      </c>
      <c r="D101" s="31">
        <f>SUM(D102:D103)</f>
        <v>25576</v>
      </c>
      <c r="E101" s="56">
        <f>SUM(E102:E103)</f>
        <v>891.3199999999999</v>
      </c>
      <c r="F101" s="126">
        <f>SUM(F102:F103)</f>
        <v>37574.5</v>
      </c>
      <c r="G101" s="126">
        <f>SUM(G102:G103)</f>
        <v>3253.2299999999996</v>
      </c>
      <c r="H101" s="46">
        <f t="shared" si="2"/>
        <v>8.658079282492114</v>
      </c>
      <c r="I101" s="46">
        <f t="shared" si="3"/>
        <v>3.484985924304035</v>
      </c>
    </row>
    <row r="102" spans="1:9" ht="18.75" customHeight="1">
      <c r="A102" s="96" t="s">
        <v>158</v>
      </c>
      <c r="B102" s="93" t="s">
        <v>100</v>
      </c>
      <c r="C102" s="84">
        <v>2976</v>
      </c>
      <c r="D102" s="14">
        <v>2976</v>
      </c>
      <c r="E102" s="14">
        <v>559.68</v>
      </c>
      <c r="F102" s="149">
        <v>2976</v>
      </c>
      <c r="G102" s="149">
        <v>518.53</v>
      </c>
      <c r="H102" s="50">
        <f t="shared" si="2"/>
        <v>17.423723118279568</v>
      </c>
      <c r="I102" s="50">
        <f t="shared" si="3"/>
        <v>18.806451612903224</v>
      </c>
    </row>
    <row r="103" spans="1:9" ht="18.75" customHeight="1">
      <c r="A103" s="96" t="s">
        <v>159</v>
      </c>
      <c r="B103" s="93" t="s">
        <v>168</v>
      </c>
      <c r="C103" s="84">
        <v>34600</v>
      </c>
      <c r="D103" s="14">
        <v>22600</v>
      </c>
      <c r="E103" s="14">
        <v>331.64</v>
      </c>
      <c r="F103" s="149">
        <v>34598.5</v>
      </c>
      <c r="G103" s="149">
        <v>2734.7</v>
      </c>
      <c r="H103" s="50">
        <f t="shared" si="2"/>
        <v>7.9040998887235</v>
      </c>
      <c r="I103" s="50">
        <f t="shared" si="3"/>
        <v>1.467433628318584</v>
      </c>
    </row>
    <row r="104" spans="1:9" ht="18.75" customHeight="1">
      <c r="A104" s="87" t="s">
        <v>160</v>
      </c>
      <c r="B104" s="95" t="s">
        <v>169</v>
      </c>
      <c r="C104" s="31">
        <f>C105</f>
        <v>366830.9</v>
      </c>
      <c r="D104" s="31">
        <f>D105</f>
        <v>327881.2</v>
      </c>
      <c r="E104" s="31">
        <f>E105</f>
        <v>74870.91</v>
      </c>
      <c r="F104" s="126">
        <f>F105</f>
        <v>366830.9</v>
      </c>
      <c r="G104" s="126">
        <f>G105</f>
        <v>86474.63</v>
      </c>
      <c r="H104" s="46">
        <f t="shared" si="2"/>
        <v>23.573431245841068</v>
      </c>
      <c r="I104" s="46">
        <f t="shared" si="3"/>
        <v>22.83476759265246</v>
      </c>
    </row>
    <row r="105" spans="1:9" ht="39.75" customHeight="1">
      <c r="A105" s="77" t="s">
        <v>161</v>
      </c>
      <c r="B105" s="93" t="s">
        <v>152</v>
      </c>
      <c r="C105" s="80">
        <v>366830.9</v>
      </c>
      <c r="D105" s="8">
        <v>327881.2</v>
      </c>
      <c r="E105" s="8">
        <v>74870.91</v>
      </c>
      <c r="F105" s="149">
        <v>366830.9</v>
      </c>
      <c r="G105" s="149">
        <v>86474.63</v>
      </c>
      <c r="H105" s="50">
        <f t="shared" si="2"/>
        <v>23.573431245841068</v>
      </c>
      <c r="I105" s="50">
        <f t="shared" si="3"/>
        <v>22.83476759265246</v>
      </c>
    </row>
    <row r="106" spans="1:9" ht="18.75" customHeight="1">
      <c r="A106" s="81"/>
      <c r="B106" s="71" t="s">
        <v>116</v>
      </c>
      <c r="C106" s="31">
        <f>SUM(C56+C64+C66+C69+C76+C81+C83+C88+C90+C96+C101+C104)</f>
        <v>9511854.39</v>
      </c>
      <c r="D106" s="31">
        <f>SUM(D56+D64+D66+D69+D76+D81+D83+88:88+D90+D96+D101+D104)</f>
        <v>11027026.189999998</v>
      </c>
      <c r="E106" s="31">
        <f>SUM(E56+E64+E66+E69+E76+E81+E83+88:88+E90+E96+E101+E104)</f>
        <v>1831192.02</v>
      </c>
      <c r="F106" s="126">
        <f>SUM(F56+F64+F66+F69+F76+F81+F83+88:88+F90+F96+F101+F104)</f>
        <v>11206674.820000004</v>
      </c>
      <c r="G106" s="126">
        <f>SUM(G56+G64+G66+G69+G76+G81+G83+88:88+G90+G96+G101+G104)</f>
        <v>1946057.9700000002</v>
      </c>
      <c r="H106" s="46">
        <f>G106/F106*100</f>
        <v>17.365168538012416</v>
      </c>
      <c r="I106" s="46">
        <f>E106/D106*100</f>
        <v>16.606399481127927</v>
      </c>
    </row>
    <row r="107" spans="1:9" ht="18.75" customHeight="1">
      <c r="A107" s="81"/>
      <c r="B107" s="59" t="s">
        <v>117</v>
      </c>
      <c r="C107" s="97">
        <f>C54-C106</f>
        <v>-124386.70000000112</v>
      </c>
      <c r="D107" s="97">
        <f>D54-D106</f>
        <v>-746396.1199999973</v>
      </c>
      <c r="E107" s="97">
        <f>E54-E106</f>
        <v>194562.20000000042</v>
      </c>
      <c r="F107" s="144">
        <f>F54-F106</f>
        <v>-1587849.690000005</v>
      </c>
      <c r="G107" s="144">
        <f>G54-G106</f>
        <v>-788794.4400000004</v>
      </c>
      <c r="H107" s="98"/>
      <c r="I107" s="99"/>
    </row>
    <row r="108" spans="1:9" ht="18.75" customHeight="1">
      <c r="A108" s="40" t="s">
        <v>118</v>
      </c>
      <c r="B108" s="36" t="s">
        <v>119</v>
      </c>
      <c r="C108" s="31"/>
      <c r="D108" s="100"/>
      <c r="E108" s="100"/>
      <c r="F108" s="145"/>
      <c r="G108" s="146"/>
      <c r="H108" s="98"/>
      <c r="I108" s="99"/>
    </row>
    <row r="109" spans="1:9" ht="22.5" customHeight="1">
      <c r="A109" s="102" t="s">
        <v>120</v>
      </c>
      <c r="B109" s="61" t="s">
        <v>121</v>
      </c>
      <c r="C109" s="80">
        <f>C112-C116+C124</f>
        <v>124386.70000000019</v>
      </c>
      <c r="D109" s="80">
        <f>D112-D116+D124</f>
        <v>125417</v>
      </c>
      <c r="E109" s="128">
        <f>E112-E116+E124+E126</f>
        <v>-549567.07</v>
      </c>
      <c r="F109" s="147">
        <f>F112-F116+F124</f>
        <v>124386.70000000019</v>
      </c>
      <c r="G109" s="148">
        <f>G112-G116+G124+G126</f>
        <v>-300000</v>
      </c>
      <c r="H109" s="103"/>
      <c r="I109" s="99"/>
    </row>
    <row r="110" spans="1:9" ht="18.75" customHeight="1">
      <c r="A110" s="102" t="s">
        <v>122</v>
      </c>
      <c r="B110" s="104" t="s">
        <v>123</v>
      </c>
      <c r="C110" s="80">
        <f aca="true" t="shared" si="4" ref="C110:G111">C113-C117</f>
        <v>124386.70000000019</v>
      </c>
      <c r="D110" s="80">
        <f t="shared" si="4"/>
        <v>132555</v>
      </c>
      <c r="E110" s="80">
        <f t="shared" si="4"/>
        <v>-550000</v>
      </c>
      <c r="F110" s="93">
        <f t="shared" si="4"/>
        <v>124386.70000000019</v>
      </c>
      <c r="G110" s="93">
        <f t="shared" si="4"/>
        <v>-450000</v>
      </c>
      <c r="H110" s="105"/>
      <c r="I110" s="99"/>
    </row>
    <row r="111" spans="1:9" ht="36.75" customHeight="1">
      <c r="A111" s="102" t="s">
        <v>147</v>
      </c>
      <c r="B111" s="104" t="s">
        <v>148</v>
      </c>
      <c r="C111" s="80">
        <f t="shared" si="4"/>
        <v>0</v>
      </c>
      <c r="D111" s="80">
        <f t="shared" si="4"/>
        <v>-7138</v>
      </c>
      <c r="E111" s="80">
        <f t="shared" si="4"/>
        <v>-3568.97</v>
      </c>
      <c r="F111" s="93"/>
      <c r="G111" s="148"/>
      <c r="H111" s="105"/>
      <c r="I111" s="99"/>
    </row>
    <row r="112" spans="1:9" ht="18.75" customHeight="1">
      <c r="A112" s="102"/>
      <c r="B112" s="106" t="s">
        <v>124</v>
      </c>
      <c r="C112" s="107">
        <f>C113+C114</f>
        <v>2340315.7</v>
      </c>
      <c r="D112" s="107">
        <f>D113+D114</f>
        <v>2711013.1</v>
      </c>
      <c r="E112" s="107">
        <f>E113+E114</f>
        <v>150000</v>
      </c>
      <c r="F112" s="95">
        <f>F113+F114</f>
        <v>2340315.7</v>
      </c>
      <c r="G112" s="95">
        <f>G113+G114</f>
        <v>250000</v>
      </c>
      <c r="H112" s="105"/>
      <c r="I112" s="99"/>
    </row>
    <row r="113" spans="1:9" ht="36.75" customHeight="1">
      <c r="A113" s="102" t="s">
        <v>125</v>
      </c>
      <c r="B113" s="104" t="s">
        <v>244</v>
      </c>
      <c r="C113" s="80">
        <v>2340315.7</v>
      </c>
      <c r="D113" s="8">
        <v>2711013.1</v>
      </c>
      <c r="E113" s="13">
        <v>150000</v>
      </c>
      <c r="F113" s="93">
        <v>2340315.7</v>
      </c>
      <c r="G113" s="93">
        <v>250000</v>
      </c>
      <c r="H113" s="105"/>
      <c r="I113" s="99"/>
    </row>
    <row r="114" spans="1:9" ht="36.75" customHeight="1" hidden="1">
      <c r="A114" s="102" t="s">
        <v>126</v>
      </c>
      <c r="B114" s="104" t="s">
        <v>127</v>
      </c>
      <c r="C114" s="80"/>
      <c r="D114" s="80">
        <f>D115</f>
        <v>0</v>
      </c>
      <c r="E114" s="80">
        <f>E115</f>
        <v>0</v>
      </c>
      <c r="F114" s="80">
        <f>F115</f>
        <v>0</v>
      </c>
      <c r="G114" s="128">
        <f>G115</f>
        <v>0</v>
      </c>
      <c r="H114" s="105"/>
      <c r="I114" s="99"/>
    </row>
    <row r="115" spans="1:9" ht="36.75" customHeight="1" hidden="1">
      <c r="A115" s="102" t="s">
        <v>128</v>
      </c>
      <c r="B115" s="104" t="s">
        <v>129</v>
      </c>
      <c r="C115" s="80"/>
      <c r="D115" s="80"/>
      <c r="E115" s="80"/>
      <c r="F115" s="80"/>
      <c r="G115" s="128"/>
      <c r="H115" s="105"/>
      <c r="I115" s="99"/>
    </row>
    <row r="116" spans="1:9" ht="18.75" customHeight="1">
      <c r="A116" s="102"/>
      <c r="B116" s="106" t="s">
        <v>130</v>
      </c>
      <c r="C116" s="107">
        <f>C117+C118</f>
        <v>2215929</v>
      </c>
      <c r="D116" s="107">
        <f>D117+D118</f>
        <v>2585596.1</v>
      </c>
      <c r="E116" s="107">
        <f>E117+E118</f>
        <v>703568.97</v>
      </c>
      <c r="F116" s="107">
        <f>F117+F118</f>
        <v>2215929</v>
      </c>
      <c r="G116" s="129">
        <f>G117+G118</f>
        <v>700000</v>
      </c>
      <c r="H116" s="105"/>
      <c r="I116" s="99"/>
    </row>
    <row r="117" spans="1:9" ht="37.5">
      <c r="A117" s="102" t="s">
        <v>131</v>
      </c>
      <c r="B117" s="104" t="s">
        <v>243</v>
      </c>
      <c r="C117" s="80">
        <v>2215929</v>
      </c>
      <c r="D117" s="8">
        <v>2578458.1</v>
      </c>
      <c r="E117" s="13">
        <v>700000</v>
      </c>
      <c r="F117" s="80">
        <v>2215929</v>
      </c>
      <c r="G117" s="128">
        <v>700000</v>
      </c>
      <c r="H117" s="105"/>
      <c r="I117" s="99"/>
    </row>
    <row r="118" spans="1:9" ht="55.5" customHeight="1">
      <c r="A118" s="102" t="s">
        <v>132</v>
      </c>
      <c r="B118" s="104" t="s">
        <v>133</v>
      </c>
      <c r="C118" s="80">
        <f>C119</f>
        <v>0</v>
      </c>
      <c r="D118" s="15">
        <v>7138</v>
      </c>
      <c r="E118" s="13">
        <f>E119</f>
        <v>3568.97</v>
      </c>
      <c r="F118" s="80"/>
      <c r="G118" s="128"/>
      <c r="H118" s="105"/>
      <c r="I118" s="99"/>
    </row>
    <row r="119" spans="1:9" ht="56.25" customHeight="1">
      <c r="A119" s="102" t="s">
        <v>241</v>
      </c>
      <c r="B119" s="104" t="s">
        <v>242</v>
      </c>
      <c r="C119" s="80"/>
      <c r="D119" s="15">
        <v>7138</v>
      </c>
      <c r="E119" s="13">
        <v>3568.97</v>
      </c>
      <c r="F119" s="80"/>
      <c r="G119" s="128"/>
      <c r="H119" s="105"/>
      <c r="I119" s="99"/>
    </row>
    <row r="120" spans="1:9" ht="21" customHeight="1">
      <c r="A120" s="102" t="s">
        <v>134</v>
      </c>
      <c r="B120" s="104" t="s">
        <v>135</v>
      </c>
      <c r="C120" s="80">
        <v>121678.49</v>
      </c>
      <c r="D120" s="8">
        <v>97213.86</v>
      </c>
      <c r="E120" s="80"/>
      <c r="F120" s="80">
        <v>121678.49</v>
      </c>
      <c r="G120" s="128"/>
      <c r="H120" s="105"/>
      <c r="I120" s="99"/>
    </row>
    <row r="121" spans="1:9" ht="112.5" hidden="1">
      <c r="A121" s="102" t="s">
        <v>240</v>
      </c>
      <c r="B121" s="104" t="s">
        <v>239</v>
      </c>
      <c r="C121" s="80">
        <v>97213.86</v>
      </c>
      <c r="D121" s="80">
        <v>239062.38</v>
      </c>
      <c r="E121" s="80"/>
      <c r="F121" s="80">
        <v>97213.86</v>
      </c>
      <c r="G121" s="128"/>
      <c r="H121" s="105"/>
      <c r="I121" s="99"/>
    </row>
    <row r="122" spans="1:9" ht="38.25" customHeight="1">
      <c r="A122" s="102" t="s">
        <v>136</v>
      </c>
      <c r="B122" s="104" t="s">
        <v>238</v>
      </c>
      <c r="C122" s="80">
        <v>121678.49</v>
      </c>
      <c r="D122" s="8">
        <v>97213.86</v>
      </c>
      <c r="E122" s="80"/>
      <c r="F122" s="80">
        <v>121678.49</v>
      </c>
      <c r="G122" s="128"/>
      <c r="H122" s="105"/>
      <c r="I122" s="99"/>
    </row>
    <row r="123" spans="1:9" ht="56.25" hidden="1">
      <c r="A123" s="102" t="s">
        <v>237</v>
      </c>
      <c r="B123" s="104" t="s">
        <v>236</v>
      </c>
      <c r="C123" s="80">
        <v>97213.86</v>
      </c>
      <c r="D123" s="80">
        <v>239062.38</v>
      </c>
      <c r="E123" s="80"/>
      <c r="F123" s="80">
        <v>115049.3</v>
      </c>
      <c r="G123" s="128"/>
      <c r="H123" s="105"/>
      <c r="I123" s="99"/>
    </row>
    <row r="124" spans="1:9" ht="41.25" customHeight="1">
      <c r="A124" s="102" t="s">
        <v>234</v>
      </c>
      <c r="B124" s="60" t="s">
        <v>137</v>
      </c>
      <c r="C124" s="88"/>
      <c r="D124" s="80"/>
      <c r="E124" s="13">
        <v>4001.9</v>
      </c>
      <c r="F124" s="80"/>
      <c r="G124" s="128"/>
      <c r="H124" s="105"/>
      <c r="I124" s="99"/>
    </row>
    <row r="125" spans="1:9" ht="41.25" customHeight="1" hidden="1">
      <c r="A125" s="102" t="s">
        <v>138</v>
      </c>
      <c r="B125" s="60" t="s">
        <v>139</v>
      </c>
      <c r="C125" s="88"/>
      <c r="D125" s="88"/>
      <c r="E125" s="80"/>
      <c r="F125" s="80"/>
      <c r="G125" s="128"/>
      <c r="H125" s="105"/>
      <c r="I125" s="99"/>
    </row>
    <row r="126" spans="1:9" ht="41.25" customHeight="1">
      <c r="A126" s="102" t="s">
        <v>259</v>
      </c>
      <c r="B126" s="60" t="s">
        <v>260</v>
      </c>
      <c r="C126" s="88"/>
      <c r="D126" s="88"/>
      <c r="E126" s="13"/>
      <c r="F126" s="80"/>
      <c r="G126" s="128">
        <v>150000</v>
      </c>
      <c r="H126" s="105"/>
      <c r="I126" s="99"/>
    </row>
    <row r="127" spans="1:9" ht="37.5">
      <c r="A127" s="102" t="s">
        <v>140</v>
      </c>
      <c r="B127" s="60" t="s">
        <v>235</v>
      </c>
      <c r="C127" s="80">
        <f>C129-C128</f>
        <v>0</v>
      </c>
      <c r="D127" s="80">
        <f>D129-D128</f>
        <v>620979.1199999973</v>
      </c>
      <c r="E127" s="13">
        <f>E129-E128</f>
        <v>355004.8700000001</v>
      </c>
      <c r="F127" s="80">
        <f>F129-F128</f>
        <v>1463462.9900000058</v>
      </c>
      <c r="G127" s="80">
        <f>G129-G128</f>
        <v>1088794.44</v>
      </c>
      <c r="H127" s="105"/>
      <c r="I127" s="99"/>
    </row>
    <row r="128" spans="1:9" ht="36.75" customHeight="1">
      <c r="A128" s="102" t="s">
        <v>141</v>
      </c>
      <c r="B128" s="60" t="s">
        <v>142</v>
      </c>
      <c r="C128" s="80">
        <f>C54+C112+C120+C124</f>
        <v>11849461.88</v>
      </c>
      <c r="D128" s="80">
        <f>D54+D112+D120+D124</f>
        <v>13088857.03</v>
      </c>
      <c r="E128" s="13">
        <v>2194481.88</v>
      </c>
      <c r="F128" s="80">
        <f>F54+F112+F120+F124</f>
        <v>12080819.319999998</v>
      </c>
      <c r="G128" s="80">
        <v>2571871.91</v>
      </c>
      <c r="H128" s="105"/>
      <c r="I128" s="99"/>
    </row>
    <row r="129" spans="1:9" ht="37.5" customHeight="1">
      <c r="A129" s="102" t="s">
        <v>143</v>
      </c>
      <c r="B129" s="60" t="s">
        <v>144</v>
      </c>
      <c r="C129" s="80">
        <f>C106+C116+C122</f>
        <v>11849461.88</v>
      </c>
      <c r="D129" s="80">
        <f>D106+D116+D122</f>
        <v>13709836.149999997</v>
      </c>
      <c r="E129" s="13">
        <v>2549486.75</v>
      </c>
      <c r="F129" s="80">
        <f>F106+F116+F122</f>
        <v>13544282.310000004</v>
      </c>
      <c r="G129" s="80">
        <v>3660666.35</v>
      </c>
      <c r="H129" s="105"/>
      <c r="I129" s="99"/>
    </row>
    <row r="130" spans="1:9" ht="22.5" customHeight="1">
      <c r="A130" s="195" t="s">
        <v>145</v>
      </c>
      <c r="B130" s="195"/>
      <c r="C130" s="97">
        <f>C127+C112-C116+C124</f>
        <v>124386.70000000019</v>
      </c>
      <c r="D130" s="97">
        <f>D127+D112-D116+D124</f>
        <v>746396.1199999973</v>
      </c>
      <c r="E130" s="97">
        <f>E127+E112-E116+E124</f>
        <v>-194562.19999999987</v>
      </c>
      <c r="F130" s="97">
        <f>F127+F112-F116+F124</f>
        <v>1587849.690000006</v>
      </c>
      <c r="G130" s="97">
        <f>G127+G112-G116+G124+G126</f>
        <v>788794.44</v>
      </c>
      <c r="H130" s="105"/>
      <c r="I130" s="99"/>
    </row>
    <row r="131" ht="0.75" customHeight="1">
      <c r="F131" s="108"/>
    </row>
    <row r="132" spans="1:6" ht="18.75" customHeight="1">
      <c r="A132" s="109"/>
      <c r="F132" s="108"/>
    </row>
    <row r="133" spans="6:7" ht="18.75" customHeight="1">
      <c r="F133" s="108"/>
      <c r="G133" s="120"/>
    </row>
    <row r="134" ht="18.75" customHeight="1">
      <c r="F134" s="108"/>
    </row>
    <row r="135" ht="18.75" customHeight="1">
      <c r="F135" s="108"/>
    </row>
    <row r="136" ht="18.75" customHeight="1">
      <c r="F136" s="108"/>
    </row>
    <row r="137" ht="18.75" customHeight="1">
      <c r="F137" s="108"/>
    </row>
    <row r="138" ht="18.75" customHeight="1">
      <c r="F138" s="108"/>
    </row>
    <row r="139" ht="18.75" customHeight="1">
      <c r="F139" s="108"/>
    </row>
    <row r="140" ht="18.75" customHeight="1">
      <c r="F140" s="108"/>
    </row>
    <row r="141" ht="18.75" customHeight="1">
      <c r="F141" s="108"/>
    </row>
    <row r="142" ht="18.75" customHeight="1">
      <c r="F142" s="108"/>
    </row>
    <row r="143" ht="18.75" customHeight="1">
      <c r="F143" s="108"/>
    </row>
    <row r="144" spans="4:6" ht="18.75" customHeight="1">
      <c r="D144" s="110"/>
      <c r="F144" s="111"/>
    </row>
    <row r="145" spans="4:6" ht="18.75" customHeight="1">
      <c r="D145" s="110"/>
      <c r="F145" s="111"/>
    </row>
    <row r="146" spans="4:6" ht="18.75" customHeight="1">
      <c r="D146" s="110"/>
      <c r="F146" s="111"/>
    </row>
    <row r="147" spans="4:6" ht="18.75" customHeight="1">
      <c r="D147" s="110"/>
      <c r="F147" s="111"/>
    </row>
    <row r="148" spans="4:6" ht="18.75" customHeight="1">
      <c r="D148" s="110"/>
      <c r="F148" s="111"/>
    </row>
    <row r="149" spans="4:6" ht="18.75" customHeight="1">
      <c r="D149" s="110"/>
      <c r="F149" s="111"/>
    </row>
    <row r="150" spans="4:6" ht="18.75" customHeight="1">
      <c r="D150" s="110"/>
      <c r="F150" s="111"/>
    </row>
    <row r="151" spans="4:6" ht="18.75" customHeight="1">
      <c r="D151" s="110"/>
      <c r="F151" s="111"/>
    </row>
    <row r="152" spans="4:6" ht="18.75" customHeight="1">
      <c r="D152" s="110"/>
      <c r="F152" s="111"/>
    </row>
    <row r="153" spans="4:6" ht="18.75" customHeight="1">
      <c r="D153" s="112"/>
      <c r="F153" s="113"/>
    </row>
    <row r="154" spans="4:6" ht="18.75" customHeight="1">
      <c r="D154" s="110"/>
      <c r="F154" s="111"/>
    </row>
    <row r="155" spans="4:6" ht="18.75" customHeight="1">
      <c r="D155" s="110"/>
      <c r="F155" s="111"/>
    </row>
    <row r="156" spans="4:6" ht="18.75" customHeight="1">
      <c r="D156" s="110"/>
      <c r="F156" s="111"/>
    </row>
    <row r="157" spans="4:6" ht="18.75" customHeight="1">
      <c r="D157" s="110"/>
      <c r="F157" s="111"/>
    </row>
    <row r="158" spans="4:6" ht="18.75" customHeight="1">
      <c r="D158" s="110"/>
      <c r="F158" s="111"/>
    </row>
    <row r="159" spans="4:6" ht="18.75" customHeight="1">
      <c r="D159" s="110"/>
      <c r="F159" s="111"/>
    </row>
    <row r="160" ht="18.75" customHeight="1">
      <c r="F160" s="108"/>
    </row>
    <row r="161" ht="18.75" customHeight="1">
      <c r="F161" s="108"/>
    </row>
    <row r="162" ht="18.75" customHeight="1">
      <c r="F162" s="108"/>
    </row>
    <row r="163" ht="18.75" customHeight="1">
      <c r="F163" s="108"/>
    </row>
    <row r="164" ht="18.75" customHeight="1">
      <c r="F164" s="108"/>
    </row>
    <row r="165" ht="18.75" customHeight="1">
      <c r="F165" s="108"/>
    </row>
    <row r="166" ht="18.75" customHeight="1">
      <c r="F166" s="108"/>
    </row>
    <row r="167" ht="18.75" customHeight="1">
      <c r="F167" s="108"/>
    </row>
    <row r="168" ht="18.75" customHeight="1">
      <c r="F168" s="108"/>
    </row>
    <row r="169" ht="18.75" customHeight="1">
      <c r="F169" s="108"/>
    </row>
    <row r="170" ht="18.75" customHeight="1">
      <c r="F170" s="108"/>
    </row>
    <row r="171" ht="18.75" customHeight="1">
      <c r="F171" s="108"/>
    </row>
    <row r="172" ht="18.75" customHeight="1">
      <c r="F172" s="108"/>
    </row>
    <row r="173" ht="18.75" customHeight="1">
      <c r="F173" s="108"/>
    </row>
    <row r="174" ht="18.75" customHeight="1">
      <c r="F174" s="108"/>
    </row>
    <row r="175" ht="18.75" customHeight="1">
      <c r="F175" s="108"/>
    </row>
    <row r="176" ht="18.75" customHeight="1">
      <c r="F176" s="108"/>
    </row>
    <row r="177" ht="18.75" customHeight="1">
      <c r="F177" s="108"/>
    </row>
    <row r="178" ht="18.75" customHeight="1">
      <c r="F178" s="108"/>
    </row>
    <row r="179" ht="18.75" customHeight="1">
      <c r="F179" s="108"/>
    </row>
    <row r="180" ht="18.75" customHeight="1">
      <c r="F180" s="108"/>
    </row>
    <row r="181" ht="18.75" customHeight="1">
      <c r="F181" s="108"/>
    </row>
    <row r="182" ht="18.75" customHeight="1">
      <c r="F182" s="108"/>
    </row>
    <row r="183" ht="18.75" customHeight="1">
      <c r="F183" s="108"/>
    </row>
    <row r="184" ht="18.75" customHeight="1">
      <c r="F184" s="108"/>
    </row>
    <row r="185" ht="18.75" customHeight="1">
      <c r="F185" s="108"/>
    </row>
    <row r="186" ht="18.75" customHeight="1">
      <c r="F186" s="108"/>
    </row>
    <row r="187" ht="18.75" customHeight="1">
      <c r="F187" s="108"/>
    </row>
    <row r="188" ht="18.75" customHeight="1">
      <c r="F188" s="108"/>
    </row>
    <row r="189" ht="18.75" customHeight="1">
      <c r="F189" s="108"/>
    </row>
    <row r="190" ht="18.75" customHeight="1">
      <c r="F190" s="108"/>
    </row>
    <row r="191" ht="18.75" customHeight="1">
      <c r="F191" s="108"/>
    </row>
    <row r="192" ht="18.75" customHeight="1">
      <c r="F192" s="108"/>
    </row>
    <row r="193" ht="18.75" customHeight="1">
      <c r="F193" s="108"/>
    </row>
    <row r="194" ht="18.75" customHeight="1">
      <c r="F194" s="108"/>
    </row>
    <row r="195" ht="18.75" customHeight="1">
      <c r="F195" s="108"/>
    </row>
    <row r="196" ht="18.75" customHeight="1">
      <c r="F196" s="108"/>
    </row>
    <row r="197" ht="18.75" customHeight="1">
      <c r="F197" s="108"/>
    </row>
    <row r="198" ht="18.75" customHeight="1">
      <c r="F198" s="108"/>
    </row>
    <row r="199" ht="18.75" customHeight="1">
      <c r="F199" s="108"/>
    </row>
    <row r="200" ht="18.75" customHeight="1">
      <c r="F200" s="108"/>
    </row>
    <row r="201" ht="18.75" customHeight="1">
      <c r="F201" s="108"/>
    </row>
    <row r="202" ht="18.75" customHeight="1">
      <c r="F202" s="108"/>
    </row>
    <row r="203" ht="18.75" customHeight="1">
      <c r="F203" s="108"/>
    </row>
    <row r="204" ht="18.75" customHeight="1">
      <c r="F204" s="108"/>
    </row>
    <row r="205" ht="18.75" customHeight="1">
      <c r="F205" s="108"/>
    </row>
    <row r="206" ht="18.75" customHeight="1">
      <c r="F206" s="108"/>
    </row>
    <row r="207" ht="18.75" customHeight="1">
      <c r="F207" s="108"/>
    </row>
    <row r="208" ht="18.75" customHeight="1">
      <c r="F208" s="108"/>
    </row>
    <row r="209" ht="18.75" customHeight="1">
      <c r="F209" s="108"/>
    </row>
    <row r="210" ht="18.75" customHeight="1">
      <c r="F210" s="108"/>
    </row>
    <row r="211" ht="18.75" customHeight="1">
      <c r="F211" s="108"/>
    </row>
    <row r="212" ht="18.75" customHeight="1">
      <c r="F212" s="108"/>
    </row>
    <row r="213" ht="18.75" customHeight="1">
      <c r="F213" s="108"/>
    </row>
    <row r="214" ht="18.75" customHeight="1">
      <c r="F214" s="108"/>
    </row>
    <row r="215" ht="18.75" customHeight="1">
      <c r="F215" s="108"/>
    </row>
    <row r="216" ht="18.75" customHeight="1">
      <c r="F216" s="108"/>
    </row>
    <row r="217" ht="18.75" customHeight="1">
      <c r="F217" s="108"/>
    </row>
    <row r="218" ht="18.75" customHeight="1">
      <c r="F218" s="108"/>
    </row>
    <row r="219" ht="18.75" customHeight="1">
      <c r="F219" s="108"/>
    </row>
    <row r="220" ht="18.75" customHeight="1">
      <c r="F220" s="108"/>
    </row>
    <row r="221" ht="18.75" customHeight="1">
      <c r="F221" s="108"/>
    </row>
    <row r="222" ht="18.75" customHeight="1">
      <c r="F222" s="108"/>
    </row>
    <row r="223" ht="18.75" customHeight="1">
      <c r="F223" s="108"/>
    </row>
    <row r="224" ht="18.75" customHeight="1">
      <c r="F224" s="108"/>
    </row>
    <row r="225" ht="18.75" customHeight="1">
      <c r="F225" s="108"/>
    </row>
    <row r="226" ht="18.75" customHeight="1">
      <c r="F226" s="108"/>
    </row>
    <row r="227" ht="18.75" customHeight="1">
      <c r="F227" s="108"/>
    </row>
    <row r="228" ht="18.75" customHeight="1">
      <c r="F228" s="108"/>
    </row>
    <row r="229" ht="18.75" customHeight="1">
      <c r="F229" s="108"/>
    </row>
    <row r="230" ht="18.75" customHeight="1">
      <c r="F230" s="108"/>
    </row>
    <row r="231" ht="18.75" customHeight="1">
      <c r="F231" s="108"/>
    </row>
    <row r="232" ht="18.75" customHeight="1">
      <c r="F232" s="108"/>
    </row>
    <row r="233" ht="18.75" customHeight="1">
      <c r="F233" s="108"/>
    </row>
    <row r="234" ht="18.75" customHeight="1">
      <c r="F234" s="108"/>
    </row>
    <row r="235" ht="18.75" customHeight="1">
      <c r="F235" s="108"/>
    </row>
    <row r="236" ht="18.75" customHeight="1">
      <c r="F236" s="108"/>
    </row>
    <row r="237" ht="18.75" customHeight="1">
      <c r="F237" s="108"/>
    </row>
    <row r="238" ht="18.75" customHeight="1">
      <c r="F238" s="108"/>
    </row>
    <row r="239" ht="18.75" customHeight="1">
      <c r="F239" s="108"/>
    </row>
    <row r="240" ht="18.75" customHeight="1">
      <c r="F240" s="108"/>
    </row>
    <row r="241" ht="18.75" customHeight="1">
      <c r="F241" s="108"/>
    </row>
    <row r="242" ht="18.75" customHeight="1">
      <c r="F242" s="108"/>
    </row>
    <row r="243" ht="18.75" customHeight="1">
      <c r="F243" s="108"/>
    </row>
    <row r="244" ht="18.75" customHeight="1">
      <c r="F244" s="108"/>
    </row>
    <row r="245" ht="18.75" customHeight="1">
      <c r="F245" s="108"/>
    </row>
    <row r="246" ht="18.75" customHeight="1">
      <c r="F246" s="108"/>
    </row>
    <row r="247" ht="18.75" customHeight="1">
      <c r="F247" s="108"/>
    </row>
    <row r="248" ht="18.75" customHeight="1">
      <c r="F248" s="108"/>
    </row>
    <row r="249" ht="18.75" customHeight="1">
      <c r="F249" s="108"/>
    </row>
    <row r="250" ht="18.75" customHeight="1">
      <c r="F250" s="108"/>
    </row>
    <row r="251" ht="18.75" customHeight="1">
      <c r="F251" s="108"/>
    </row>
    <row r="252" ht="18.75" customHeight="1">
      <c r="F252" s="108"/>
    </row>
    <row r="253" ht="18.75" customHeight="1">
      <c r="F253" s="108"/>
    </row>
    <row r="254" ht="18.75" customHeight="1">
      <c r="F254" s="108"/>
    </row>
    <row r="255" ht="18.75" customHeight="1">
      <c r="F255" s="108"/>
    </row>
    <row r="256" ht="18.75" customHeight="1">
      <c r="F256" s="108"/>
    </row>
    <row r="257" ht="18.75" customHeight="1">
      <c r="F257" s="108"/>
    </row>
    <row r="258" ht="18.75" customHeight="1">
      <c r="F258" s="108"/>
    </row>
    <row r="259" ht="18.75" customHeight="1">
      <c r="F259" s="108"/>
    </row>
    <row r="260" ht="18.75" customHeight="1">
      <c r="F260" s="108"/>
    </row>
    <row r="261" ht="18.75" customHeight="1">
      <c r="F261" s="108"/>
    </row>
    <row r="262" ht="18.75" customHeight="1">
      <c r="F262" s="108"/>
    </row>
    <row r="263" ht="18.75" customHeight="1">
      <c r="F263" s="108"/>
    </row>
    <row r="264" ht="18.75" customHeight="1">
      <c r="F264" s="108"/>
    </row>
    <row r="265" ht="18.75" customHeight="1">
      <c r="F265" s="108"/>
    </row>
    <row r="266" ht="18.75" customHeight="1">
      <c r="F266" s="108"/>
    </row>
    <row r="267" ht="18.75" customHeight="1">
      <c r="F267" s="108"/>
    </row>
    <row r="268" ht="18.75" customHeight="1">
      <c r="F268" s="108"/>
    </row>
    <row r="269" ht="18.75" customHeight="1">
      <c r="F269" s="108"/>
    </row>
    <row r="270" ht="18.75" customHeight="1">
      <c r="F270" s="108"/>
    </row>
    <row r="271" ht="18.75" customHeight="1">
      <c r="F271" s="108"/>
    </row>
    <row r="272" ht="18.75" customHeight="1">
      <c r="F272" s="108"/>
    </row>
    <row r="273" ht="18.75" customHeight="1">
      <c r="F273" s="108"/>
    </row>
    <row r="274" ht="18.75" customHeight="1">
      <c r="F274" s="108"/>
    </row>
    <row r="275" ht="18.75" customHeight="1">
      <c r="F275" s="108"/>
    </row>
    <row r="276" ht="18.75" customHeight="1">
      <c r="F276" s="108"/>
    </row>
    <row r="277" ht="18.75" customHeight="1">
      <c r="F277" s="108"/>
    </row>
    <row r="278" ht="18.75" customHeight="1">
      <c r="F278" s="108"/>
    </row>
    <row r="279" ht="18.75" customHeight="1">
      <c r="F279" s="108"/>
    </row>
    <row r="280" ht="18.75" customHeight="1">
      <c r="F280" s="108"/>
    </row>
    <row r="281" ht="18.75" customHeight="1">
      <c r="F281" s="108"/>
    </row>
    <row r="282" ht="18.75" customHeight="1">
      <c r="F282" s="108"/>
    </row>
    <row r="283" ht="18.75" customHeight="1">
      <c r="F283" s="108"/>
    </row>
    <row r="284" ht="18.75" customHeight="1">
      <c r="F284" s="108"/>
    </row>
    <row r="285" ht="18.75" customHeight="1">
      <c r="F285" s="108"/>
    </row>
    <row r="286" ht="18.75" customHeight="1">
      <c r="F286" s="108"/>
    </row>
    <row r="287" ht="18.75" customHeight="1">
      <c r="F287" s="108"/>
    </row>
    <row r="288" ht="18.75" customHeight="1">
      <c r="F288" s="108"/>
    </row>
    <row r="289" ht="18.75" customHeight="1">
      <c r="F289" s="108"/>
    </row>
    <row r="290" ht="18.75" customHeight="1">
      <c r="F290" s="108"/>
    </row>
    <row r="291" ht="18.75" customHeight="1">
      <c r="F291" s="108"/>
    </row>
    <row r="292" ht="18.75" customHeight="1">
      <c r="F292" s="108"/>
    </row>
    <row r="293" ht="18.75" customHeight="1">
      <c r="F293" s="108"/>
    </row>
    <row r="294" ht="18.75" customHeight="1">
      <c r="F294" s="108"/>
    </row>
    <row r="295" ht="18.75" customHeight="1">
      <c r="F295" s="108"/>
    </row>
    <row r="296" ht="18.75">
      <c r="F296" s="108"/>
    </row>
    <row r="297" ht="18.75">
      <c r="F297" s="108"/>
    </row>
    <row r="298" ht="18.75">
      <c r="F298" s="108"/>
    </row>
    <row r="299" ht="18.75">
      <c r="F299" s="108"/>
    </row>
    <row r="300" ht="18.75">
      <c r="F300" s="108"/>
    </row>
    <row r="301" ht="18.75">
      <c r="F301" s="108"/>
    </row>
    <row r="302" ht="18.75">
      <c r="F302" s="108"/>
    </row>
    <row r="303" ht="18.75">
      <c r="F303" s="108"/>
    </row>
    <row r="304" ht="18.75">
      <c r="F304" s="108"/>
    </row>
    <row r="305" ht="18.75">
      <c r="F305" s="108"/>
    </row>
    <row r="306" ht="18.75">
      <c r="F306" s="108"/>
    </row>
    <row r="307" ht="18.75">
      <c r="F307" s="108"/>
    </row>
    <row r="308" ht="18.75">
      <c r="F308" s="108"/>
    </row>
    <row r="309" ht="18.75">
      <c r="F309" s="108"/>
    </row>
    <row r="310" ht="18.75">
      <c r="F310" s="108"/>
    </row>
    <row r="311" ht="18.75">
      <c r="F311" s="108"/>
    </row>
    <row r="312" ht="18.75">
      <c r="F312" s="108"/>
    </row>
    <row r="313" ht="18.75">
      <c r="F313" s="108"/>
    </row>
    <row r="314" ht="18.75">
      <c r="F314" s="108"/>
    </row>
    <row r="315" ht="18.75">
      <c r="F315" s="108"/>
    </row>
    <row r="316" ht="18.75">
      <c r="F316" s="108"/>
    </row>
    <row r="317" ht="18.75">
      <c r="F317" s="108"/>
    </row>
    <row r="318" ht="18.75">
      <c r="F318" s="108"/>
    </row>
    <row r="319" ht="18.75">
      <c r="F319" s="108"/>
    </row>
    <row r="320" ht="18.75">
      <c r="F320" s="108"/>
    </row>
    <row r="321" ht="18.75">
      <c r="F321" s="108"/>
    </row>
    <row r="322" ht="18.75">
      <c r="F322" s="108"/>
    </row>
    <row r="323" ht="18.75">
      <c r="F323" s="108"/>
    </row>
    <row r="324" ht="18.75">
      <c r="F324" s="108"/>
    </row>
    <row r="325" ht="18.75">
      <c r="F325" s="108"/>
    </row>
    <row r="326" ht="18.75">
      <c r="F326" s="108"/>
    </row>
    <row r="327" ht="18.75">
      <c r="F327" s="108"/>
    </row>
    <row r="328" ht="18.75">
      <c r="F328" s="108"/>
    </row>
    <row r="329" ht="18.75">
      <c r="F329" s="108"/>
    </row>
    <row r="330" ht="18.75">
      <c r="F330" s="108"/>
    </row>
    <row r="331" ht="18.75">
      <c r="F331" s="108"/>
    </row>
    <row r="332" ht="18.75">
      <c r="F332" s="108"/>
    </row>
    <row r="333" ht="18.75">
      <c r="F333" s="108"/>
    </row>
    <row r="334" ht="18.75">
      <c r="F334" s="108"/>
    </row>
    <row r="335" ht="18.75">
      <c r="F335" s="108"/>
    </row>
    <row r="336" ht="18.75">
      <c r="F336" s="108"/>
    </row>
    <row r="337" ht="18.75">
      <c r="F337" s="108"/>
    </row>
    <row r="338" ht="18.75">
      <c r="F338" s="108"/>
    </row>
    <row r="339" ht="18.75">
      <c r="F339" s="108"/>
    </row>
    <row r="340" ht="18.75">
      <c r="F340" s="108"/>
    </row>
    <row r="341" ht="18.75">
      <c r="F341" s="108"/>
    </row>
    <row r="342" ht="18.75">
      <c r="F342" s="108"/>
    </row>
    <row r="343" ht="18.75">
      <c r="F343" s="108"/>
    </row>
    <row r="344" ht="18.75">
      <c r="F344" s="108"/>
    </row>
    <row r="345" ht="18.75">
      <c r="F345" s="108"/>
    </row>
    <row r="346" ht="18.75">
      <c r="F346" s="108"/>
    </row>
    <row r="347" ht="18.75">
      <c r="F347" s="108"/>
    </row>
    <row r="348" ht="18.75">
      <c r="F348" s="108"/>
    </row>
    <row r="349" ht="18.75">
      <c r="F349" s="108"/>
    </row>
    <row r="350" ht="18.75">
      <c r="F350" s="108"/>
    </row>
    <row r="351" ht="18.75">
      <c r="F351" s="108"/>
    </row>
    <row r="352" ht="18.75">
      <c r="F352" s="108"/>
    </row>
    <row r="353" ht="18.75">
      <c r="F353" s="108"/>
    </row>
    <row r="354" ht="18.75">
      <c r="F354" s="108"/>
    </row>
    <row r="355" ht="18.75">
      <c r="F355" s="108"/>
    </row>
    <row r="356" ht="18.75">
      <c r="F356" s="108"/>
    </row>
    <row r="357" ht="18.75">
      <c r="F357" s="108"/>
    </row>
    <row r="358" ht="18.75">
      <c r="F358" s="108"/>
    </row>
    <row r="359" ht="18.75">
      <c r="F359" s="108"/>
    </row>
    <row r="360" ht="18.75">
      <c r="F360" s="108"/>
    </row>
    <row r="361" ht="18.75">
      <c r="F361" s="108"/>
    </row>
    <row r="362" ht="18.75">
      <c r="F362" s="108"/>
    </row>
    <row r="363" ht="18.75">
      <c r="F363" s="108"/>
    </row>
    <row r="364" ht="18.75">
      <c r="F364" s="108"/>
    </row>
    <row r="365" ht="18.75">
      <c r="F365" s="108"/>
    </row>
    <row r="366" ht="18.75">
      <c r="F366" s="108"/>
    </row>
    <row r="367" ht="18.75">
      <c r="F367" s="108"/>
    </row>
    <row r="368" ht="18.75">
      <c r="F368" s="108"/>
    </row>
    <row r="369" ht="18.75">
      <c r="F369" s="108"/>
    </row>
    <row r="370" ht="18.75">
      <c r="F370" s="108"/>
    </row>
    <row r="371" ht="18.75">
      <c r="F371" s="108"/>
    </row>
    <row r="372" ht="18.75">
      <c r="F372" s="108"/>
    </row>
    <row r="373" ht="18.75">
      <c r="F373" s="108"/>
    </row>
    <row r="374" ht="18.75">
      <c r="F374" s="108"/>
    </row>
    <row r="375" ht="18.75">
      <c r="F375" s="108"/>
    </row>
    <row r="376" ht="18.75">
      <c r="F376" s="108"/>
    </row>
    <row r="377" ht="18.75">
      <c r="F377" s="108"/>
    </row>
    <row r="378" ht="18.75">
      <c r="F378" s="108"/>
    </row>
    <row r="379" ht="18.75">
      <c r="F379" s="108"/>
    </row>
    <row r="380" ht="18.75">
      <c r="F380" s="108"/>
    </row>
    <row r="381" ht="18.75">
      <c r="F381" s="108"/>
    </row>
    <row r="382" ht="18.75">
      <c r="F382" s="108"/>
    </row>
    <row r="383" ht="18.75">
      <c r="F383" s="108"/>
    </row>
    <row r="384" ht="18.75">
      <c r="F384" s="108"/>
    </row>
    <row r="385" ht="18.75">
      <c r="F385" s="108"/>
    </row>
    <row r="386" ht="18.75">
      <c r="F386" s="108"/>
    </row>
    <row r="387" ht="18.75">
      <c r="F387" s="108"/>
    </row>
    <row r="388" ht="18.75">
      <c r="F388" s="108"/>
    </row>
    <row r="389" ht="18.75">
      <c r="F389" s="108"/>
    </row>
    <row r="390" ht="18.75">
      <c r="F390" s="108"/>
    </row>
    <row r="391" ht="18.75">
      <c r="F391" s="108"/>
    </row>
    <row r="392" ht="18.75">
      <c r="F392" s="108"/>
    </row>
    <row r="393" ht="18.75">
      <c r="F393" s="108"/>
    </row>
    <row r="394" ht="18.75">
      <c r="F394" s="108"/>
    </row>
    <row r="395" ht="18.75">
      <c r="F395" s="108"/>
    </row>
    <row r="396" ht="18.75">
      <c r="F396" s="108"/>
    </row>
    <row r="397" ht="18.75">
      <c r="F397" s="108"/>
    </row>
    <row r="398" ht="18.75">
      <c r="F398" s="108"/>
    </row>
    <row r="399" ht="18.75">
      <c r="F399" s="108"/>
    </row>
    <row r="400" ht="18.75">
      <c r="F400" s="108"/>
    </row>
    <row r="401" ht="18.75">
      <c r="F401" s="108"/>
    </row>
    <row r="402" ht="18.75">
      <c r="F402" s="108"/>
    </row>
    <row r="403" ht="18.75">
      <c r="F403" s="108"/>
    </row>
    <row r="404" ht="18.75">
      <c r="F404" s="108"/>
    </row>
    <row r="405" ht="18.75">
      <c r="F405" s="108"/>
    </row>
    <row r="406" ht="18.75">
      <c r="F406" s="108"/>
    </row>
    <row r="407" ht="18.75">
      <c r="F407" s="108"/>
    </row>
    <row r="408" ht="18.75">
      <c r="F408" s="108"/>
    </row>
    <row r="409" ht="18.75">
      <c r="F409" s="108"/>
    </row>
    <row r="410" ht="18.75">
      <c r="F410" s="108"/>
    </row>
    <row r="411" ht="18.75">
      <c r="F411" s="108"/>
    </row>
    <row r="412" ht="18.75">
      <c r="F412" s="108"/>
    </row>
    <row r="413" ht="18.75">
      <c r="F413" s="108"/>
    </row>
    <row r="414" ht="18.75">
      <c r="F414" s="108"/>
    </row>
    <row r="415" ht="18.75">
      <c r="F415" s="108"/>
    </row>
    <row r="416" ht="18.75">
      <c r="F416" s="108"/>
    </row>
    <row r="417" ht="18.75">
      <c r="F417" s="108"/>
    </row>
    <row r="418" ht="18.75">
      <c r="F418" s="108"/>
    </row>
    <row r="419" ht="18.75">
      <c r="F419" s="108"/>
    </row>
    <row r="420" ht="18.75">
      <c r="F420" s="108"/>
    </row>
    <row r="421" ht="18.75">
      <c r="F421" s="108"/>
    </row>
    <row r="422" ht="18.75">
      <c r="F422" s="108"/>
    </row>
    <row r="423" ht="18.75">
      <c r="F423" s="108"/>
    </row>
    <row r="424" ht="18.75">
      <c r="F424" s="108"/>
    </row>
    <row r="425" ht="18.75">
      <c r="F425" s="108"/>
    </row>
    <row r="426" ht="18.75">
      <c r="F426" s="108"/>
    </row>
    <row r="427" ht="18.75">
      <c r="F427" s="108"/>
    </row>
    <row r="428" ht="18.75">
      <c r="F428" s="108"/>
    </row>
    <row r="429" ht="18.75">
      <c r="F429" s="108"/>
    </row>
    <row r="430" ht="18.75">
      <c r="F430" s="108"/>
    </row>
    <row r="431" ht="18.75">
      <c r="F431" s="108"/>
    </row>
    <row r="432" ht="18.75">
      <c r="F432" s="108"/>
    </row>
    <row r="433" ht="18.75">
      <c r="F433" s="108"/>
    </row>
    <row r="434" ht="18.75">
      <c r="F434" s="108"/>
    </row>
    <row r="435" ht="18.75">
      <c r="F435" s="108"/>
    </row>
    <row r="436" ht="18.75">
      <c r="F436" s="108"/>
    </row>
    <row r="437" ht="18.75">
      <c r="F437" s="108"/>
    </row>
    <row r="438" ht="18.75">
      <c r="F438" s="108"/>
    </row>
    <row r="439" ht="18.75">
      <c r="F439" s="108"/>
    </row>
    <row r="440" ht="18.75">
      <c r="F440" s="108"/>
    </row>
    <row r="441" ht="18.75">
      <c r="F441" s="108"/>
    </row>
    <row r="442" ht="18.75">
      <c r="F442" s="108"/>
    </row>
    <row r="443" ht="18.75">
      <c r="F443" s="108"/>
    </row>
    <row r="444" ht="18.75">
      <c r="F444" s="108"/>
    </row>
    <row r="445" ht="18.75">
      <c r="F445" s="108"/>
    </row>
    <row r="446" ht="18.75">
      <c r="F446" s="108"/>
    </row>
    <row r="447" ht="18.75">
      <c r="F447" s="108"/>
    </row>
    <row r="448" ht="18.75">
      <c r="F448" s="108"/>
    </row>
    <row r="449" ht="18.75">
      <c r="F449" s="108"/>
    </row>
    <row r="450" ht="18.75">
      <c r="F450" s="108"/>
    </row>
    <row r="451" ht="18.75">
      <c r="F451" s="108"/>
    </row>
    <row r="452" ht="18.75">
      <c r="F452" s="108"/>
    </row>
  </sheetData>
  <sheetProtection/>
  <mergeCells count="2">
    <mergeCell ref="A1:I2"/>
    <mergeCell ref="A130:B130"/>
  </mergeCells>
  <printOptions/>
  <pageMargins left="0.7" right="0.7" top="0.75" bottom="0.75" header="0.3" footer="0.3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2"/>
  <sheetViews>
    <sheetView view="pageBreakPreview" zoomScale="60" zoomScaleNormal="70" zoomScalePageLayoutView="0" workbookViewId="0" topLeftCell="A1">
      <pane xSplit="1" ySplit="6" topLeftCell="B3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8" sqref="C48"/>
    </sheetView>
  </sheetViews>
  <sheetFormatPr defaultColWidth="9.00390625" defaultRowHeight="12.75"/>
  <cols>
    <col min="1" max="1" width="34.75390625" style="35" customWidth="1"/>
    <col min="2" max="2" width="75.25390625" style="35" customWidth="1"/>
    <col min="3" max="3" width="22.75390625" style="35" customWidth="1"/>
    <col min="4" max="4" width="18.25390625" style="35" customWidth="1"/>
    <col min="5" max="5" width="20.625" style="35" customWidth="1"/>
    <col min="6" max="6" width="18.375" style="35" customWidth="1"/>
    <col min="7" max="7" width="20.375" style="119" customWidth="1"/>
    <col min="8" max="8" width="11.00390625" style="35" customWidth="1"/>
    <col min="9" max="9" width="11.75390625" style="35" customWidth="1"/>
    <col min="10" max="10" width="10.375" style="35" bestFit="1" customWidth="1"/>
    <col min="11" max="16384" width="9.125" style="35" customWidth="1"/>
  </cols>
  <sheetData>
    <row r="1" spans="1:9" ht="18.75">
      <c r="A1" s="194" t="s">
        <v>279</v>
      </c>
      <c r="B1" s="194"/>
      <c r="C1" s="194"/>
      <c r="D1" s="194"/>
      <c r="E1" s="194"/>
      <c r="F1" s="194"/>
      <c r="G1" s="194"/>
      <c r="H1" s="194"/>
      <c r="I1" s="194"/>
    </row>
    <row r="2" spans="1:9" ht="18.75">
      <c r="A2" s="194"/>
      <c r="B2" s="194"/>
      <c r="C2" s="194"/>
      <c r="D2" s="194"/>
      <c r="E2" s="194"/>
      <c r="F2" s="194"/>
      <c r="G2" s="194"/>
      <c r="H2" s="194"/>
      <c r="I2" s="194"/>
    </row>
    <row r="3" spans="1:9" ht="18.75">
      <c r="A3" s="156"/>
      <c r="B3" s="156"/>
      <c r="C3" s="156"/>
      <c r="D3" s="156"/>
      <c r="E3" s="156"/>
      <c r="F3" s="156"/>
      <c r="G3" s="117"/>
      <c r="H3" s="156"/>
      <c r="I3" s="156"/>
    </row>
    <row r="4" spans="1:9" ht="78">
      <c r="A4" s="36" t="s">
        <v>175</v>
      </c>
      <c r="B4" s="37" t="s">
        <v>176</v>
      </c>
      <c r="C4" s="38" t="s">
        <v>269</v>
      </c>
      <c r="D4" s="36" t="s">
        <v>229</v>
      </c>
      <c r="E4" s="36" t="s">
        <v>246</v>
      </c>
      <c r="F4" s="36" t="s">
        <v>270</v>
      </c>
      <c r="G4" s="36" t="s">
        <v>278</v>
      </c>
      <c r="H4" s="115" t="s">
        <v>268</v>
      </c>
      <c r="I4" s="138" t="s">
        <v>254</v>
      </c>
    </row>
    <row r="5" spans="1:9" ht="18.75">
      <c r="A5" s="40" t="s">
        <v>177</v>
      </c>
      <c r="B5" s="41" t="s">
        <v>178</v>
      </c>
      <c r="C5" s="30"/>
      <c r="D5" s="42"/>
      <c r="E5" s="42"/>
      <c r="F5" s="42"/>
      <c r="G5" s="118"/>
      <c r="H5" s="42"/>
      <c r="I5" s="43"/>
    </row>
    <row r="6" spans="1:9" ht="18.75">
      <c r="A6" s="44"/>
      <c r="B6" s="45" t="s">
        <v>179</v>
      </c>
      <c r="C6" s="30">
        <f>C7+C10+C15+C19+C20+C9</f>
        <v>6227099</v>
      </c>
      <c r="D6" s="30">
        <f>D7+D10+D15+D19+D20+D9</f>
        <v>6382600</v>
      </c>
      <c r="E6" s="30">
        <f>E7+E10+E15+E19+E20+E9</f>
        <v>2305503.34</v>
      </c>
      <c r="F6" s="30">
        <f>F7+F10+F15+F19+F20+F9</f>
        <v>6227099</v>
      </c>
      <c r="G6" s="30">
        <f>G7+G10+G15+G19+G20+G9</f>
        <v>1950318.51</v>
      </c>
      <c r="H6" s="46">
        <f>G6/F6*100</f>
        <v>31.319857127693005</v>
      </c>
      <c r="I6" s="46">
        <f>E6/D6*100</f>
        <v>36.121695547269134</v>
      </c>
    </row>
    <row r="7" spans="1:9" ht="18.75">
      <c r="A7" s="44" t="s">
        <v>180</v>
      </c>
      <c r="B7" s="44" t="s">
        <v>181</v>
      </c>
      <c r="C7" s="30">
        <f>C8</f>
        <v>3114700</v>
      </c>
      <c r="D7" s="31">
        <f>D8</f>
        <v>2956175</v>
      </c>
      <c r="E7" s="31">
        <f>E8</f>
        <v>853387.48</v>
      </c>
      <c r="F7" s="31">
        <f>F8</f>
        <v>3114700</v>
      </c>
      <c r="G7" s="31">
        <f>G8</f>
        <v>836626.13</v>
      </c>
      <c r="H7" s="46">
        <f aca="true" t="shared" si="0" ref="H7:H70">G7/F7*100</f>
        <v>26.86056859408611</v>
      </c>
      <c r="I7" s="46">
        <f aca="true" t="shared" si="1" ref="I7:I70">E7/D7*100</f>
        <v>28.86796214703121</v>
      </c>
    </row>
    <row r="8" spans="1:9" ht="18.75">
      <c r="A8" s="47" t="s">
        <v>182</v>
      </c>
      <c r="B8" s="48" t="s">
        <v>183</v>
      </c>
      <c r="C8" s="32">
        <v>3114700</v>
      </c>
      <c r="D8" s="49">
        <v>2956175</v>
      </c>
      <c r="E8" s="49">
        <v>853387.48</v>
      </c>
      <c r="F8" s="49">
        <v>3114700</v>
      </c>
      <c r="G8" s="26">
        <v>836626.13</v>
      </c>
      <c r="H8" s="50">
        <f t="shared" si="0"/>
        <v>26.86056859408611</v>
      </c>
      <c r="I8" s="50">
        <f t="shared" si="1"/>
        <v>28.86796214703121</v>
      </c>
    </row>
    <row r="9" spans="1:9" ht="37.5">
      <c r="A9" s="87" t="s">
        <v>272</v>
      </c>
      <c r="B9" s="157" t="s">
        <v>271</v>
      </c>
      <c r="C9" s="30">
        <v>63049</v>
      </c>
      <c r="D9" s="31"/>
      <c r="E9" s="29"/>
      <c r="F9" s="31">
        <v>63049</v>
      </c>
      <c r="G9" s="26">
        <v>17542.98</v>
      </c>
      <c r="H9" s="46">
        <f t="shared" si="0"/>
        <v>27.82435883201954</v>
      </c>
      <c r="I9" s="50"/>
    </row>
    <row r="10" spans="1:9" ht="18.75">
      <c r="A10" s="44" t="s">
        <v>184</v>
      </c>
      <c r="B10" s="44" t="s">
        <v>185</v>
      </c>
      <c r="C10" s="30">
        <f>C11+C12+C13+C14</f>
        <v>1620350</v>
      </c>
      <c r="D10" s="30">
        <f>D11+D12+D13+D14</f>
        <v>2080000</v>
      </c>
      <c r="E10" s="30">
        <f>E11+E12+E13+E14</f>
        <v>905751.9200000002</v>
      </c>
      <c r="F10" s="31">
        <f>F11+F12+F13+F14</f>
        <v>1620350</v>
      </c>
      <c r="G10" s="31">
        <f>G11+G12+G13+G14</f>
        <v>724611.63</v>
      </c>
      <c r="H10" s="46">
        <f t="shared" si="0"/>
        <v>44.71945135310273</v>
      </c>
      <c r="I10" s="46">
        <f t="shared" si="1"/>
        <v>43.54576538461539</v>
      </c>
    </row>
    <row r="11" spans="1:9" ht="41.25" customHeight="1">
      <c r="A11" s="47" t="s">
        <v>186</v>
      </c>
      <c r="B11" s="51" t="s">
        <v>187</v>
      </c>
      <c r="C11" s="32">
        <v>974000</v>
      </c>
      <c r="D11" s="49">
        <v>1400000</v>
      </c>
      <c r="E11" s="49">
        <v>630617.54</v>
      </c>
      <c r="F11" s="80">
        <v>974000</v>
      </c>
      <c r="G11" s="26">
        <v>420607.88</v>
      </c>
      <c r="H11" s="50">
        <f t="shared" si="0"/>
        <v>43.183560574948665</v>
      </c>
      <c r="I11" s="50">
        <f t="shared" si="1"/>
        <v>45.04411</v>
      </c>
    </row>
    <row r="12" spans="1:9" ht="37.5" customHeight="1">
      <c r="A12" s="47" t="s">
        <v>188</v>
      </c>
      <c r="B12" s="51" t="s">
        <v>189</v>
      </c>
      <c r="C12" s="32">
        <v>596000</v>
      </c>
      <c r="D12" s="49">
        <v>555000</v>
      </c>
      <c r="E12" s="49">
        <v>249198.54</v>
      </c>
      <c r="F12" s="80">
        <v>596000</v>
      </c>
      <c r="G12" s="26">
        <v>255590.74</v>
      </c>
      <c r="H12" s="50">
        <f t="shared" si="0"/>
        <v>42.88435234899329</v>
      </c>
      <c r="I12" s="50">
        <f t="shared" si="1"/>
        <v>44.900637837837834</v>
      </c>
    </row>
    <row r="13" spans="1:9" ht="18.75">
      <c r="A13" s="47" t="s">
        <v>190</v>
      </c>
      <c r="B13" s="47" t="s">
        <v>191</v>
      </c>
      <c r="C13" s="32">
        <v>43200</v>
      </c>
      <c r="D13" s="49">
        <v>85000</v>
      </c>
      <c r="E13" s="49">
        <v>22422.56</v>
      </c>
      <c r="F13" s="80">
        <v>43200</v>
      </c>
      <c r="G13" s="26">
        <v>43381.73</v>
      </c>
      <c r="H13" s="50">
        <f t="shared" si="0"/>
        <v>100.4206712962963</v>
      </c>
      <c r="I13" s="50">
        <f t="shared" si="1"/>
        <v>26.37948235294118</v>
      </c>
    </row>
    <row r="14" spans="1:9" ht="18.75">
      <c r="A14" s="52" t="s">
        <v>231</v>
      </c>
      <c r="B14" s="53" t="s">
        <v>230</v>
      </c>
      <c r="C14" s="32">
        <v>7150</v>
      </c>
      <c r="D14" s="49">
        <v>40000</v>
      </c>
      <c r="E14" s="49">
        <v>3513.28</v>
      </c>
      <c r="F14" s="80">
        <v>7150</v>
      </c>
      <c r="G14" s="26">
        <v>5031.28</v>
      </c>
      <c r="H14" s="50">
        <f t="shared" si="0"/>
        <v>70.36755244755244</v>
      </c>
      <c r="I14" s="50">
        <f t="shared" si="1"/>
        <v>8.7832</v>
      </c>
    </row>
    <row r="15" spans="1:9" ht="18.75">
      <c r="A15" s="44" t="s">
        <v>192</v>
      </c>
      <c r="B15" s="44" t="s">
        <v>193</v>
      </c>
      <c r="C15" s="55">
        <f>C16+C18+C17</f>
        <v>1385000</v>
      </c>
      <c r="D15" s="31">
        <f>D16+D17+D18</f>
        <v>1304825</v>
      </c>
      <c r="E15" s="31">
        <f>E16+E17+E18</f>
        <v>531819.4299999999</v>
      </c>
      <c r="F15" s="56">
        <f>F16+F17+F18</f>
        <v>1385000</v>
      </c>
      <c r="G15" s="31">
        <f>G16+G17+G18</f>
        <v>352495.08999999997</v>
      </c>
      <c r="H15" s="46">
        <f t="shared" si="0"/>
        <v>25.450909025270757</v>
      </c>
      <c r="I15" s="46">
        <f t="shared" si="1"/>
        <v>40.75791236372693</v>
      </c>
    </row>
    <row r="16" spans="1:9" ht="57" customHeight="1">
      <c r="A16" s="47" t="s">
        <v>194</v>
      </c>
      <c r="B16" s="51" t="s">
        <v>195</v>
      </c>
      <c r="C16" s="57">
        <v>115000</v>
      </c>
      <c r="D16" s="49">
        <v>92000</v>
      </c>
      <c r="E16" s="49">
        <v>13128.36</v>
      </c>
      <c r="F16" s="80">
        <v>115000</v>
      </c>
      <c r="G16" s="26">
        <v>13544.21</v>
      </c>
      <c r="H16" s="50">
        <f t="shared" si="0"/>
        <v>11.777573913043478</v>
      </c>
      <c r="I16" s="50">
        <f t="shared" si="1"/>
        <v>14.26995652173913</v>
      </c>
    </row>
    <row r="17" spans="1:9" ht="18.75">
      <c r="A17" s="58" t="s">
        <v>233</v>
      </c>
      <c r="B17" s="59" t="s">
        <v>232</v>
      </c>
      <c r="C17" s="32">
        <v>660000</v>
      </c>
      <c r="D17" s="49">
        <v>622825</v>
      </c>
      <c r="E17" s="49">
        <v>287905.87</v>
      </c>
      <c r="F17" s="80">
        <v>660000</v>
      </c>
      <c r="G17" s="26">
        <v>152075.18</v>
      </c>
      <c r="H17" s="50">
        <f t="shared" si="0"/>
        <v>23.04169393939394</v>
      </c>
      <c r="I17" s="50">
        <f t="shared" si="1"/>
        <v>46.22580500140489</v>
      </c>
    </row>
    <row r="18" spans="1:9" ht="17.25" customHeight="1">
      <c r="A18" s="47" t="s">
        <v>196</v>
      </c>
      <c r="B18" s="60" t="s">
        <v>197</v>
      </c>
      <c r="C18" s="32">
        <v>610000</v>
      </c>
      <c r="D18" s="49">
        <v>590000</v>
      </c>
      <c r="E18" s="49">
        <v>230785.2</v>
      </c>
      <c r="F18" s="80">
        <v>610000</v>
      </c>
      <c r="G18" s="26">
        <v>186875.7</v>
      </c>
      <c r="H18" s="50">
        <f t="shared" si="0"/>
        <v>30.63536065573771</v>
      </c>
      <c r="I18" s="50">
        <f t="shared" si="1"/>
        <v>39.11613559322034</v>
      </c>
    </row>
    <row r="19" spans="1:9" ht="18.75">
      <c r="A19" s="44" t="s">
        <v>198</v>
      </c>
      <c r="B19" s="44" t="s">
        <v>199</v>
      </c>
      <c r="C19" s="30">
        <v>44000</v>
      </c>
      <c r="D19" s="31">
        <v>41600</v>
      </c>
      <c r="E19" s="31">
        <v>14524.59</v>
      </c>
      <c r="F19" s="107">
        <v>44000</v>
      </c>
      <c r="G19" s="26">
        <v>19036.69</v>
      </c>
      <c r="H19" s="46">
        <f t="shared" si="0"/>
        <v>43.265204545454544</v>
      </c>
      <c r="I19" s="46">
        <f t="shared" si="1"/>
        <v>34.91487980769231</v>
      </c>
    </row>
    <row r="20" spans="1:9" ht="38.25" customHeight="1">
      <c r="A20" s="44" t="s">
        <v>200</v>
      </c>
      <c r="B20" s="157" t="s">
        <v>201</v>
      </c>
      <c r="C20" s="55">
        <v>0</v>
      </c>
      <c r="D20" s="31"/>
      <c r="E20" s="16">
        <f>E21+E22</f>
        <v>19.919999999999998</v>
      </c>
      <c r="F20" s="31"/>
      <c r="G20" s="31">
        <f>G21+G22</f>
        <v>5.99</v>
      </c>
      <c r="H20" s="50"/>
      <c r="I20" s="50"/>
    </row>
    <row r="21" spans="1:9" ht="18" customHeight="1">
      <c r="A21" s="47" t="s">
        <v>202</v>
      </c>
      <c r="B21" s="61" t="s">
        <v>203</v>
      </c>
      <c r="C21" s="32">
        <v>0</v>
      </c>
      <c r="D21" s="49"/>
      <c r="E21" s="62">
        <v>17.29</v>
      </c>
      <c r="F21" s="80"/>
      <c r="G21" s="26">
        <v>-2.75</v>
      </c>
      <c r="H21" s="50"/>
      <c r="I21" s="50"/>
    </row>
    <row r="22" spans="1:9" ht="40.5" customHeight="1">
      <c r="A22" s="47" t="s">
        <v>204</v>
      </c>
      <c r="B22" s="61" t="s">
        <v>205</v>
      </c>
      <c r="C22" s="32">
        <v>0</v>
      </c>
      <c r="D22" s="49"/>
      <c r="E22" s="63">
        <v>2.63</v>
      </c>
      <c r="F22" s="80"/>
      <c r="G22" s="26">
        <v>8.74</v>
      </c>
      <c r="H22" s="50"/>
      <c r="I22" s="50"/>
    </row>
    <row r="23" spans="1:9" ht="18.75">
      <c r="A23" s="44"/>
      <c r="B23" s="45" t="s">
        <v>207</v>
      </c>
      <c r="C23" s="55">
        <f>C24+C32+C33+C36+C42+C43</f>
        <v>1160503.1</v>
      </c>
      <c r="D23" s="31">
        <f>D24+D32+D33+D36+D42+D43+D44</f>
        <v>1052837.5</v>
      </c>
      <c r="E23" s="31">
        <f>E24+E32+E33+E36+E42+E43+E44</f>
        <v>320302.5399999999</v>
      </c>
      <c r="F23" s="31">
        <f>F24+F42+F43+F35+F36+F44+F34+F32</f>
        <v>1203119.1</v>
      </c>
      <c r="G23" s="31">
        <f>G24+G32+G33+G36+G42+G43+G44</f>
        <v>459172.93999999994</v>
      </c>
      <c r="H23" s="46">
        <f t="shared" si="0"/>
        <v>38.16521074264384</v>
      </c>
      <c r="I23" s="46">
        <f t="shared" si="1"/>
        <v>30.422789841737202</v>
      </c>
    </row>
    <row r="24" spans="1:9" ht="39" customHeight="1">
      <c r="A24" s="44" t="s">
        <v>208</v>
      </c>
      <c r="B24" s="64" t="s">
        <v>209</v>
      </c>
      <c r="C24" s="55">
        <f>C31+C30+C26+C25</f>
        <v>681742.1</v>
      </c>
      <c r="D24" s="31">
        <f>D25+D26+D30+D31</f>
        <v>635133.4</v>
      </c>
      <c r="E24" s="31">
        <f>E25+E26+E30+E31</f>
        <v>151516.84999999998</v>
      </c>
      <c r="F24" s="31">
        <f>F25+F26+F30+F31</f>
        <v>681742.1</v>
      </c>
      <c r="G24" s="31">
        <f>G25+G26+G30+G31</f>
        <v>205224.14999999997</v>
      </c>
      <c r="H24" s="46">
        <f t="shared" si="0"/>
        <v>30.102901082388776</v>
      </c>
      <c r="I24" s="46">
        <f t="shared" si="1"/>
        <v>23.85590964039995</v>
      </c>
    </row>
    <row r="25" spans="1:9" ht="86.25" customHeight="1">
      <c r="A25" s="47" t="s">
        <v>210</v>
      </c>
      <c r="B25" s="51" t="s">
        <v>211</v>
      </c>
      <c r="C25" s="32">
        <v>0</v>
      </c>
      <c r="D25" s="49"/>
      <c r="E25" s="49">
        <v>127.55</v>
      </c>
      <c r="F25" s="80"/>
      <c r="G25" s="63"/>
      <c r="H25" s="50"/>
      <c r="I25" s="50"/>
    </row>
    <row r="26" spans="1:9" ht="93" customHeight="1">
      <c r="A26" s="47" t="s">
        <v>212</v>
      </c>
      <c r="B26" s="61" t="s">
        <v>151</v>
      </c>
      <c r="C26" s="30">
        <f>C27+C29+C28</f>
        <v>614000</v>
      </c>
      <c r="D26" s="31">
        <f>D27+D28+D29</f>
        <v>544000</v>
      </c>
      <c r="E26" s="31">
        <f>E27+E28+E29</f>
        <v>127861.31999999999</v>
      </c>
      <c r="F26" s="31">
        <f>F27+F29+F28</f>
        <v>614000</v>
      </c>
      <c r="G26" s="31">
        <f>G27+G29+G28</f>
        <v>179516.87999999998</v>
      </c>
      <c r="H26" s="46">
        <f t="shared" si="0"/>
        <v>29.237276872964163</v>
      </c>
      <c r="I26" s="46">
        <f t="shared" si="1"/>
        <v>23.503919117647058</v>
      </c>
    </row>
    <row r="27" spans="1:9" ht="94.5" customHeight="1">
      <c r="A27" s="47" t="s">
        <v>213</v>
      </c>
      <c r="B27" s="61" t="s">
        <v>146</v>
      </c>
      <c r="C27" s="32">
        <v>600000</v>
      </c>
      <c r="D27" s="49">
        <v>530000</v>
      </c>
      <c r="E27" s="49">
        <v>125227.53</v>
      </c>
      <c r="F27" s="49">
        <v>600000</v>
      </c>
      <c r="G27" s="26">
        <v>176428.99</v>
      </c>
      <c r="H27" s="50">
        <f t="shared" si="0"/>
        <v>29.404831666666663</v>
      </c>
      <c r="I27" s="50">
        <f t="shared" si="1"/>
        <v>23.627835849056602</v>
      </c>
    </row>
    <row r="28" spans="1:9" ht="94.5" customHeight="1">
      <c r="A28" s="47" t="s">
        <v>247</v>
      </c>
      <c r="B28" s="66" t="s">
        <v>214</v>
      </c>
      <c r="C28" s="32">
        <v>14000</v>
      </c>
      <c r="D28" s="49">
        <v>14000</v>
      </c>
      <c r="E28" s="49">
        <v>2628.5</v>
      </c>
      <c r="F28" s="49">
        <v>14000</v>
      </c>
      <c r="G28" s="26">
        <v>3083.81</v>
      </c>
      <c r="H28" s="50">
        <f t="shared" si="0"/>
        <v>22.027214285714287</v>
      </c>
      <c r="I28" s="50">
        <f t="shared" si="1"/>
        <v>18.775</v>
      </c>
    </row>
    <row r="29" spans="1:9" ht="93.75" customHeight="1">
      <c r="A29" s="47" t="s">
        <v>248</v>
      </c>
      <c r="B29" s="66" t="s">
        <v>150</v>
      </c>
      <c r="C29" s="32"/>
      <c r="D29" s="49"/>
      <c r="E29" s="49">
        <v>5.29</v>
      </c>
      <c r="F29" s="49"/>
      <c r="G29" s="141">
        <v>4.08</v>
      </c>
      <c r="H29" s="50"/>
      <c r="I29" s="50"/>
    </row>
    <row r="30" spans="1:9" ht="63.75" customHeight="1">
      <c r="A30" s="47" t="s">
        <v>215</v>
      </c>
      <c r="B30" s="66" t="s">
        <v>216</v>
      </c>
      <c r="C30" s="32">
        <v>11742.1</v>
      </c>
      <c r="D30" s="49">
        <v>15233.4</v>
      </c>
      <c r="E30" s="49">
        <v>6213.27</v>
      </c>
      <c r="F30" s="141">
        <v>11742.1</v>
      </c>
      <c r="G30" s="26">
        <v>10530.46</v>
      </c>
      <c r="H30" s="50">
        <f t="shared" si="0"/>
        <v>89.68123248822612</v>
      </c>
      <c r="I30" s="50">
        <f t="shared" si="1"/>
        <v>40.78715191618418</v>
      </c>
    </row>
    <row r="31" spans="1:9" ht="124.5" customHeight="1">
      <c r="A31" s="47" t="s">
        <v>217</v>
      </c>
      <c r="B31" s="51" t="s">
        <v>218</v>
      </c>
      <c r="C31" s="32">
        <v>56000</v>
      </c>
      <c r="D31" s="49">
        <v>75900</v>
      </c>
      <c r="E31" s="49">
        <v>17314.71</v>
      </c>
      <c r="F31" s="49">
        <v>56000</v>
      </c>
      <c r="G31" s="26">
        <v>15176.81</v>
      </c>
      <c r="H31" s="50">
        <f t="shared" si="0"/>
        <v>27.10144642857143</v>
      </c>
      <c r="I31" s="50">
        <f t="shared" si="1"/>
        <v>22.81252964426877</v>
      </c>
    </row>
    <row r="32" spans="1:9" ht="29.25" customHeight="1">
      <c r="A32" s="44" t="s">
        <v>219</v>
      </c>
      <c r="B32" s="64" t="s">
        <v>220</v>
      </c>
      <c r="C32" s="55">
        <v>20015</v>
      </c>
      <c r="D32" s="49">
        <v>26600</v>
      </c>
      <c r="E32" s="49">
        <v>7407.6</v>
      </c>
      <c r="F32" s="151">
        <v>20015</v>
      </c>
      <c r="G32" s="26">
        <v>5296.3</v>
      </c>
      <c r="H32" s="46">
        <f t="shared" si="0"/>
        <v>26.461653759680242</v>
      </c>
      <c r="I32" s="46">
        <f t="shared" si="1"/>
        <v>27.848120300751884</v>
      </c>
    </row>
    <row r="33" spans="1:9" ht="36.75" customHeight="1">
      <c r="A33" s="44" t="s">
        <v>221</v>
      </c>
      <c r="B33" s="64" t="s">
        <v>222</v>
      </c>
      <c r="C33" s="55">
        <f>C34+C35</f>
        <v>2986</v>
      </c>
      <c r="D33" s="31">
        <f>D35+D34</f>
        <v>1525</v>
      </c>
      <c r="E33" s="31">
        <f>E35+E34</f>
        <v>6968.549999999999</v>
      </c>
      <c r="F33" s="56">
        <f>F35+F34</f>
        <v>2986</v>
      </c>
      <c r="G33" s="31">
        <f>G35+G34</f>
        <v>4456.06</v>
      </c>
      <c r="H33" s="46">
        <f t="shared" si="0"/>
        <v>149.231748158071</v>
      </c>
      <c r="I33" s="46">
        <f t="shared" si="1"/>
        <v>456.9540983606557</v>
      </c>
    </row>
    <row r="34" spans="1:9" ht="36.75" customHeight="1">
      <c r="A34" s="47" t="s">
        <v>57</v>
      </c>
      <c r="B34" s="51" t="s">
        <v>0</v>
      </c>
      <c r="C34" s="32">
        <v>336</v>
      </c>
      <c r="D34" s="49">
        <v>25</v>
      </c>
      <c r="E34" s="49">
        <v>8.36</v>
      </c>
      <c r="F34" s="80">
        <v>336</v>
      </c>
      <c r="G34" s="26">
        <v>89.3</v>
      </c>
      <c r="H34" s="50">
        <f t="shared" si="0"/>
        <v>26.577380952380953</v>
      </c>
      <c r="I34" s="50">
        <f t="shared" si="1"/>
        <v>33.44</v>
      </c>
    </row>
    <row r="35" spans="1:9" ht="59.25" customHeight="1">
      <c r="A35" s="47" t="s">
        <v>1</v>
      </c>
      <c r="B35" s="51" t="s">
        <v>0</v>
      </c>
      <c r="C35" s="32">
        <v>2650</v>
      </c>
      <c r="D35" s="49">
        <v>1500</v>
      </c>
      <c r="E35" s="49">
        <v>6960.19</v>
      </c>
      <c r="F35" s="80">
        <v>2650</v>
      </c>
      <c r="G35" s="26">
        <v>4366.76</v>
      </c>
      <c r="H35" s="50">
        <f t="shared" si="0"/>
        <v>164.7833962264151</v>
      </c>
      <c r="I35" s="50">
        <f t="shared" si="1"/>
        <v>464.01266666666663</v>
      </c>
    </row>
    <row r="36" spans="1:9" ht="41.25" customHeight="1">
      <c r="A36" s="44" t="s">
        <v>223</v>
      </c>
      <c r="B36" s="157" t="s">
        <v>224</v>
      </c>
      <c r="C36" s="55">
        <f>C37+C38+C39</f>
        <v>286000</v>
      </c>
      <c r="D36" s="31">
        <f>D37+D38+D39</f>
        <v>233500</v>
      </c>
      <c r="E36" s="31">
        <f>E37+E38+E39</f>
        <v>95745.78</v>
      </c>
      <c r="F36" s="31">
        <f>F37+F38+F39</f>
        <v>328616</v>
      </c>
      <c r="G36" s="31">
        <f>G37+G38+G39</f>
        <v>159366.02</v>
      </c>
      <c r="H36" s="50">
        <f t="shared" si="0"/>
        <v>48.496123134600865</v>
      </c>
      <c r="I36" s="50">
        <f t="shared" si="1"/>
        <v>41.00461670235546</v>
      </c>
    </row>
    <row r="37" spans="1:9" ht="20.25" customHeight="1">
      <c r="A37" s="47" t="s">
        <v>225</v>
      </c>
      <c r="B37" s="61" t="s">
        <v>226</v>
      </c>
      <c r="C37" s="32">
        <v>2000</v>
      </c>
      <c r="D37" s="49">
        <v>1500</v>
      </c>
      <c r="E37" s="49">
        <v>1683</v>
      </c>
      <c r="F37" s="80">
        <v>2000</v>
      </c>
      <c r="G37" s="26">
        <v>1568</v>
      </c>
      <c r="H37" s="50">
        <f t="shared" si="0"/>
        <v>78.4</v>
      </c>
      <c r="I37" s="50">
        <f t="shared" si="1"/>
        <v>112.20000000000002</v>
      </c>
    </row>
    <row r="38" spans="1:9" ht="112.5" customHeight="1">
      <c r="A38" s="47" t="s">
        <v>227</v>
      </c>
      <c r="B38" s="61" t="s">
        <v>273</v>
      </c>
      <c r="C38" s="32">
        <v>125000</v>
      </c>
      <c r="D38" s="49">
        <v>110000</v>
      </c>
      <c r="E38" s="49">
        <v>46625.36</v>
      </c>
      <c r="F38" s="13">
        <f>125000+42616</f>
        <v>167616</v>
      </c>
      <c r="G38" s="26">
        <v>62759.1</v>
      </c>
      <c r="H38" s="46">
        <f t="shared" si="0"/>
        <v>37.44218928980526</v>
      </c>
      <c r="I38" s="46">
        <f t="shared" si="1"/>
        <v>42.38669090909091</v>
      </c>
    </row>
    <row r="39" spans="1:9" ht="39" customHeight="1">
      <c r="A39" s="67" t="s">
        <v>3</v>
      </c>
      <c r="B39" s="65" t="s">
        <v>153</v>
      </c>
      <c r="C39" s="68">
        <f>C40+C41</f>
        <v>159000</v>
      </c>
      <c r="D39" s="34">
        <f>D40+D41</f>
        <v>122000</v>
      </c>
      <c r="E39" s="34">
        <f>E40+E41</f>
        <v>47437.42</v>
      </c>
      <c r="F39" s="69">
        <f>F40+F41</f>
        <v>159000</v>
      </c>
      <c r="G39" s="69">
        <f>G40+G41</f>
        <v>95038.92</v>
      </c>
      <c r="H39" s="50">
        <f t="shared" si="0"/>
        <v>59.77290566037736</v>
      </c>
      <c r="I39" s="50">
        <f t="shared" si="1"/>
        <v>38.883131147540986</v>
      </c>
    </row>
    <row r="40" spans="1:9" ht="56.25">
      <c r="A40" s="47" t="s">
        <v>173</v>
      </c>
      <c r="B40" s="61" t="s">
        <v>172</v>
      </c>
      <c r="C40" s="32">
        <v>156000</v>
      </c>
      <c r="D40" s="49">
        <v>120000</v>
      </c>
      <c r="E40" s="49">
        <v>46672.45</v>
      </c>
      <c r="F40" s="141">
        <v>156000</v>
      </c>
      <c r="G40" s="26">
        <v>80296.66</v>
      </c>
      <c r="H40" s="50">
        <f t="shared" si="0"/>
        <v>51.47221794871795</v>
      </c>
      <c r="I40" s="50">
        <f t="shared" si="1"/>
        <v>38.89370833333333</v>
      </c>
    </row>
    <row r="41" spans="1:9" ht="75">
      <c r="A41" s="47" t="s">
        <v>41</v>
      </c>
      <c r="B41" s="61" t="s">
        <v>42</v>
      </c>
      <c r="C41" s="32">
        <v>3000</v>
      </c>
      <c r="D41" s="49">
        <v>2000</v>
      </c>
      <c r="E41" s="49">
        <v>764.97</v>
      </c>
      <c r="F41" s="142">
        <v>3000</v>
      </c>
      <c r="G41" s="26">
        <v>14742.26</v>
      </c>
      <c r="H41" s="50">
        <f t="shared" si="0"/>
        <v>491.4086666666667</v>
      </c>
      <c r="I41" s="50">
        <f t="shared" si="1"/>
        <v>38.2485</v>
      </c>
    </row>
    <row r="42" spans="1:9" ht="19.5" customHeight="1">
      <c r="A42" s="44" t="s">
        <v>4</v>
      </c>
      <c r="B42" s="157" t="s">
        <v>5</v>
      </c>
      <c r="C42" s="30">
        <v>100900</v>
      </c>
      <c r="D42" s="31">
        <v>100300</v>
      </c>
      <c r="E42" s="31">
        <v>34517.11</v>
      </c>
      <c r="F42" s="95">
        <v>100900</v>
      </c>
      <c r="G42" s="26">
        <v>55740.88</v>
      </c>
      <c r="H42" s="46">
        <f t="shared" si="0"/>
        <v>55.24368681863231</v>
      </c>
      <c r="I42" s="46">
        <f t="shared" si="1"/>
        <v>34.41386839481556</v>
      </c>
    </row>
    <row r="43" spans="1:9" ht="24.75" customHeight="1">
      <c r="A43" s="44" t="s">
        <v>6</v>
      </c>
      <c r="B43" s="157" t="s">
        <v>7</v>
      </c>
      <c r="C43" s="30">
        <v>68860</v>
      </c>
      <c r="D43" s="31">
        <v>55779.1</v>
      </c>
      <c r="E43" s="31">
        <v>22221.91</v>
      </c>
      <c r="F43" s="95">
        <v>68860</v>
      </c>
      <c r="G43" s="26">
        <v>26784.96</v>
      </c>
      <c r="H43" s="46">
        <f t="shared" si="0"/>
        <v>38.897705489398774</v>
      </c>
      <c r="I43" s="46">
        <f t="shared" si="1"/>
        <v>39.839133295445784</v>
      </c>
    </row>
    <row r="44" spans="1:9" ht="19.5" customHeight="1">
      <c r="A44" s="44" t="s">
        <v>8</v>
      </c>
      <c r="B44" s="157" t="s">
        <v>9</v>
      </c>
      <c r="C44" s="30"/>
      <c r="D44" s="31"/>
      <c r="E44" s="31">
        <v>1924.74</v>
      </c>
      <c r="F44" s="95">
        <v>0</v>
      </c>
      <c r="G44" s="26">
        <v>2304.57</v>
      </c>
      <c r="H44" s="46"/>
      <c r="I44" s="46"/>
    </row>
    <row r="45" spans="1:9" ht="18.75">
      <c r="A45" s="47"/>
      <c r="B45" s="71" t="s">
        <v>12</v>
      </c>
      <c r="C45" s="30">
        <f>C23+C6</f>
        <v>7387602.1</v>
      </c>
      <c r="D45" s="31">
        <f>D23+D6</f>
        <v>7435437.5</v>
      </c>
      <c r="E45" s="31">
        <f>E23+E6</f>
        <v>2625805.88</v>
      </c>
      <c r="F45" s="126">
        <f>F23+F6</f>
        <v>7430218.1</v>
      </c>
      <c r="G45" s="126">
        <f>G23+G6</f>
        <v>2409491.45</v>
      </c>
      <c r="H45" s="46">
        <f t="shared" si="0"/>
        <v>32.42827353883462</v>
      </c>
      <c r="I45" s="46">
        <f t="shared" si="1"/>
        <v>35.31474617330856</v>
      </c>
    </row>
    <row r="46" spans="1:9" ht="19.5" customHeight="1">
      <c r="A46" s="44" t="s">
        <v>13</v>
      </c>
      <c r="B46" s="157" t="s">
        <v>14</v>
      </c>
      <c r="C46" s="31">
        <f>C47+C48+C49+C50</f>
        <v>3999731.18</v>
      </c>
      <c r="D46" s="31">
        <f>D47+D48+D49+D50</f>
        <v>2892465.3</v>
      </c>
      <c r="E46" s="31">
        <f>E47+E48+E49+E50</f>
        <v>1139400.2</v>
      </c>
      <c r="F46" s="126">
        <f>F47+F48+F49+F50</f>
        <v>3324769.01</v>
      </c>
      <c r="G46" s="126">
        <f>G47+G48+G49+G50</f>
        <v>1151160.5899999999</v>
      </c>
      <c r="H46" s="46">
        <f t="shared" si="0"/>
        <v>34.6237764650002</v>
      </c>
      <c r="I46" s="46">
        <f t="shared" si="1"/>
        <v>39.39200930085488</v>
      </c>
    </row>
    <row r="47" spans="1:9" ht="37.5" customHeight="1">
      <c r="A47" s="44" t="s">
        <v>15</v>
      </c>
      <c r="B47" s="157" t="s">
        <v>16</v>
      </c>
      <c r="C47" s="157"/>
      <c r="D47" s="32"/>
      <c r="E47" s="32"/>
      <c r="F47" s="93"/>
      <c r="G47" s="125"/>
      <c r="H47" s="50"/>
      <c r="I47" s="50"/>
    </row>
    <row r="48" spans="1:9" ht="39.75" customHeight="1">
      <c r="A48" s="44" t="s">
        <v>17</v>
      </c>
      <c r="B48" s="157" t="s">
        <v>18</v>
      </c>
      <c r="C48" s="32">
        <v>1999865.59</v>
      </c>
      <c r="D48" s="49">
        <v>1938993.52</v>
      </c>
      <c r="E48" s="49">
        <v>964606.25</v>
      </c>
      <c r="F48" s="155">
        <v>2643171.11</v>
      </c>
      <c r="G48" s="26">
        <v>920608.26</v>
      </c>
      <c r="H48" s="50">
        <f t="shared" si="0"/>
        <v>34.82968834355942</v>
      </c>
      <c r="I48" s="50">
        <f t="shared" si="1"/>
        <v>49.7477810034146</v>
      </c>
    </row>
    <row r="49" spans="1:9" ht="42" customHeight="1">
      <c r="A49" s="44" t="s">
        <v>19</v>
      </c>
      <c r="B49" s="157" t="s">
        <v>20</v>
      </c>
      <c r="C49" s="32">
        <v>1999865.59</v>
      </c>
      <c r="D49" s="49">
        <v>946211.73</v>
      </c>
      <c r="E49" s="49">
        <v>172033.9</v>
      </c>
      <c r="F49" s="155">
        <v>658822.46</v>
      </c>
      <c r="G49" s="26">
        <v>218576.89</v>
      </c>
      <c r="H49" s="50">
        <f t="shared" si="0"/>
        <v>33.17690322822328</v>
      </c>
      <c r="I49" s="50">
        <f t="shared" si="1"/>
        <v>18.181332417005653</v>
      </c>
    </row>
    <row r="50" spans="1:9" ht="18.75">
      <c r="A50" s="44" t="s">
        <v>84</v>
      </c>
      <c r="B50" s="157" t="s">
        <v>21</v>
      </c>
      <c r="C50" s="157"/>
      <c r="D50" s="49">
        <v>7260.05</v>
      </c>
      <c r="E50" s="49">
        <v>2760.05</v>
      </c>
      <c r="F50" s="155">
        <v>22775.44</v>
      </c>
      <c r="G50" s="26">
        <v>11975.44</v>
      </c>
      <c r="H50" s="50">
        <f t="shared" si="0"/>
        <v>52.58049899365281</v>
      </c>
      <c r="I50" s="50"/>
    </row>
    <row r="51" spans="1:9" ht="21.75" customHeight="1">
      <c r="A51" s="44" t="s">
        <v>22</v>
      </c>
      <c r="B51" s="157" t="s">
        <v>23</v>
      </c>
      <c r="C51" s="157"/>
      <c r="D51" s="32"/>
      <c r="E51" s="16">
        <v>50</v>
      </c>
      <c r="F51" s="124">
        <v>47110.8</v>
      </c>
      <c r="G51" s="125"/>
      <c r="H51" s="50"/>
      <c r="I51" s="50"/>
    </row>
    <row r="52" spans="1:9" ht="41.25" customHeight="1">
      <c r="A52" s="44" t="s">
        <v>163</v>
      </c>
      <c r="B52" s="157" t="s">
        <v>10</v>
      </c>
      <c r="C52" s="157"/>
      <c r="D52" s="30"/>
      <c r="E52" s="31">
        <v>150.12</v>
      </c>
      <c r="F52" s="143"/>
      <c r="G52" s="26">
        <v>383.71</v>
      </c>
      <c r="H52" s="50"/>
      <c r="I52" s="50"/>
    </row>
    <row r="53" spans="1:9" ht="23.25" customHeight="1">
      <c r="A53" s="44" t="s">
        <v>162</v>
      </c>
      <c r="B53" s="157" t="s">
        <v>11</v>
      </c>
      <c r="C53" s="157"/>
      <c r="D53" s="49"/>
      <c r="E53" s="31">
        <v>-39358.86</v>
      </c>
      <c r="F53" s="159">
        <v>-647230.47</v>
      </c>
      <c r="G53" s="26">
        <v>-948492.47</v>
      </c>
      <c r="H53" s="50"/>
      <c r="I53" s="50"/>
    </row>
    <row r="54" spans="1:9" ht="18.75">
      <c r="A54" s="47"/>
      <c r="B54" s="73" t="s">
        <v>24</v>
      </c>
      <c r="C54" s="31">
        <f>C45+C46+C51+C52+C53</f>
        <v>11387333.28</v>
      </c>
      <c r="D54" s="31">
        <f>D45+D46+D51+D52+D53</f>
        <v>10327902.8</v>
      </c>
      <c r="E54" s="31">
        <f>E45+E46+E51+E52+E53</f>
        <v>3726047.3400000003</v>
      </c>
      <c r="F54" s="126">
        <f>F45+F46+F51+F52+F53</f>
        <v>10154867.44</v>
      </c>
      <c r="G54" s="126">
        <f>G45+G46+G51+G52+G53</f>
        <v>2612543.2800000003</v>
      </c>
      <c r="H54" s="46">
        <f t="shared" si="0"/>
        <v>25.727005255718044</v>
      </c>
      <c r="I54" s="46">
        <f t="shared" si="1"/>
        <v>36.07748264245864</v>
      </c>
    </row>
    <row r="55" spans="1:9" ht="18.75">
      <c r="A55" s="40" t="s">
        <v>25</v>
      </c>
      <c r="B55" s="41" t="s">
        <v>26</v>
      </c>
      <c r="C55" s="41"/>
      <c r="D55" s="74"/>
      <c r="E55" s="74"/>
      <c r="F55" s="134"/>
      <c r="G55" s="135"/>
      <c r="H55" s="46"/>
      <c r="I55" s="46"/>
    </row>
    <row r="56" spans="1:9" ht="18.75" customHeight="1">
      <c r="A56" s="75" t="s">
        <v>27</v>
      </c>
      <c r="B56" s="71" t="s">
        <v>28</v>
      </c>
      <c r="C56" s="31">
        <f>C57+C58+C59+C60+C61+C62+C63</f>
        <v>1010842.4299999999</v>
      </c>
      <c r="D56" s="31">
        <f>D57+D58+D59+D60+D61+D62+D63</f>
        <v>765171.75</v>
      </c>
      <c r="E56" s="31">
        <f>E57+E58+E59+E60+E61+E62+E63</f>
        <v>182179.21</v>
      </c>
      <c r="F56" s="31">
        <f>F57+F58+F59+F60+F61+F62+F63</f>
        <v>966821.02</v>
      </c>
      <c r="G56" s="31">
        <f>G57+G58+G59+G60+G61+G62+G63</f>
        <v>280230.35</v>
      </c>
      <c r="H56" s="46">
        <f t="shared" si="0"/>
        <v>28.984718391828096</v>
      </c>
      <c r="I56" s="46">
        <f t="shared" si="1"/>
        <v>23.80893047868011</v>
      </c>
    </row>
    <row r="57" spans="1:9" ht="39.75" customHeight="1">
      <c r="A57" s="77" t="s">
        <v>29</v>
      </c>
      <c r="B57" s="78" t="s">
        <v>30</v>
      </c>
      <c r="C57" s="79">
        <v>2774</v>
      </c>
      <c r="D57" s="80">
        <v>2133</v>
      </c>
      <c r="E57" s="80">
        <v>949.21</v>
      </c>
      <c r="F57" s="123">
        <v>2774</v>
      </c>
      <c r="G57" s="8">
        <v>820.77</v>
      </c>
      <c r="H57" s="50">
        <f t="shared" si="0"/>
        <v>29.58795962509012</v>
      </c>
      <c r="I57" s="50">
        <f t="shared" si="1"/>
        <v>44.50117205813409</v>
      </c>
    </row>
    <row r="58" spans="1:9" ht="59.25" customHeight="1">
      <c r="A58" s="77" t="s">
        <v>31</v>
      </c>
      <c r="B58" s="78" t="s">
        <v>32</v>
      </c>
      <c r="C58" s="79">
        <v>92589</v>
      </c>
      <c r="D58" s="80">
        <v>81347</v>
      </c>
      <c r="E58" s="80">
        <v>27971.64</v>
      </c>
      <c r="F58" s="123">
        <v>92589</v>
      </c>
      <c r="G58" s="8">
        <v>23817.42</v>
      </c>
      <c r="H58" s="50">
        <f t="shared" si="0"/>
        <v>25.723811683893334</v>
      </c>
      <c r="I58" s="50">
        <f t="shared" si="1"/>
        <v>34.385582750439475</v>
      </c>
    </row>
    <row r="59" spans="1:9" ht="58.5" customHeight="1">
      <c r="A59" s="77" t="s">
        <v>33</v>
      </c>
      <c r="B59" s="78" t="s">
        <v>34</v>
      </c>
      <c r="C59" s="79">
        <v>122678</v>
      </c>
      <c r="D59" s="80">
        <v>104098</v>
      </c>
      <c r="E59" s="80">
        <v>39308.42</v>
      </c>
      <c r="F59" s="123">
        <v>140899</v>
      </c>
      <c r="G59" s="8">
        <v>36612.73</v>
      </c>
      <c r="H59" s="50">
        <f t="shared" si="0"/>
        <v>25.9850886095714</v>
      </c>
      <c r="I59" s="50">
        <f t="shared" si="1"/>
        <v>37.76097523487483</v>
      </c>
    </row>
    <row r="60" spans="1:9" ht="57.75" customHeight="1">
      <c r="A60" s="77" t="s">
        <v>35</v>
      </c>
      <c r="B60" s="78" t="s">
        <v>36</v>
      </c>
      <c r="C60" s="79">
        <v>116262.67</v>
      </c>
      <c r="D60" s="80">
        <v>103359</v>
      </c>
      <c r="E60" s="80">
        <v>33791.72</v>
      </c>
      <c r="F60" s="123">
        <v>97691.66</v>
      </c>
      <c r="G60" s="8">
        <v>32615.11</v>
      </c>
      <c r="H60" s="50">
        <f t="shared" si="0"/>
        <v>33.38576701429784</v>
      </c>
      <c r="I60" s="50">
        <f t="shared" si="1"/>
        <v>32.69354386168597</v>
      </c>
    </row>
    <row r="61" spans="1:9" ht="18.75">
      <c r="A61" s="81" t="s">
        <v>37</v>
      </c>
      <c r="B61" s="61" t="s">
        <v>38</v>
      </c>
      <c r="C61" s="124">
        <v>1740</v>
      </c>
      <c r="D61" s="80">
        <v>3077</v>
      </c>
      <c r="E61" s="80">
        <v>2725.67</v>
      </c>
      <c r="F61" s="14">
        <v>2373</v>
      </c>
      <c r="G61" s="8">
        <v>537.87</v>
      </c>
      <c r="H61" s="50">
        <f t="shared" si="0"/>
        <v>22.666245259165613</v>
      </c>
      <c r="I61" s="50">
        <f t="shared" si="1"/>
        <v>88.58206044848879</v>
      </c>
    </row>
    <row r="62" spans="1:9" ht="18.75" customHeight="1">
      <c r="A62" s="81" t="s">
        <v>39</v>
      </c>
      <c r="B62" s="59" t="s">
        <v>40</v>
      </c>
      <c r="C62" s="84">
        <v>122671.56</v>
      </c>
      <c r="D62" s="80">
        <v>133272.99</v>
      </c>
      <c r="E62" s="80"/>
      <c r="F62" s="14">
        <v>72852.87</v>
      </c>
      <c r="G62" s="8"/>
      <c r="H62" s="50"/>
      <c r="I62" s="50"/>
    </row>
    <row r="63" spans="1:9" ht="20.25" customHeight="1">
      <c r="A63" s="81" t="s">
        <v>154</v>
      </c>
      <c r="B63" s="59" t="s">
        <v>43</v>
      </c>
      <c r="C63" s="84">
        <v>552127.2</v>
      </c>
      <c r="D63" s="80">
        <v>337884.76</v>
      </c>
      <c r="E63" s="80">
        <v>77432.55</v>
      </c>
      <c r="F63" s="14">
        <v>557641.49</v>
      </c>
      <c r="G63" s="8">
        <v>185826.45</v>
      </c>
      <c r="H63" s="46">
        <f t="shared" si="0"/>
        <v>33.323641323747275</v>
      </c>
      <c r="I63" s="46">
        <f t="shared" si="1"/>
        <v>22.916851887608072</v>
      </c>
    </row>
    <row r="64" spans="1:9" ht="18.75" customHeight="1">
      <c r="A64" s="75" t="s">
        <v>44</v>
      </c>
      <c r="B64" s="83" t="s">
        <v>45</v>
      </c>
      <c r="C64" s="56">
        <f>C65</f>
        <v>495</v>
      </c>
      <c r="D64" s="10">
        <f>D65</f>
        <v>494.7</v>
      </c>
      <c r="E64" s="16">
        <f>E65</f>
        <v>130.68</v>
      </c>
      <c r="F64" s="31">
        <f>F65</f>
        <v>495</v>
      </c>
      <c r="G64" s="31">
        <f>G65</f>
        <v>19.28</v>
      </c>
      <c r="H64" s="50"/>
      <c r="I64" s="50">
        <f t="shared" si="1"/>
        <v>26.416009702850214</v>
      </c>
    </row>
    <row r="65" spans="1:9" ht="18.75" customHeight="1">
      <c r="A65" s="81" t="s">
        <v>46</v>
      </c>
      <c r="B65" s="59" t="s">
        <v>47</v>
      </c>
      <c r="C65" s="84">
        <v>495</v>
      </c>
      <c r="D65" s="80">
        <v>494.7</v>
      </c>
      <c r="E65" s="80">
        <v>130.68</v>
      </c>
      <c r="F65" s="80">
        <v>495</v>
      </c>
      <c r="G65" s="8">
        <v>19.28</v>
      </c>
      <c r="H65" s="50"/>
      <c r="I65" s="50">
        <f t="shared" si="1"/>
        <v>26.416009702850214</v>
      </c>
    </row>
    <row r="66" spans="1:9" ht="39" customHeight="1">
      <c r="A66" s="75" t="s">
        <v>48</v>
      </c>
      <c r="B66" s="83" t="s">
        <v>49</v>
      </c>
      <c r="C66" s="31">
        <f>C67+C68</f>
        <v>60568.5</v>
      </c>
      <c r="D66" s="31">
        <f>SUM(D67:D68)</f>
        <v>54885</v>
      </c>
      <c r="E66" s="31">
        <f>SUM(E67:E68)</f>
        <v>16679.04</v>
      </c>
      <c r="F66" s="31">
        <f>SUM(F67:F68)</f>
        <v>62994.6</v>
      </c>
      <c r="G66" s="31">
        <f>SUM(G67:G68)</f>
        <v>16722.32</v>
      </c>
      <c r="H66" s="46">
        <f t="shared" si="0"/>
        <v>26.545640419972504</v>
      </c>
      <c r="I66" s="46">
        <f t="shared" si="1"/>
        <v>30.389068051380157</v>
      </c>
    </row>
    <row r="67" spans="1:9" ht="18.75" customHeight="1">
      <c r="A67" s="81" t="s">
        <v>50</v>
      </c>
      <c r="B67" s="59" t="s">
        <v>51</v>
      </c>
      <c r="C67" s="84">
        <v>12448.5</v>
      </c>
      <c r="D67" s="80">
        <v>11364.3</v>
      </c>
      <c r="E67" s="80">
        <v>3499.4</v>
      </c>
      <c r="F67" s="14">
        <v>14874.6</v>
      </c>
      <c r="G67" s="8">
        <v>3989.78</v>
      </c>
      <c r="H67" s="50">
        <f t="shared" si="0"/>
        <v>26.822771704785342</v>
      </c>
      <c r="I67" s="50">
        <f t="shared" si="1"/>
        <v>30.79292169337311</v>
      </c>
    </row>
    <row r="68" spans="1:9" ht="58.5" customHeight="1">
      <c r="A68" s="81" t="s">
        <v>52</v>
      </c>
      <c r="B68" s="78" t="s">
        <v>53</v>
      </c>
      <c r="C68" s="93">
        <v>48120</v>
      </c>
      <c r="D68" s="80">
        <v>43520.7</v>
      </c>
      <c r="E68" s="80">
        <v>13179.64</v>
      </c>
      <c r="F68" s="123">
        <v>48120</v>
      </c>
      <c r="G68" s="8">
        <v>12732.54</v>
      </c>
      <c r="H68" s="50">
        <f t="shared" si="0"/>
        <v>26.459975062344142</v>
      </c>
      <c r="I68" s="50">
        <f t="shared" si="1"/>
        <v>30.28361216616461</v>
      </c>
    </row>
    <row r="69" spans="1:9" ht="18.75" customHeight="1">
      <c r="A69" s="75" t="s">
        <v>54</v>
      </c>
      <c r="B69" s="83" t="s">
        <v>55</v>
      </c>
      <c r="C69" s="31">
        <f>C70+C72+C73+C74+C75+C71</f>
        <v>1592522.1</v>
      </c>
      <c r="D69" s="122">
        <f>D71+D72+D73+D74+D75+D70</f>
        <v>2270548.24</v>
      </c>
      <c r="E69" s="122">
        <f>E71+E72+E73+E74+E75+E70</f>
        <v>357479.18</v>
      </c>
      <c r="F69" s="31">
        <f>F71+F72+F73+F74+F75+F70</f>
        <v>2106735.1399999997</v>
      </c>
      <c r="G69" s="31">
        <f>G71+G72+G73+G74+G75+G70</f>
        <v>499265.80000000005</v>
      </c>
      <c r="H69" s="46">
        <f t="shared" si="0"/>
        <v>23.698555671312345</v>
      </c>
      <c r="I69" s="46">
        <f t="shared" si="1"/>
        <v>15.744179035808548</v>
      </c>
    </row>
    <row r="70" spans="1:9" ht="18.75" customHeight="1">
      <c r="A70" s="81" t="s">
        <v>56</v>
      </c>
      <c r="B70" s="61" t="s">
        <v>61</v>
      </c>
      <c r="C70" s="79">
        <v>14778</v>
      </c>
      <c r="D70" s="84">
        <v>14715.9</v>
      </c>
      <c r="E70" s="84">
        <v>332.76</v>
      </c>
      <c r="F70" s="14">
        <v>34805</v>
      </c>
      <c r="G70" s="8">
        <v>448.59</v>
      </c>
      <c r="H70" s="50">
        <f t="shared" si="0"/>
        <v>1.2888665421634822</v>
      </c>
      <c r="I70" s="50">
        <f t="shared" si="1"/>
        <v>2.261227651723646</v>
      </c>
    </row>
    <row r="71" spans="1:9" ht="18.75" customHeight="1">
      <c r="A71" s="81" t="s">
        <v>59</v>
      </c>
      <c r="B71" s="61" t="s">
        <v>60</v>
      </c>
      <c r="C71" s="79">
        <v>7309</v>
      </c>
      <c r="D71" s="84">
        <v>11845.1</v>
      </c>
      <c r="E71" s="84">
        <v>2108.94</v>
      </c>
      <c r="F71" s="14">
        <v>7309</v>
      </c>
      <c r="G71" s="8">
        <v>2206.23</v>
      </c>
      <c r="H71" s="50">
        <f aca="true" t="shared" si="2" ref="H71:H105">G71/F71*100</f>
        <v>30.185114242714462</v>
      </c>
      <c r="I71" s="50">
        <f aca="true" t="shared" si="3" ref="I71:I105">E71/D71*100</f>
        <v>17.804324150914724</v>
      </c>
    </row>
    <row r="72" spans="1:9" ht="18.75" customHeight="1">
      <c r="A72" s="81" t="s">
        <v>62</v>
      </c>
      <c r="B72" s="85" t="s">
        <v>63</v>
      </c>
      <c r="C72" s="79">
        <v>335266.1</v>
      </c>
      <c r="D72" s="84">
        <v>368156.1</v>
      </c>
      <c r="E72" s="84">
        <v>119246.4</v>
      </c>
      <c r="F72" s="14">
        <v>359152.7</v>
      </c>
      <c r="G72" s="8">
        <v>107227.81</v>
      </c>
      <c r="H72" s="50">
        <f t="shared" si="2"/>
        <v>29.855771653672658</v>
      </c>
      <c r="I72" s="50">
        <f t="shared" si="3"/>
        <v>32.3901736247206</v>
      </c>
    </row>
    <row r="73" spans="1:9" ht="18.75" customHeight="1">
      <c r="A73" s="81" t="s">
        <v>65</v>
      </c>
      <c r="B73" s="78" t="s">
        <v>64</v>
      </c>
      <c r="C73" s="79">
        <v>1042616</v>
      </c>
      <c r="D73" s="84">
        <v>1700170.08</v>
      </c>
      <c r="E73" s="84">
        <v>190972.1</v>
      </c>
      <c r="F73" s="14">
        <v>1497067.94</v>
      </c>
      <c r="G73" s="8">
        <v>334721.09</v>
      </c>
      <c r="H73" s="50">
        <f t="shared" si="2"/>
        <v>22.35844353196155</v>
      </c>
      <c r="I73" s="50">
        <f t="shared" si="3"/>
        <v>11.232529159670895</v>
      </c>
    </row>
    <row r="74" spans="1:9" ht="18.75" customHeight="1">
      <c r="A74" s="81" t="s">
        <v>66</v>
      </c>
      <c r="B74" s="59" t="s">
        <v>67</v>
      </c>
      <c r="C74" s="79">
        <v>27357</v>
      </c>
      <c r="D74" s="84">
        <v>26610.9</v>
      </c>
      <c r="E74" s="84">
        <v>6303</v>
      </c>
      <c r="F74" s="14">
        <v>27707</v>
      </c>
      <c r="G74" s="8">
        <v>10787.71</v>
      </c>
      <c r="H74" s="50">
        <f t="shared" si="2"/>
        <v>38.934962283899374</v>
      </c>
      <c r="I74" s="50">
        <f t="shared" si="3"/>
        <v>23.685782893475977</v>
      </c>
    </row>
    <row r="75" spans="1:9" ht="18.75" customHeight="1">
      <c r="A75" s="81" t="s">
        <v>68</v>
      </c>
      <c r="B75" s="59" t="s">
        <v>69</v>
      </c>
      <c r="C75" s="79">
        <v>165196</v>
      </c>
      <c r="D75" s="84">
        <v>149050.16</v>
      </c>
      <c r="E75" s="84">
        <v>38515.98</v>
      </c>
      <c r="F75" s="14">
        <f>172856+7837.5</f>
        <v>180693.5</v>
      </c>
      <c r="G75" s="8">
        <v>43874.37</v>
      </c>
      <c r="H75" s="50">
        <f t="shared" si="2"/>
        <v>24.28110031628144</v>
      </c>
      <c r="I75" s="50">
        <f t="shared" si="3"/>
        <v>25.84095179770354</v>
      </c>
    </row>
    <row r="76" spans="1:9" ht="18.75" customHeight="1">
      <c r="A76" s="75" t="s">
        <v>70</v>
      </c>
      <c r="B76" s="71" t="s">
        <v>71</v>
      </c>
      <c r="C76" s="31">
        <f>SUM(C77+C78+C80+C79)</f>
        <v>1594919.3599999999</v>
      </c>
      <c r="D76" s="31">
        <f>SUM(D77+D78+D80+D79)</f>
        <v>1799033.85</v>
      </c>
      <c r="E76" s="31">
        <f>SUM(E77+E78+E80+E79)</f>
        <v>271659.62</v>
      </c>
      <c r="F76" s="31">
        <f>SUM(F77+F78+F80+F79)</f>
        <v>1937941.03</v>
      </c>
      <c r="G76" s="31">
        <f>SUM(G77+G78+G80+G79)</f>
        <v>251641.63</v>
      </c>
      <c r="H76" s="46">
        <f t="shared" si="2"/>
        <v>12.98499934231745</v>
      </c>
      <c r="I76" s="46">
        <f t="shared" si="3"/>
        <v>15.100306200464209</v>
      </c>
    </row>
    <row r="77" spans="1:9" ht="18.75" customHeight="1">
      <c r="A77" s="81" t="s">
        <v>72</v>
      </c>
      <c r="B77" s="86" t="s">
        <v>73</v>
      </c>
      <c r="C77" s="132">
        <v>493401.23</v>
      </c>
      <c r="D77" s="84">
        <v>516391.75</v>
      </c>
      <c r="E77" s="84">
        <v>2164.43</v>
      </c>
      <c r="F77" s="14">
        <v>612857.79</v>
      </c>
      <c r="G77" s="8">
        <v>52954.72</v>
      </c>
      <c r="H77" s="50">
        <f t="shared" si="2"/>
        <v>8.64062117901773</v>
      </c>
      <c r="I77" s="50">
        <f t="shared" si="3"/>
        <v>0.4191449611656266</v>
      </c>
    </row>
    <row r="78" spans="1:9" ht="18.75" customHeight="1">
      <c r="A78" s="81" t="s">
        <v>74</v>
      </c>
      <c r="B78" s="86" t="s">
        <v>75</v>
      </c>
      <c r="C78" s="132">
        <v>329237.66</v>
      </c>
      <c r="D78" s="84">
        <v>477690.09</v>
      </c>
      <c r="E78" s="84">
        <v>107302.19</v>
      </c>
      <c r="F78" s="14">
        <v>422216.58</v>
      </c>
      <c r="G78" s="8">
        <v>16906.25</v>
      </c>
      <c r="H78" s="50">
        <f t="shared" si="2"/>
        <v>4.004165350399077</v>
      </c>
      <c r="I78" s="50">
        <f t="shared" si="3"/>
        <v>22.462720547541608</v>
      </c>
    </row>
    <row r="79" spans="1:9" ht="18.75" customHeight="1">
      <c r="A79" s="81" t="s">
        <v>76</v>
      </c>
      <c r="B79" s="61" t="s">
        <v>77</v>
      </c>
      <c r="C79" s="132">
        <v>585976.46</v>
      </c>
      <c r="D79" s="84">
        <v>632735.01</v>
      </c>
      <c r="E79" s="84">
        <v>99615.72</v>
      </c>
      <c r="F79" s="14">
        <f>715120.55</f>
        <v>715120.55</v>
      </c>
      <c r="G79" s="8">
        <v>118965.8</v>
      </c>
      <c r="H79" s="50">
        <f t="shared" si="2"/>
        <v>16.63576861271851</v>
      </c>
      <c r="I79" s="50">
        <f t="shared" si="3"/>
        <v>15.743671272433621</v>
      </c>
    </row>
    <row r="80" spans="1:9" ht="18.75" customHeight="1">
      <c r="A80" s="81" t="s">
        <v>78</v>
      </c>
      <c r="B80" s="59" t="s">
        <v>79</v>
      </c>
      <c r="C80" s="150">
        <v>186304.01</v>
      </c>
      <c r="D80" s="84">
        <v>172217</v>
      </c>
      <c r="E80" s="84">
        <v>62577.28</v>
      </c>
      <c r="F80" s="14">
        <v>187746.11</v>
      </c>
      <c r="G80" s="8">
        <v>62814.86</v>
      </c>
      <c r="H80" s="50">
        <f t="shared" si="2"/>
        <v>33.45734300433708</v>
      </c>
      <c r="I80" s="50">
        <f t="shared" si="3"/>
        <v>36.336296648995166</v>
      </c>
    </row>
    <row r="81" spans="1:9" ht="18.75" customHeight="1">
      <c r="A81" s="87" t="s">
        <v>80</v>
      </c>
      <c r="B81" s="83" t="s">
        <v>81</v>
      </c>
      <c r="C81" s="56">
        <f>C82</f>
        <v>10100</v>
      </c>
      <c r="D81" s="31">
        <f>D82</f>
        <v>10000</v>
      </c>
      <c r="E81" s="56">
        <f>E82</f>
        <v>75.6</v>
      </c>
      <c r="F81" s="31">
        <f>F82</f>
        <v>15220.9</v>
      </c>
      <c r="G81" s="31">
        <f>G82</f>
        <v>787.6</v>
      </c>
      <c r="H81" s="46">
        <f t="shared" si="2"/>
        <v>5.174464059286902</v>
      </c>
      <c r="I81" s="46">
        <f t="shared" si="3"/>
        <v>0.7559999999999999</v>
      </c>
    </row>
    <row r="82" spans="1:9" ht="21.75" customHeight="1">
      <c r="A82" s="81" t="s">
        <v>82</v>
      </c>
      <c r="B82" s="61" t="s">
        <v>83</v>
      </c>
      <c r="C82" s="80">
        <v>10100</v>
      </c>
      <c r="D82" s="88">
        <v>10000</v>
      </c>
      <c r="E82" s="88">
        <v>75.6</v>
      </c>
      <c r="F82" s="14">
        <v>15220.9</v>
      </c>
      <c r="G82" s="8">
        <v>787.6</v>
      </c>
      <c r="H82" s="50">
        <f t="shared" si="2"/>
        <v>5.174464059286902</v>
      </c>
      <c r="I82" s="50">
        <f t="shared" si="3"/>
        <v>0.7559999999999999</v>
      </c>
    </row>
    <row r="83" spans="1:9" ht="18.75" customHeight="1">
      <c r="A83" s="87" t="s">
        <v>86</v>
      </c>
      <c r="B83" s="83" t="s">
        <v>87</v>
      </c>
      <c r="C83" s="31">
        <f>SUM(C84+C85+C86+C87)</f>
        <v>4044691.8400000003</v>
      </c>
      <c r="D83" s="31">
        <f>SUM(D84+D85+D86+D87)</f>
        <v>5080120.619999999</v>
      </c>
      <c r="E83" s="31">
        <f>SUM(E84+E85+E86+E87)</f>
        <v>1803598.72</v>
      </c>
      <c r="F83" s="31">
        <f>SUM(F84+F85+F86+F87)</f>
        <v>5432897.17</v>
      </c>
      <c r="G83" s="31">
        <f>SUM(G84+G85+G86+G87)</f>
        <v>1606199.02</v>
      </c>
      <c r="H83" s="46">
        <f t="shared" si="2"/>
        <v>29.56431844264043</v>
      </c>
      <c r="I83" s="46">
        <f t="shared" si="3"/>
        <v>35.50306882280288</v>
      </c>
    </row>
    <row r="84" spans="1:9" ht="18.75" customHeight="1">
      <c r="A84" s="77" t="s">
        <v>88</v>
      </c>
      <c r="B84" s="59" t="s">
        <v>89</v>
      </c>
      <c r="C84" s="132">
        <v>915771.37</v>
      </c>
      <c r="D84" s="84">
        <v>1680380.04</v>
      </c>
      <c r="E84" s="84">
        <v>530227.34</v>
      </c>
      <c r="F84" s="14">
        <v>2262925.3</v>
      </c>
      <c r="G84" s="8">
        <v>643802.1</v>
      </c>
      <c r="H84" s="50">
        <f t="shared" si="2"/>
        <v>28.449993466421542</v>
      </c>
      <c r="I84" s="50">
        <f t="shared" si="3"/>
        <v>31.554013221913774</v>
      </c>
    </row>
    <row r="85" spans="1:9" ht="18.75" customHeight="1">
      <c r="A85" s="81" t="s">
        <v>90</v>
      </c>
      <c r="B85" s="86" t="s">
        <v>91</v>
      </c>
      <c r="C85" s="132">
        <v>2755748.99</v>
      </c>
      <c r="D85" s="84">
        <v>2859238.59</v>
      </c>
      <c r="E85" s="84">
        <v>1188783.08</v>
      </c>
      <c r="F85" s="14">
        <v>2720234.97</v>
      </c>
      <c r="G85" s="8">
        <v>907578.96</v>
      </c>
      <c r="H85" s="50">
        <f t="shared" si="2"/>
        <v>33.36399134667399</v>
      </c>
      <c r="I85" s="50">
        <f t="shared" si="3"/>
        <v>41.57691086563015</v>
      </c>
    </row>
    <row r="86" spans="1:9" ht="21" customHeight="1">
      <c r="A86" s="81" t="s">
        <v>92</v>
      </c>
      <c r="B86" s="61" t="s">
        <v>93</v>
      </c>
      <c r="C86" s="132">
        <v>115610.93</v>
      </c>
      <c r="D86" s="84">
        <v>127848.81</v>
      </c>
      <c r="E86" s="84">
        <v>35456.31</v>
      </c>
      <c r="F86" s="14">
        <v>154633.5</v>
      </c>
      <c r="G86" s="8">
        <v>31347.15</v>
      </c>
      <c r="H86" s="50">
        <f t="shared" si="2"/>
        <v>20.27190097876592</v>
      </c>
      <c r="I86" s="50">
        <f t="shared" si="3"/>
        <v>27.732999626668402</v>
      </c>
    </row>
    <row r="87" spans="1:9" ht="18.75" customHeight="1">
      <c r="A87" s="81" t="s">
        <v>94</v>
      </c>
      <c r="B87" s="85" t="s">
        <v>95</v>
      </c>
      <c r="C87" s="132">
        <v>257560.55</v>
      </c>
      <c r="D87" s="84">
        <v>412653.18</v>
      </c>
      <c r="E87" s="84">
        <v>49131.99</v>
      </c>
      <c r="F87" s="14">
        <v>295103.4</v>
      </c>
      <c r="G87" s="8">
        <v>23470.81</v>
      </c>
      <c r="H87" s="50">
        <f t="shared" si="2"/>
        <v>7.953419038886031</v>
      </c>
      <c r="I87" s="50">
        <f t="shared" si="3"/>
        <v>11.906364080364048</v>
      </c>
    </row>
    <row r="88" spans="1:9" ht="18.75" customHeight="1">
      <c r="A88" s="87" t="s">
        <v>96</v>
      </c>
      <c r="B88" s="83" t="s">
        <v>171</v>
      </c>
      <c r="C88" s="31">
        <f>C89</f>
        <v>321696.66</v>
      </c>
      <c r="D88" s="31">
        <f>D89</f>
        <v>298053.78</v>
      </c>
      <c r="E88" s="31">
        <f>E89</f>
        <v>79839.26</v>
      </c>
      <c r="F88" s="31">
        <f>F89</f>
        <v>339319.21</v>
      </c>
      <c r="G88" s="31">
        <f>G89</f>
        <v>93310.92</v>
      </c>
      <c r="H88" s="46">
        <f t="shared" si="2"/>
        <v>27.499451033143686</v>
      </c>
      <c r="I88" s="46">
        <f t="shared" si="3"/>
        <v>26.786863766666535</v>
      </c>
    </row>
    <row r="89" spans="1:9" ht="18.75" customHeight="1">
      <c r="A89" s="81" t="s">
        <v>97</v>
      </c>
      <c r="B89" s="59" t="s">
        <v>98</v>
      </c>
      <c r="C89" s="84">
        <v>321696.66</v>
      </c>
      <c r="D89" s="84">
        <f>297091.58+962.2</f>
        <v>298053.78</v>
      </c>
      <c r="E89" s="84">
        <v>79839.26</v>
      </c>
      <c r="F89" s="14">
        <v>339319.21</v>
      </c>
      <c r="G89" s="8">
        <v>93310.92</v>
      </c>
      <c r="H89" s="50">
        <f t="shared" si="2"/>
        <v>27.499451033143686</v>
      </c>
      <c r="I89" s="50">
        <f t="shared" si="3"/>
        <v>26.786863766666535</v>
      </c>
    </row>
    <row r="90" spans="1:9" ht="18.75" customHeight="1">
      <c r="A90" s="75" t="s">
        <v>103</v>
      </c>
      <c r="B90" s="71" t="s">
        <v>104</v>
      </c>
      <c r="C90" s="31">
        <f>C91+C92+C93+C94+C95</f>
        <v>411845.60000000003</v>
      </c>
      <c r="D90" s="31">
        <f>D91+D92+D93+D94+D95</f>
        <v>420718.98</v>
      </c>
      <c r="E90" s="31">
        <f>E91+E92+E93+E94+E95</f>
        <v>121326.63</v>
      </c>
      <c r="F90" s="31">
        <f>F91+F92+F93+F94+F95</f>
        <v>394310.66</v>
      </c>
      <c r="G90" s="31">
        <f>G91+G92+G93+G94+G95</f>
        <v>111822.75999999998</v>
      </c>
      <c r="H90" s="46">
        <f t="shared" si="2"/>
        <v>28.35905070382829</v>
      </c>
      <c r="I90" s="46">
        <f t="shared" si="3"/>
        <v>28.837926446769767</v>
      </c>
    </row>
    <row r="91" spans="1:9" ht="18.75" customHeight="1">
      <c r="A91" s="81" t="s">
        <v>105</v>
      </c>
      <c r="B91" s="59" t="s">
        <v>106</v>
      </c>
      <c r="C91" s="79"/>
      <c r="D91" s="84">
        <v>21991</v>
      </c>
      <c r="E91" s="84">
        <v>6082.3</v>
      </c>
      <c r="F91" s="80"/>
      <c r="G91" s="80"/>
      <c r="H91" s="50"/>
      <c r="I91" s="50">
        <f t="shared" si="3"/>
        <v>27.658132872538765</v>
      </c>
    </row>
    <row r="92" spans="1:9" ht="18.75" customHeight="1">
      <c r="A92" s="81" t="s">
        <v>107</v>
      </c>
      <c r="B92" s="86" t="s">
        <v>108</v>
      </c>
      <c r="C92" s="133">
        <v>54463.79</v>
      </c>
      <c r="D92" s="84">
        <v>51249.9</v>
      </c>
      <c r="E92" s="84">
        <v>16428.13</v>
      </c>
      <c r="F92" s="14">
        <v>59662.2</v>
      </c>
      <c r="G92" s="8">
        <v>19602.51</v>
      </c>
      <c r="H92" s="50">
        <f t="shared" si="2"/>
        <v>32.855828313404466</v>
      </c>
      <c r="I92" s="50">
        <f t="shared" si="3"/>
        <v>32.054950351122635</v>
      </c>
    </row>
    <row r="93" spans="1:9" ht="18.75" customHeight="1">
      <c r="A93" s="81" t="s">
        <v>109</v>
      </c>
      <c r="B93" s="59" t="s">
        <v>110</v>
      </c>
      <c r="C93" s="133">
        <v>131235.7</v>
      </c>
      <c r="D93" s="84">
        <v>117980.8</v>
      </c>
      <c r="E93" s="84">
        <v>28007.4</v>
      </c>
      <c r="F93" s="14">
        <v>148688.93</v>
      </c>
      <c r="G93" s="8">
        <v>35137.81</v>
      </c>
      <c r="H93" s="50">
        <f t="shared" si="2"/>
        <v>23.631759270848207</v>
      </c>
      <c r="I93" s="50">
        <f t="shared" si="3"/>
        <v>23.738947354145758</v>
      </c>
    </row>
    <row r="94" spans="1:9" ht="18.75" customHeight="1">
      <c r="A94" s="81" t="s">
        <v>111</v>
      </c>
      <c r="B94" s="78" t="s">
        <v>112</v>
      </c>
      <c r="C94" s="133">
        <v>135891.41</v>
      </c>
      <c r="D94" s="84">
        <v>147998.66</v>
      </c>
      <c r="E94" s="84">
        <v>41800.92</v>
      </c>
      <c r="F94" s="14">
        <v>96519.49</v>
      </c>
      <c r="G94" s="8">
        <v>27499.87</v>
      </c>
      <c r="H94" s="50">
        <f t="shared" si="2"/>
        <v>28.49152021006327</v>
      </c>
      <c r="I94" s="50">
        <f t="shared" si="3"/>
        <v>28.24412058865938</v>
      </c>
    </row>
    <row r="95" spans="1:9" ht="18.75" customHeight="1">
      <c r="A95" s="81" t="s">
        <v>113</v>
      </c>
      <c r="B95" s="59" t="s">
        <v>114</v>
      </c>
      <c r="C95" s="133">
        <v>90254.7</v>
      </c>
      <c r="D95" s="84">
        <v>81498.62</v>
      </c>
      <c r="E95" s="84">
        <v>29007.88</v>
      </c>
      <c r="F95" s="14">
        <v>89440.04</v>
      </c>
      <c r="G95" s="8">
        <v>29582.57</v>
      </c>
      <c r="H95" s="50">
        <f t="shared" si="2"/>
        <v>33.07530944753603</v>
      </c>
      <c r="I95" s="50">
        <f t="shared" si="3"/>
        <v>35.59309347814724</v>
      </c>
    </row>
    <row r="96" spans="1:9" ht="18.75" customHeight="1">
      <c r="A96" s="75" t="s">
        <v>115</v>
      </c>
      <c r="B96" s="91" t="s">
        <v>102</v>
      </c>
      <c r="C96" s="56">
        <f>SUM(C97:C100)</f>
        <v>59766</v>
      </c>
      <c r="D96" s="31">
        <f>SUM(D97:D100)</f>
        <v>92000</v>
      </c>
      <c r="E96" s="31">
        <f>SUM(E97:E100)</f>
        <v>35252.63</v>
      </c>
      <c r="F96" s="31">
        <f>SUM(F97:F100)</f>
        <v>95266</v>
      </c>
      <c r="G96" s="31">
        <f>SUM(G97:G100)</f>
        <v>42523.45</v>
      </c>
      <c r="H96" s="46">
        <f t="shared" si="2"/>
        <v>44.636543992610164</v>
      </c>
      <c r="I96" s="46">
        <f t="shared" si="3"/>
        <v>38.31807608695652</v>
      </c>
    </row>
    <row r="97" spans="1:9" ht="18.75" customHeight="1">
      <c r="A97" s="81" t="s">
        <v>155</v>
      </c>
      <c r="B97" s="92" t="s">
        <v>165</v>
      </c>
      <c r="C97" s="84">
        <v>8000</v>
      </c>
      <c r="D97" s="84">
        <v>8000</v>
      </c>
      <c r="E97" s="84">
        <v>2252.63</v>
      </c>
      <c r="F97" s="14">
        <v>8000</v>
      </c>
      <c r="G97" s="8">
        <v>350</v>
      </c>
      <c r="H97" s="50"/>
      <c r="I97" s="50">
        <f t="shared" si="3"/>
        <v>28.157874999999997</v>
      </c>
    </row>
    <row r="98" spans="1:9" ht="18.75" customHeight="1">
      <c r="A98" s="81" t="s">
        <v>258</v>
      </c>
      <c r="B98" s="92" t="s">
        <v>261</v>
      </c>
      <c r="C98" s="84">
        <v>6466</v>
      </c>
      <c r="D98" s="2"/>
      <c r="E98" s="8"/>
      <c r="F98" s="14">
        <v>6466</v>
      </c>
      <c r="G98" s="8">
        <v>2157.45</v>
      </c>
      <c r="H98" s="50">
        <f t="shared" si="2"/>
        <v>33.36606866687287</v>
      </c>
      <c r="I98" s="50"/>
    </row>
    <row r="99" spans="1:9" ht="18.75" customHeight="1">
      <c r="A99" s="81" t="s">
        <v>156</v>
      </c>
      <c r="B99" s="93" t="s">
        <v>166</v>
      </c>
      <c r="C99" s="80">
        <v>42300</v>
      </c>
      <c r="D99" s="84">
        <v>84000</v>
      </c>
      <c r="E99" s="84">
        <v>33000</v>
      </c>
      <c r="F99" s="14">
        <v>77800</v>
      </c>
      <c r="G99" s="8">
        <v>40016</v>
      </c>
      <c r="H99" s="50">
        <f t="shared" si="2"/>
        <v>51.43444730077121</v>
      </c>
      <c r="I99" s="50">
        <f t="shared" si="3"/>
        <v>39.285714285714285</v>
      </c>
    </row>
    <row r="100" spans="1:9" ht="18.75" customHeight="1">
      <c r="A100" s="81" t="s">
        <v>252</v>
      </c>
      <c r="B100" s="93" t="s">
        <v>253</v>
      </c>
      <c r="C100" s="84">
        <v>3000</v>
      </c>
      <c r="D100" s="84"/>
      <c r="E100" s="84"/>
      <c r="F100" s="14">
        <v>3000</v>
      </c>
      <c r="G100" s="8"/>
      <c r="H100" s="50"/>
      <c r="I100" s="50"/>
    </row>
    <row r="101" spans="1:9" ht="18.75" customHeight="1">
      <c r="A101" s="94" t="s">
        <v>157</v>
      </c>
      <c r="B101" s="95" t="s">
        <v>167</v>
      </c>
      <c r="C101" s="56">
        <f>SUM(C102:C103)</f>
        <v>37576</v>
      </c>
      <c r="D101" s="31">
        <f>SUM(D102:D103)</f>
        <v>25551</v>
      </c>
      <c r="E101" s="56">
        <f>SUM(E102:E103)</f>
        <v>6168.64</v>
      </c>
      <c r="F101" s="31">
        <f>SUM(F102:F103)</f>
        <v>37574.5</v>
      </c>
      <c r="G101" s="31">
        <f>SUM(G102:G103)</f>
        <v>6893.88</v>
      </c>
      <c r="H101" s="46">
        <f t="shared" si="2"/>
        <v>18.3472301693968</v>
      </c>
      <c r="I101" s="46">
        <f t="shared" si="3"/>
        <v>24.14246017768385</v>
      </c>
    </row>
    <row r="102" spans="1:9" ht="18.75" customHeight="1">
      <c r="A102" s="96" t="s">
        <v>158</v>
      </c>
      <c r="B102" s="93" t="s">
        <v>100</v>
      </c>
      <c r="C102" s="84">
        <v>2976</v>
      </c>
      <c r="D102" s="84">
        <v>2976</v>
      </c>
      <c r="E102" s="84">
        <v>677.42</v>
      </c>
      <c r="F102" s="14">
        <v>2976</v>
      </c>
      <c r="G102" s="8">
        <v>783.36</v>
      </c>
      <c r="H102" s="50">
        <f t="shared" si="2"/>
        <v>26.322580645161292</v>
      </c>
      <c r="I102" s="50">
        <f t="shared" si="3"/>
        <v>22.7627688172043</v>
      </c>
    </row>
    <row r="103" spans="1:9" ht="18.75" customHeight="1">
      <c r="A103" s="96" t="s">
        <v>159</v>
      </c>
      <c r="B103" s="93" t="s">
        <v>168</v>
      </c>
      <c r="C103" s="84">
        <v>34600</v>
      </c>
      <c r="D103" s="84">
        <v>22575</v>
      </c>
      <c r="E103" s="84">
        <v>5491.22</v>
      </c>
      <c r="F103" s="14">
        <v>34598.5</v>
      </c>
      <c r="G103" s="8">
        <v>6110.52</v>
      </c>
      <c r="H103" s="50">
        <f t="shared" si="2"/>
        <v>17.66122808792289</v>
      </c>
      <c r="I103" s="50">
        <f t="shared" si="3"/>
        <v>24.32434108527132</v>
      </c>
    </row>
    <row r="104" spans="1:9" ht="18.75" customHeight="1">
      <c r="A104" s="87" t="s">
        <v>160</v>
      </c>
      <c r="B104" s="95" t="s">
        <v>169</v>
      </c>
      <c r="C104" s="31">
        <f>C105</f>
        <v>366830.9</v>
      </c>
      <c r="D104" s="31">
        <f>D105</f>
        <v>327881.2</v>
      </c>
      <c r="E104" s="31">
        <f>E105</f>
        <v>98293.95</v>
      </c>
      <c r="F104" s="31">
        <f>F105</f>
        <v>366830.9</v>
      </c>
      <c r="G104" s="31">
        <f>G105</f>
        <v>112635.78</v>
      </c>
      <c r="H104" s="46">
        <f t="shared" si="2"/>
        <v>30.70509599927378</v>
      </c>
      <c r="I104" s="46">
        <f t="shared" si="3"/>
        <v>29.978525758719925</v>
      </c>
    </row>
    <row r="105" spans="1:9" ht="39.75" customHeight="1">
      <c r="A105" s="77" t="s">
        <v>161</v>
      </c>
      <c r="B105" s="93" t="s">
        <v>152</v>
      </c>
      <c r="C105" s="80">
        <v>366830.9</v>
      </c>
      <c r="D105" s="80">
        <v>327881.2</v>
      </c>
      <c r="E105" s="80">
        <v>98293.95</v>
      </c>
      <c r="F105" s="14">
        <v>366830.9</v>
      </c>
      <c r="G105" s="8">
        <v>112635.78</v>
      </c>
      <c r="H105" s="50">
        <f t="shared" si="2"/>
        <v>30.70509599927378</v>
      </c>
      <c r="I105" s="50">
        <f t="shared" si="3"/>
        <v>29.978525758719925</v>
      </c>
    </row>
    <row r="106" spans="1:9" ht="18.75" customHeight="1">
      <c r="A106" s="81"/>
      <c r="B106" s="71" t="s">
        <v>116</v>
      </c>
      <c r="C106" s="31">
        <f>SUM(C56+C64+C66+C69+C76+C81+C83+C88+C90+C96+C101+C104)</f>
        <v>9511854.39</v>
      </c>
      <c r="D106" s="31">
        <f>SUM(D56+D64+D66+D69+D76+D81+D83+88:88+D90+D96+D101+D104)</f>
        <v>11144459.12</v>
      </c>
      <c r="E106" s="31">
        <f>SUM(E56+E64+E66+E69+E76+E81+E83+88:88+E90+E96+E101+E104)</f>
        <v>2972683.1599999997</v>
      </c>
      <c r="F106" s="31">
        <f>SUM(F56+F64+F66+F69+F76+F81+F83+88:88+F90+F96+F101+F104)</f>
        <v>11756406.13</v>
      </c>
      <c r="G106" s="31">
        <f>SUM(G56+G64+G66+G69+G76+G81+G83+88:88+G90+G96+G101+G104)</f>
        <v>3022052.7899999996</v>
      </c>
      <c r="H106" s="46">
        <f>G106/F106*100</f>
        <v>25.705583463030628</v>
      </c>
      <c r="I106" s="46">
        <f>E106/D106*100</f>
        <v>26.674090936052536</v>
      </c>
    </row>
    <row r="107" spans="1:9" ht="18.75" customHeight="1">
      <c r="A107" s="81"/>
      <c r="B107" s="59" t="s">
        <v>117</v>
      </c>
      <c r="C107" s="97">
        <f>C54-C106</f>
        <v>1875478.8899999987</v>
      </c>
      <c r="D107" s="97">
        <f>D54-D106</f>
        <v>-816556.3199999984</v>
      </c>
      <c r="E107" s="97">
        <f>E54-E106</f>
        <v>753364.1800000006</v>
      </c>
      <c r="F107" s="144">
        <f>F54-F106</f>
        <v>-1601538.6900000013</v>
      </c>
      <c r="G107" s="158">
        <f>G54-G106</f>
        <v>-409509.5099999993</v>
      </c>
      <c r="H107" s="98"/>
      <c r="I107" s="99"/>
    </row>
    <row r="108" spans="1:9" ht="18.75" customHeight="1">
      <c r="A108" s="40" t="s">
        <v>118</v>
      </c>
      <c r="B108" s="36" t="s">
        <v>119</v>
      </c>
      <c r="C108" s="31"/>
      <c r="D108" s="100"/>
      <c r="E108" s="100"/>
      <c r="F108" s="145"/>
      <c r="G108" s="146"/>
      <c r="H108" s="98"/>
      <c r="I108" s="99"/>
    </row>
    <row r="109" spans="1:9" ht="22.5" customHeight="1">
      <c r="A109" s="102" t="s">
        <v>120</v>
      </c>
      <c r="B109" s="61" t="s">
        <v>121</v>
      </c>
      <c r="C109" s="80">
        <f>C112-C116+C124</f>
        <v>124386.70000000019</v>
      </c>
      <c r="D109" s="80">
        <f>D112-D116+D124</f>
        <v>125417</v>
      </c>
      <c r="E109" s="128">
        <f>E112-E116+E124+E126</f>
        <v>-900756.7200000001</v>
      </c>
      <c r="F109" s="147">
        <f>F112-F116+F124</f>
        <v>138075.7000000002</v>
      </c>
      <c r="G109" s="148">
        <f>G112-G116+G124+G126</f>
        <v>-515929</v>
      </c>
      <c r="H109" s="103"/>
      <c r="I109" s="99"/>
    </row>
    <row r="110" spans="1:9" ht="18.75" customHeight="1">
      <c r="A110" s="102" t="s">
        <v>122</v>
      </c>
      <c r="B110" s="104" t="s">
        <v>123</v>
      </c>
      <c r="C110" s="80">
        <f aca="true" t="shared" si="4" ref="C110:G111">C113-C117</f>
        <v>124386.70000000019</v>
      </c>
      <c r="D110" s="80">
        <f t="shared" si="4"/>
        <v>132555</v>
      </c>
      <c r="E110" s="80">
        <f t="shared" si="4"/>
        <v>-900000</v>
      </c>
      <c r="F110" s="93">
        <f t="shared" si="4"/>
        <v>124386.70000000019</v>
      </c>
      <c r="G110" s="93">
        <f t="shared" si="4"/>
        <v>-665929</v>
      </c>
      <c r="H110" s="105"/>
      <c r="I110" s="99"/>
    </row>
    <row r="111" spans="1:9" ht="36.75" customHeight="1">
      <c r="A111" s="102" t="s">
        <v>147</v>
      </c>
      <c r="B111" s="104" t="s">
        <v>148</v>
      </c>
      <c r="C111" s="80">
        <f t="shared" si="4"/>
        <v>0</v>
      </c>
      <c r="D111" s="80">
        <f t="shared" si="4"/>
        <v>-7138</v>
      </c>
      <c r="E111" s="80">
        <f t="shared" si="4"/>
        <v>-4758.62</v>
      </c>
      <c r="F111" s="93"/>
      <c r="G111" s="148"/>
      <c r="H111" s="105"/>
      <c r="I111" s="99"/>
    </row>
    <row r="112" spans="1:9" ht="18.75" customHeight="1">
      <c r="A112" s="102"/>
      <c r="B112" s="106" t="s">
        <v>124</v>
      </c>
      <c r="C112" s="107">
        <f>C113+C114</f>
        <v>2340315.7</v>
      </c>
      <c r="D112" s="107">
        <f>D113+D114</f>
        <v>2711013.1</v>
      </c>
      <c r="E112" s="107">
        <f>E113+E114</f>
        <v>150000</v>
      </c>
      <c r="F112" s="95">
        <f>F113+F114</f>
        <v>2340315.7</v>
      </c>
      <c r="G112" s="95">
        <f>G113+G114</f>
        <v>250000</v>
      </c>
      <c r="H112" s="105"/>
      <c r="I112" s="99"/>
    </row>
    <row r="113" spans="1:9" ht="36.75" customHeight="1">
      <c r="A113" s="102" t="s">
        <v>125</v>
      </c>
      <c r="B113" s="104" t="s">
        <v>244</v>
      </c>
      <c r="C113" s="80">
        <v>2340315.7</v>
      </c>
      <c r="D113" s="80">
        <v>2711013.1</v>
      </c>
      <c r="E113" s="80">
        <v>150000</v>
      </c>
      <c r="F113" s="93">
        <v>2340315.7</v>
      </c>
      <c r="G113" s="93">
        <v>250000</v>
      </c>
      <c r="H113" s="105"/>
      <c r="I113" s="99"/>
    </row>
    <row r="114" spans="1:9" ht="36.75" customHeight="1" hidden="1">
      <c r="A114" s="102" t="s">
        <v>126</v>
      </c>
      <c r="B114" s="104" t="s">
        <v>127</v>
      </c>
      <c r="C114" s="80"/>
      <c r="D114" s="80">
        <f>D115</f>
        <v>0</v>
      </c>
      <c r="E114" s="80">
        <f>E115</f>
        <v>0</v>
      </c>
      <c r="F114" s="80">
        <f>F115</f>
        <v>0</v>
      </c>
      <c r="G114" s="128">
        <f>G115</f>
        <v>0</v>
      </c>
      <c r="H114" s="105"/>
      <c r="I114" s="99"/>
    </row>
    <row r="115" spans="1:9" ht="36.75" customHeight="1" hidden="1">
      <c r="A115" s="102" t="s">
        <v>128</v>
      </c>
      <c r="B115" s="104" t="s">
        <v>129</v>
      </c>
      <c r="C115" s="80"/>
      <c r="D115" s="80"/>
      <c r="E115" s="80"/>
      <c r="F115" s="80"/>
      <c r="G115" s="128"/>
      <c r="H115" s="105"/>
      <c r="I115" s="99"/>
    </row>
    <row r="116" spans="1:9" ht="18.75" customHeight="1">
      <c r="A116" s="102"/>
      <c r="B116" s="106" t="s">
        <v>130</v>
      </c>
      <c r="C116" s="107">
        <f>C117+C118</f>
        <v>2215929</v>
      </c>
      <c r="D116" s="107">
        <f>D117+D118</f>
        <v>2585596.1</v>
      </c>
      <c r="E116" s="107">
        <f>E117+E118</f>
        <v>1054758.62</v>
      </c>
      <c r="F116" s="107">
        <f>F117+F118</f>
        <v>2215929</v>
      </c>
      <c r="G116" s="129">
        <f>G117+G118</f>
        <v>915929</v>
      </c>
      <c r="H116" s="105"/>
      <c r="I116" s="99"/>
    </row>
    <row r="117" spans="1:9" ht="37.5">
      <c r="A117" s="102" t="s">
        <v>131</v>
      </c>
      <c r="B117" s="104" t="s">
        <v>243</v>
      </c>
      <c r="C117" s="80">
        <v>2215929</v>
      </c>
      <c r="D117" s="80">
        <v>2578458.1</v>
      </c>
      <c r="E117" s="80">
        <v>1050000</v>
      </c>
      <c r="F117" s="80">
        <v>2215929</v>
      </c>
      <c r="G117" s="128">
        <v>915929</v>
      </c>
      <c r="H117" s="105"/>
      <c r="I117" s="99"/>
    </row>
    <row r="118" spans="1:9" ht="55.5" customHeight="1">
      <c r="A118" s="102" t="s">
        <v>132</v>
      </c>
      <c r="B118" s="104" t="s">
        <v>133</v>
      </c>
      <c r="C118" s="80">
        <f>C119</f>
        <v>0</v>
      </c>
      <c r="D118" s="15">
        <v>7138</v>
      </c>
      <c r="E118" s="80">
        <v>4758.62</v>
      </c>
      <c r="F118" s="80"/>
      <c r="G118" s="128"/>
      <c r="H118" s="105"/>
      <c r="I118" s="99"/>
    </row>
    <row r="119" spans="1:9" ht="56.25" customHeight="1">
      <c r="A119" s="102" t="s">
        <v>241</v>
      </c>
      <c r="B119" s="104" t="s">
        <v>242</v>
      </c>
      <c r="C119" s="80"/>
      <c r="D119" s="15">
        <v>7138</v>
      </c>
      <c r="E119" s="80">
        <v>4758.62</v>
      </c>
      <c r="F119" s="80"/>
      <c r="G119" s="128"/>
      <c r="H119" s="105"/>
      <c r="I119" s="99"/>
    </row>
    <row r="120" spans="1:9" ht="21" customHeight="1">
      <c r="A120" s="102" t="s">
        <v>134</v>
      </c>
      <c r="B120" s="104" t="s">
        <v>135</v>
      </c>
      <c r="C120" s="80">
        <v>121678.49</v>
      </c>
      <c r="D120" s="8">
        <v>97213.86</v>
      </c>
      <c r="E120" s="80"/>
      <c r="F120" s="80">
        <v>121678.49</v>
      </c>
      <c r="G120" s="128"/>
      <c r="H120" s="105"/>
      <c r="I120" s="99"/>
    </row>
    <row r="121" spans="1:9" ht="112.5" hidden="1">
      <c r="A121" s="102" t="s">
        <v>240</v>
      </c>
      <c r="B121" s="104" t="s">
        <v>239</v>
      </c>
      <c r="C121" s="80">
        <v>97213.86</v>
      </c>
      <c r="D121" s="80">
        <v>239062.38</v>
      </c>
      <c r="E121" s="80"/>
      <c r="F121" s="80">
        <v>97213.86</v>
      </c>
      <c r="G121" s="128"/>
      <c r="H121" s="105"/>
      <c r="I121" s="99"/>
    </row>
    <row r="122" spans="1:9" ht="38.25" customHeight="1">
      <c r="A122" s="102" t="s">
        <v>136</v>
      </c>
      <c r="B122" s="104" t="s">
        <v>238</v>
      </c>
      <c r="C122" s="80">
        <v>121678.49</v>
      </c>
      <c r="D122" s="8">
        <v>97213.86</v>
      </c>
      <c r="E122" s="80"/>
      <c r="F122" s="80">
        <v>121678.49</v>
      </c>
      <c r="G122" s="128"/>
      <c r="H122" s="105"/>
      <c r="I122" s="99"/>
    </row>
    <row r="123" spans="1:9" ht="56.25" hidden="1">
      <c r="A123" s="102" t="s">
        <v>237</v>
      </c>
      <c r="B123" s="104" t="s">
        <v>236</v>
      </c>
      <c r="C123" s="80">
        <v>97213.86</v>
      </c>
      <c r="D123" s="80">
        <v>239062.38</v>
      </c>
      <c r="E123" s="80"/>
      <c r="F123" s="80">
        <v>115049.3</v>
      </c>
      <c r="G123" s="128"/>
      <c r="H123" s="105"/>
      <c r="I123" s="99"/>
    </row>
    <row r="124" spans="1:9" ht="41.25" customHeight="1">
      <c r="A124" s="102" t="s">
        <v>234</v>
      </c>
      <c r="B124" s="60" t="s">
        <v>137</v>
      </c>
      <c r="C124" s="88"/>
      <c r="D124" s="80"/>
      <c r="E124" s="13">
        <v>4001.9</v>
      </c>
      <c r="F124" s="80">
        <v>13689</v>
      </c>
      <c r="G124" s="128"/>
      <c r="H124" s="105"/>
      <c r="I124" s="99"/>
    </row>
    <row r="125" spans="1:9" ht="41.25" customHeight="1" hidden="1">
      <c r="A125" s="102" t="s">
        <v>138</v>
      </c>
      <c r="B125" s="60" t="s">
        <v>139</v>
      </c>
      <c r="C125" s="88"/>
      <c r="D125" s="88"/>
      <c r="E125" s="80"/>
      <c r="F125" s="80"/>
      <c r="G125" s="128"/>
      <c r="H125" s="105"/>
      <c r="I125" s="99"/>
    </row>
    <row r="126" spans="1:9" ht="41.25" customHeight="1">
      <c r="A126" s="102" t="s">
        <v>259</v>
      </c>
      <c r="B126" s="60" t="s">
        <v>260</v>
      </c>
      <c r="C126" s="88"/>
      <c r="D126" s="88"/>
      <c r="E126" s="13"/>
      <c r="F126" s="80"/>
      <c r="G126" s="128">
        <v>150000</v>
      </c>
      <c r="H126" s="105"/>
      <c r="I126" s="99"/>
    </row>
    <row r="127" spans="1:9" ht="37.5">
      <c r="A127" s="102" t="s">
        <v>140</v>
      </c>
      <c r="B127" s="60" t="s">
        <v>235</v>
      </c>
      <c r="C127" s="80">
        <f>C129-C128</f>
        <v>-1999865.5899999999</v>
      </c>
      <c r="D127" s="80">
        <f>D129-D128</f>
        <v>691139.3199999984</v>
      </c>
      <c r="E127" s="13">
        <f>E129-E128</f>
        <v>147392.54000000004</v>
      </c>
      <c r="F127" s="80">
        <f>F129-F128</f>
        <v>1463462.9900000002</v>
      </c>
      <c r="G127" s="80">
        <f>G129-G128</f>
        <v>925438.5099999998</v>
      </c>
      <c r="H127" s="105"/>
      <c r="I127" s="99"/>
    </row>
    <row r="128" spans="1:9" ht="36.75" customHeight="1">
      <c r="A128" s="102" t="s">
        <v>141</v>
      </c>
      <c r="B128" s="60" t="s">
        <v>142</v>
      </c>
      <c r="C128" s="80">
        <f>C54+C112+C120+C124</f>
        <v>13849327.47</v>
      </c>
      <c r="D128" s="80">
        <f>D54+D112+D120+D124</f>
        <v>13136129.76</v>
      </c>
      <c r="E128" s="80">
        <v>3896639.27</v>
      </c>
      <c r="F128" s="80">
        <f>F54+F112+F120+F124</f>
        <v>12630550.63</v>
      </c>
      <c r="G128" s="80">
        <v>4032492.16</v>
      </c>
      <c r="H128" s="105"/>
      <c r="I128" s="99"/>
    </row>
    <row r="129" spans="1:9" ht="37.5" customHeight="1">
      <c r="A129" s="102" t="s">
        <v>143</v>
      </c>
      <c r="B129" s="60" t="s">
        <v>144</v>
      </c>
      <c r="C129" s="80">
        <f>C106+C116+C122</f>
        <v>11849461.88</v>
      </c>
      <c r="D129" s="80">
        <f>D106+D116+D122</f>
        <v>13827269.079999998</v>
      </c>
      <c r="E129" s="80">
        <v>4044031.81</v>
      </c>
      <c r="F129" s="80">
        <f>F106+F116+F122</f>
        <v>14094013.620000001</v>
      </c>
      <c r="G129" s="80">
        <v>4957930.67</v>
      </c>
      <c r="H129" s="105"/>
      <c r="I129" s="99"/>
    </row>
    <row r="130" spans="1:9" ht="22.5" customHeight="1">
      <c r="A130" s="195" t="s">
        <v>145</v>
      </c>
      <c r="B130" s="195"/>
      <c r="C130" s="97">
        <f>C127+C112-C116+C124</f>
        <v>-1875478.8899999997</v>
      </c>
      <c r="D130" s="97">
        <f>D127+D112-D116+D124</f>
        <v>816556.3199999984</v>
      </c>
      <c r="E130" s="97">
        <f>E127+E112-E116+E124</f>
        <v>-753364.18</v>
      </c>
      <c r="F130" s="97">
        <f>F127+F112-F116+F124</f>
        <v>1601538.6900000004</v>
      </c>
      <c r="G130" s="97">
        <f>G127+G112-G116+G124+G126</f>
        <v>409509.5099999998</v>
      </c>
      <c r="H130" s="105"/>
      <c r="I130" s="99"/>
    </row>
    <row r="131" ht="0.75" customHeight="1">
      <c r="F131" s="108"/>
    </row>
    <row r="132" spans="1:6" ht="18.75" customHeight="1">
      <c r="A132" s="109"/>
      <c r="F132" s="108"/>
    </row>
    <row r="133" spans="6:7" ht="18.75" customHeight="1">
      <c r="F133" s="108"/>
      <c r="G133" s="120"/>
    </row>
    <row r="134" ht="18.75" customHeight="1">
      <c r="F134" s="108"/>
    </row>
    <row r="135" ht="18.75" customHeight="1">
      <c r="F135" s="108"/>
    </row>
    <row r="136" ht="18.75" customHeight="1">
      <c r="F136" s="108"/>
    </row>
    <row r="137" ht="18.75" customHeight="1">
      <c r="F137" s="108"/>
    </row>
    <row r="138" ht="18.75" customHeight="1">
      <c r="F138" s="108"/>
    </row>
    <row r="139" ht="18.75" customHeight="1">
      <c r="F139" s="108"/>
    </row>
    <row r="140" ht="18.75" customHeight="1">
      <c r="F140" s="108"/>
    </row>
    <row r="141" ht="18.75" customHeight="1">
      <c r="F141" s="108"/>
    </row>
    <row r="142" ht="18.75" customHeight="1">
      <c r="F142" s="108"/>
    </row>
    <row r="143" ht="18.75" customHeight="1">
      <c r="F143" s="108"/>
    </row>
    <row r="144" spans="4:6" ht="18.75" customHeight="1">
      <c r="D144" s="110"/>
      <c r="F144" s="111"/>
    </row>
    <row r="145" spans="4:6" ht="18.75" customHeight="1">
      <c r="D145" s="110"/>
      <c r="F145" s="111"/>
    </row>
    <row r="146" spans="4:6" ht="18.75" customHeight="1">
      <c r="D146" s="110"/>
      <c r="F146" s="111"/>
    </row>
    <row r="147" spans="4:6" ht="18.75" customHeight="1">
      <c r="D147" s="110"/>
      <c r="F147" s="111"/>
    </row>
    <row r="148" spans="4:6" ht="18.75" customHeight="1">
      <c r="D148" s="110"/>
      <c r="F148" s="111"/>
    </row>
    <row r="149" spans="4:6" ht="18.75" customHeight="1">
      <c r="D149" s="110"/>
      <c r="F149" s="111"/>
    </row>
    <row r="150" spans="4:6" ht="18.75" customHeight="1">
      <c r="D150" s="110"/>
      <c r="F150" s="111"/>
    </row>
    <row r="151" spans="4:6" ht="18.75" customHeight="1">
      <c r="D151" s="110"/>
      <c r="F151" s="111"/>
    </row>
    <row r="152" spans="4:6" ht="18.75" customHeight="1">
      <c r="D152" s="110"/>
      <c r="F152" s="111"/>
    </row>
    <row r="153" spans="4:6" ht="18.75" customHeight="1">
      <c r="D153" s="112"/>
      <c r="F153" s="113"/>
    </row>
    <row r="154" spans="4:6" ht="18.75" customHeight="1">
      <c r="D154" s="110"/>
      <c r="F154" s="111"/>
    </row>
    <row r="155" spans="4:6" ht="18.75" customHeight="1">
      <c r="D155" s="110"/>
      <c r="F155" s="111"/>
    </row>
    <row r="156" spans="4:6" ht="18.75" customHeight="1">
      <c r="D156" s="110"/>
      <c r="F156" s="111"/>
    </row>
    <row r="157" spans="4:6" ht="18.75" customHeight="1">
      <c r="D157" s="110"/>
      <c r="F157" s="111"/>
    </row>
    <row r="158" spans="4:6" ht="18.75" customHeight="1">
      <c r="D158" s="110"/>
      <c r="F158" s="111"/>
    </row>
    <row r="159" spans="4:6" ht="18.75" customHeight="1">
      <c r="D159" s="110"/>
      <c r="F159" s="111"/>
    </row>
    <row r="160" ht="18.75" customHeight="1">
      <c r="F160" s="108"/>
    </row>
    <row r="161" ht="18.75" customHeight="1">
      <c r="F161" s="108"/>
    </row>
    <row r="162" ht="18.75" customHeight="1">
      <c r="F162" s="108"/>
    </row>
    <row r="163" ht="18.75" customHeight="1">
      <c r="F163" s="108"/>
    </row>
    <row r="164" ht="18.75" customHeight="1">
      <c r="F164" s="108"/>
    </row>
    <row r="165" ht="18.75" customHeight="1">
      <c r="F165" s="108"/>
    </row>
    <row r="166" ht="18.75" customHeight="1">
      <c r="F166" s="108"/>
    </row>
    <row r="167" ht="18.75" customHeight="1">
      <c r="F167" s="108"/>
    </row>
    <row r="168" ht="18.75" customHeight="1">
      <c r="F168" s="108"/>
    </row>
    <row r="169" ht="18.75" customHeight="1">
      <c r="F169" s="108"/>
    </row>
    <row r="170" ht="18.75" customHeight="1">
      <c r="F170" s="108"/>
    </row>
    <row r="171" ht="18.75" customHeight="1">
      <c r="F171" s="108"/>
    </row>
    <row r="172" ht="18.75" customHeight="1">
      <c r="F172" s="108"/>
    </row>
    <row r="173" ht="18.75" customHeight="1">
      <c r="F173" s="108"/>
    </row>
    <row r="174" ht="18.75" customHeight="1">
      <c r="F174" s="108"/>
    </row>
    <row r="175" ht="18.75" customHeight="1">
      <c r="F175" s="108"/>
    </row>
    <row r="176" ht="18.75" customHeight="1">
      <c r="F176" s="108"/>
    </row>
    <row r="177" ht="18.75" customHeight="1">
      <c r="F177" s="108"/>
    </row>
    <row r="178" ht="18.75" customHeight="1">
      <c r="F178" s="108"/>
    </row>
    <row r="179" ht="18.75" customHeight="1">
      <c r="F179" s="108"/>
    </row>
    <row r="180" ht="18.75" customHeight="1">
      <c r="F180" s="108"/>
    </row>
    <row r="181" ht="18.75" customHeight="1">
      <c r="F181" s="108"/>
    </row>
    <row r="182" ht="18.75" customHeight="1">
      <c r="F182" s="108"/>
    </row>
    <row r="183" ht="18.75" customHeight="1">
      <c r="F183" s="108"/>
    </row>
    <row r="184" ht="18.75" customHeight="1">
      <c r="F184" s="108"/>
    </row>
    <row r="185" ht="18.75" customHeight="1">
      <c r="F185" s="108"/>
    </row>
    <row r="186" ht="18.75" customHeight="1">
      <c r="F186" s="108"/>
    </row>
    <row r="187" ht="18.75" customHeight="1">
      <c r="F187" s="108"/>
    </row>
    <row r="188" ht="18.75" customHeight="1">
      <c r="F188" s="108"/>
    </row>
    <row r="189" ht="18.75" customHeight="1">
      <c r="F189" s="108"/>
    </row>
    <row r="190" ht="18.75" customHeight="1">
      <c r="F190" s="108"/>
    </row>
    <row r="191" ht="18.75" customHeight="1">
      <c r="F191" s="108"/>
    </row>
    <row r="192" ht="18.75" customHeight="1">
      <c r="F192" s="108"/>
    </row>
    <row r="193" ht="18.75" customHeight="1">
      <c r="F193" s="108"/>
    </row>
    <row r="194" ht="18.75" customHeight="1">
      <c r="F194" s="108"/>
    </row>
    <row r="195" ht="18.75" customHeight="1">
      <c r="F195" s="108"/>
    </row>
    <row r="196" ht="18.75" customHeight="1">
      <c r="F196" s="108"/>
    </row>
    <row r="197" ht="18.75" customHeight="1">
      <c r="F197" s="108"/>
    </row>
    <row r="198" ht="18.75" customHeight="1">
      <c r="F198" s="108"/>
    </row>
    <row r="199" ht="18.75" customHeight="1">
      <c r="F199" s="108"/>
    </row>
    <row r="200" ht="18.75" customHeight="1">
      <c r="F200" s="108"/>
    </row>
    <row r="201" ht="18.75" customHeight="1">
      <c r="F201" s="108"/>
    </row>
    <row r="202" ht="18.75" customHeight="1">
      <c r="F202" s="108"/>
    </row>
    <row r="203" ht="18.75" customHeight="1">
      <c r="F203" s="108"/>
    </row>
    <row r="204" ht="18.75" customHeight="1">
      <c r="F204" s="108"/>
    </row>
    <row r="205" ht="18.75" customHeight="1">
      <c r="F205" s="108"/>
    </row>
    <row r="206" ht="18.75" customHeight="1">
      <c r="F206" s="108"/>
    </row>
    <row r="207" ht="18.75" customHeight="1">
      <c r="F207" s="108"/>
    </row>
    <row r="208" ht="18.75" customHeight="1">
      <c r="F208" s="108"/>
    </row>
    <row r="209" ht="18.75" customHeight="1">
      <c r="F209" s="108"/>
    </row>
    <row r="210" ht="18.75" customHeight="1">
      <c r="F210" s="108"/>
    </row>
    <row r="211" ht="18.75" customHeight="1">
      <c r="F211" s="108"/>
    </row>
    <row r="212" ht="18.75" customHeight="1">
      <c r="F212" s="108"/>
    </row>
    <row r="213" ht="18.75" customHeight="1">
      <c r="F213" s="108"/>
    </row>
    <row r="214" ht="18.75" customHeight="1">
      <c r="F214" s="108"/>
    </row>
    <row r="215" ht="18.75" customHeight="1">
      <c r="F215" s="108"/>
    </row>
    <row r="216" ht="18.75" customHeight="1">
      <c r="F216" s="108"/>
    </row>
    <row r="217" ht="18.75" customHeight="1">
      <c r="F217" s="108"/>
    </row>
    <row r="218" ht="18.75" customHeight="1">
      <c r="F218" s="108"/>
    </row>
    <row r="219" ht="18.75" customHeight="1">
      <c r="F219" s="108"/>
    </row>
    <row r="220" ht="18.75" customHeight="1">
      <c r="F220" s="108"/>
    </row>
    <row r="221" ht="18.75" customHeight="1">
      <c r="F221" s="108"/>
    </row>
    <row r="222" ht="18.75" customHeight="1">
      <c r="F222" s="108"/>
    </row>
    <row r="223" ht="18.75" customHeight="1">
      <c r="F223" s="108"/>
    </row>
    <row r="224" ht="18.75" customHeight="1">
      <c r="F224" s="108"/>
    </row>
    <row r="225" ht="18.75" customHeight="1">
      <c r="F225" s="108"/>
    </row>
    <row r="226" ht="18.75" customHeight="1">
      <c r="F226" s="108"/>
    </row>
    <row r="227" ht="18.75" customHeight="1">
      <c r="F227" s="108"/>
    </row>
    <row r="228" ht="18.75" customHeight="1">
      <c r="F228" s="108"/>
    </row>
    <row r="229" ht="18.75" customHeight="1">
      <c r="F229" s="108"/>
    </row>
    <row r="230" ht="18.75" customHeight="1">
      <c r="F230" s="108"/>
    </row>
    <row r="231" ht="18.75" customHeight="1">
      <c r="F231" s="108"/>
    </row>
    <row r="232" ht="18.75" customHeight="1">
      <c r="F232" s="108"/>
    </row>
    <row r="233" ht="18.75" customHeight="1">
      <c r="F233" s="108"/>
    </row>
    <row r="234" ht="18.75" customHeight="1">
      <c r="F234" s="108"/>
    </row>
    <row r="235" ht="18.75" customHeight="1">
      <c r="F235" s="108"/>
    </row>
    <row r="236" ht="18.75" customHeight="1">
      <c r="F236" s="108"/>
    </row>
    <row r="237" ht="18.75" customHeight="1">
      <c r="F237" s="108"/>
    </row>
    <row r="238" ht="18.75" customHeight="1">
      <c r="F238" s="108"/>
    </row>
    <row r="239" ht="18.75" customHeight="1">
      <c r="F239" s="108"/>
    </row>
    <row r="240" ht="18.75" customHeight="1">
      <c r="F240" s="108"/>
    </row>
    <row r="241" ht="18.75" customHeight="1">
      <c r="F241" s="108"/>
    </row>
    <row r="242" ht="18.75" customHeight="1">
      <c r="F242" s="108"/>
    </row>
    <row r="243" ht="18.75" customHeight="1">
      <c r="F243" s="108"/>
    </row>
    <row r="244" ht="18.75" customHeight="1">
      <c r="F244" s="108"/>
    </row>
    <row r="245" ht="18.75" customHeight="1">
      <c r="F245" s="108"/>
    </row>
    <row r="246" ht="18.75" customHeight="1">
      <c r="F246" s="108"/>
    </row>
    <row r="247" ht="18.75" customHeight="1">
      <c r="F247" s="108"/>
    </row>
    <row r="248" ht="18.75" customHeight="1">
      <c r="F248" s="108"/>
    </row>
    <row r="249" ht="18.75" customHeight="1">
      <c r="F249" s="108"/>
    </row>
    <row r="250" ht="18.75" customHeight="1">
      <c r="F250" s="108"/>
    </row>
    <row r="251" ht="18.75" customHeight="1">
      <c r="F251" s="108"/>
    </row>
    <row r="252" ht="18.75" customHeight="1">
      <c r="F252" s="108"/>
    </row>
    <row r="253" ht="18.75" customHeight="1">
      <c r="F253" s="108"/>
    </row>
    <row r="254" ht="18.75" customHeight="1">
      <c r="F254" s="108"/>
    </row>
    <row r="255" ht="18.75" customHeight="1">
      <c r="F255" s="108"/>
    </row>
    <row r="256" ht="18.75" customHeight="1">
      <c r="F256" s="108"/>
    </row>
    <row r="257" ht="18.75" customHeight="1">
      <c r="F257" s="108"/>
    </row>
    <row r="258" ht="18.75" customHeight="1">
      <c r="F258" s="108"/>
    </row>
    <row r="259" ht="18.75" customHeight="1">
      <c r="F259" s="108"/>
    </row>
    <row r="260" ht="18.75" customHeight="1">
      <c r="F260" s="108"/>
    </row>
    <row r="261" ht="18.75" customHeight="1">
      <c r="F261" s="108"/>
    </row>
    <row r="262" ht="18.75" customHeight="1">
      <c r="F262" s="108"/>
    </row>
    <row r="263" ht="18.75" customHeight="1">
      <c r="F263" s="108"/>
    </row>
    <row r="264" ht="18.75" customHeight="1">
      <c r="F264" s="108"/>
    </row>
    <row r="265" ht="18.75" customHeight="1">
      <c r="F265" s="108"/>
    </row>
    <row r="266" ht="18.75" customHeight="1">
      <c r="F266" s="108"/>
    </row>
    <row r="267" ht="18.75" customHeight="1">
      <c r="F267" s="108"/>
    </row>
    <row r="268" ht="18.75" customHeight="1">
      <c r="F268" s="108"/>
    </row>
    <row r="269" ht="18.75" customHeight="1">
      <c r="F269" s="108"/>
    </row>
    <row r="270" ht="18.75" customHeight="1">
      <c r="F270" s="108"/>
    </row>
    <row r="271" ht="18.75" customHeight="1">
      <c r="F271" s="108"/>
    </row>
    <row r="272" ht="18.75" customHeight="1">
      <c r="F272" s="108"/>
    </row>
    <row r="273" ht="18.75" customHeight="1">
      <c r="F273" s="108"/>
    </row>
    <row r="274" ht="18.75" customHeight="1">
      <c r="F274" s="108"/>
    </row>
    <row r="275" ht="18.75" customHeight="1">
      <c r="F275" s="108"/>
    </row>
    <row r="276" ht="18.75" customHeight="1">
      <c r="F276" s="108"/>
    </row>
    <row r="277" ht="18.75" customHeight="1">
      <c r="F277" s="108"/>
    </row>
    <row r="278" ht="18.75" customHeight="1">
      <c r="F278" s="108"/>
    </row>
    <row r="279" ht="18.75" customHeight="1">
      <c r="F279" s="108"/>
    </row>
    <row r="280" ht="18.75" customHeight="1">
      <c r="F280" s="108"/>
    </row>
    <row r="281" ht="18.75" customHeight="1">
      <c r="F281" s="108"/>
    </row>
    <row r="282" ht="18.75" customHeight="1">
      <c r="F282" s="108"/>
    </row>
    <row r="283" ht="18.75" customHeight="1">
      <c r="F283" s="108"/>
    </row>
    <row r="284" ht="18.75" customHeight="1">
      <c r="F284" s="108"/>
    </row>
    <row r="285" ht="18.75" customHeight="1">
      <c r="F285" s="108"/>
    </row>
    <row r="286" ht="18.75" customHeight="1">
      <c r="F286" s="108"/>
    </row>
    <row r="287" ht="18.75" customHeight="1">
      <c r="F287" s="108"/>
    </row>
    <row r="288" ht="18.75" customHeight="1">
      <c r="F288" s="108"/>
    </row>
    <row r="289" ht="18.75" customHeight="1">
      <c r="F289" s="108"/>
    </row>
    <row r="290" ht="18.75" customHeight="1">
      <c r="F290" s="108"/>
    </row>
    <row r="291" ht="18.75" customHeight="1">
      <c r="F291" s="108"/>
    </row>
    <row r="292" ht="18.75" customHeight="1">
      <c r="F292" s="108"/>
    </row>
    <row r="293" ht="18.75" customHeight="1">
      <c r="F293" s="108"/>
    </row>
    <row r="294" ht="18.75" customHeight="1">
      <c r="F294" s="108"/>
    </row>
    <row r="295" ht="18.75" customHeight="1">
      <c r="F295" s="108"/>
    </row>
    <row r="296" ht="18.75">
      <c r="F296" s="108"/>
    </row>
    <row r="297" ht="18.75">
      <c r="F297" s="108"/>
    </row>
    <row r="298" ht="18.75">
      <c r="F298" s="108"/>
    </row>
    <row r="299" ht="18.75">
      <c r="F299" s="108"/>
    </row>
    <row r="300" ht="18.75">
      <c r="F300" s="108"/>
    </row>
    <row r="301" ht="18.75">
      <c r="F301" s="108"/>
    </row>
    <row r="302" ht="18.75">
      <c r="F302" s="108"/>
    </row>
    <row r="303" ht="18.75">
      <c r="F303" s="108"/>
    </row>
    <row r="304" ht="18.75">
      <c r="F304" s="108"/>
    </row>
    <row r="305" ht="18.75">
      <c r="F305" s="108"/>
    </row>
    <row r="306" ht="18.75">
      <c r="F306" s="108"/>
    </row>
    <row r="307" ht="18.75">
      <c r="F307" s="108"/>
    </row>
    <row r="308" ht="18.75">
      <c r="F308" s="108"/>
    </row>
    <row r="309" ht="18.75">
      <c r="F309" s="108"/>
    </row>
    <row r="310" ht="18.75">
      <c r="F310" s="108"/>
    </row>
    <row r="311" ht="18.75">
      <c r="F311" s="108"/>
    </row>
    <row r="312" ht="18.75">
      <c r="F312" s="108"/>
    </row>
    <row r="313" ht="18.75">
      <c r="F313" s="108"/>
    </row>
    <row r="314" ht="18.75">
      <c r="F314" s="108"/>
    </row>
    <row r="315" ht="18.75">
      <c r="F315" s="108"/>
    </row>
    <row r="316" ht="18.75">
      <c r="F316" s="108"/>
    </row>
    <row r="317" ht="18.75">
      <c r="F317" s="108"/>
    </row>
    <row r="318" ht="18.75">
      <c r="F318" s="108"/>
    </row>
    <row r="319" ht="18.75">
      <c r="F319" s="108"/>
    </row>
    <row r="320" ht="18.75">
      <c r="F320" s="108"/>
    </row>
    <row r="321" ht="18.75">
      <c r="F321" s="108"/>
    </row>
    <row r="322" ht="18.75">
      <c r="F322" s="108"/>
    </row>
    <row r="323" ht="18.75">
      <c r="F323" s="108"/>
    </row>
    <row r="324" ht="18.75">
      <c r="F324" s="108"/>
    </row>
    <row r="325" ht="18.75">
      <c r="F325" s="108"/>
    </row>
    <row r="326" ht="18.75">
      <c r="F326" s="108"/>
    </row>
    <row r="327" ht="18.75">
      <c r="F327" s="108"/>
    </row>
    <row r="328" ht="18.75">
      <c r="F328" s="108"/>
    </row>
    <row r="329" ht="18.75">
      <c r="F329" s="108"/>
    </row>
    <row r="330" ht="18.75">
      <c r="F330" s="108"/>
    </row>
    <row r="331" ht="18.75">
      <c r="F331" s="108"/>
    </row>
    <row r="332" ht="18.75">
      <c r="F332" s="108"/>
    </row>
    <row r="333" ht="18.75">
      <c r="F333" s="108"/>
    </row>
    <row r="334" ht="18.75">
      <c r="F334" s="108"/>
    </row>
    <row r="335" ht="18.75">
      <c r="F335" s="108"/>
    </row>
    <row r="336" ht="18.75">
      <c r="F336" s="108"/>
    </row>
    <row r="337" ht="18.75">
      <c r="F337" s="108"/>
    </row>
    <row r="338" ht="18.75">
      <c r="F338" s="108"/>
    </row>
    <row r="339" ht="18.75">
      <c r="F339" s="108"/>
    </row>
    <row r="340" ht="18.75">
      <c r="F340" s="108"/>
    </row>
    <row r="341" ht="18.75">
      <c r="F341" s="108"/>
    </row>
    <row r="342" ht="18.75">
      <c r="F342" s="108"/>
    </row>
    <row r="343" ht="18.75">
      <c r="F343" s="108"/>
    </row>
    <row r="344" ht="18.75">
      <c r="F344" s="108"/>
    </row>
    <row r="345" ht="18.75">
      <c r="F345" s="108"/>
    </row>
    <row r="346" ht="18.75">
      <c r="F346" s="108"/>
    </row>
    <row r="347" ht="18.75">
      <c r="F347" s="108"/>
    </row>
    <row r="348" ht="18.75">
      <c r="F348" s="108"/>
    </row>
    <row r="349" ht="18.75">
      <c r="F349" s="108"/>
    </row>
    <row r="350" ht="18.75">
      <c r="F350" s="108"/>
    </row>
    <row r="351" ht="18.75">
      <c r="F351" s="108"/>
    </row>
    <row r="352" ht="18.75">
      <c r="F352" s="108"/>
    </row>
    <row r="353" ht="18.75">
      <c r="F353" s="108"/>
    </row>
    <row r="354" ht="18.75">
      <c r="F354" s="108"/>
    </row>
    <row r="355" ht="18.75">
      <c r="F355" s="108"/>
    </row>
    <row r="356" ht="18.75">
      <c r="F356" s="108"/>
    </row>
    <row r="357" ht="18.75">
      <c r="F357" s="108"/>
    </row>
    <row r="358" ht="18.75">
      <c r="F358" s="108"/>
    </row>
    <row r="359" ht="18.75">
      <c r="F359" s="108"/>
    </row>
    <row r="360" ht="18.75">
      <c r="F360" s="108"/>
    </row>
    <row r="361" ht="18.75">
      <c r="F361" s="108"/>
    </row>
    <row r="362" ht="18.75">
      <c r="F362" s="108"/>
    </row>
    <row r="363" ht="18.75">
      <c r="F363" s="108"/>
    </row>
    <row r="364" ht="18.75">
      <c r="F364" s="108"/>
    </row>
    <row r="365" ht="18.75">
      <c r="F365" s="108"/>
    </row>
    <row r="366" ht="18.75">
      <c r="F366" s="108"/>
    </row>
    <row r="367" ht="18.75">
      <c r="F367" s="108"/>
    </row>
    <row r="368" ht="18.75">
      <c r="F368" s="108"/>
    </row>
    <row r="369" ht="18.75">
      <c r="F369" s="108"/>
    </row>
    <row r="370" ht="18.75">
      <c r="F370" s="108"/>
    </row>
    <row r="371" ht="18.75">
      <c r="F371" s="108"/>
    </row>
    <row r="372" ht="18.75">
      <c r="F372" s="108"/>
    </row>
    <row r="373" ht="18.75">
      <c r="F373" s="108"/>
    </row>
    <row r="374" ht="18.75">
      <c r="F374" s="108"/>
    </row>
    <row r="375" ht="18.75">
      <c r="F375" s="108"/>
    </row>
    <row r="376" ht="18.75">
      <c r="F376" s="108"/>
    </row>
    <row r="377" ht="18.75">
      <c r="F377" s="108"/>
    </row>
    <row r="378" ht="18.75">
      <c r="F378" s="108"/>
    </row>
    <row r="379" ht="18.75">
      <c r="F379" s="108"/>
    </row>
    <row r="380" ht="18.75">
      <c r="F380" s="108"/>
    </row>
    <row r="381" ht="18.75">
      <c r="F381" s="108"/>
    </row>
    <row r="382" ht="18.75">
      <c r="F382" s="108"/>
    </row>
    <row r="383" ht="18.75">
      <c r="F383" s="108"/>
    </row>
    <row r="384" ht="18.75">
      <c r="F384" s="108"/>
    </row>
    <row r="385" ht="18.75">
      <c r="F385" s="108"/>
    </row>
    <row r="386" ht="18.75">
      <c r="F386" s="108"/>
    </row>
    <row r="387" ht="18.75">
      <c r="F387" s="108"/>
    </row>
    <row r="388" ht="18.75">
      <c r="F388" s="108"/>
    </row>
    <row r="389" ht="18.75">
      <c r="F389" s="108"/>
    </row>
    <row r="390" ht="18.75">
      <c r="F390" s="108"/>
    </row>
    <row r="391" ht="18.75">
      <c r="F391" s="108"/>
    </row>
    <row r="392" ht="18.75">
      <c r="F392" s="108"/>
    </row>
    <row r="393" ht="18.75">
      <c r="F393" s="108"/>
    </row>
    <row r="394" ht="18.75">
      <c r="F394" s="108"/>
    </row>
    <row r="395" ht="18.75">
      <c r="F395" s="108"/>
    </row>
    <row r="396" ht="18.75">
      <c r="F396" s="108"/>
    </row>
    <row r="397" ht="18.75">
      <c r="F397" s="108"/>
    </row>
    <row r="398" ht="18.75">
      <c r="F398" s="108"/>
    </row>
    <row r="399" ht="18.75">
      <c r="F399" s="108"/>
    </row>
    <row r="400" ht="18.75">
      <c r="F400" s="108"/>
    </row>
    <row r="401" ht="18.75">
      <c r="F401" s="108"/>
    </row>
    <row r="402" ht="18.75">
      <c r="F402" s="108"/>
    </row>
    <row r="403" ht="18.75">
      <c r="F403" s="108"/>
    </row>
    <row r="404" ht="18.75">
      <c r="F404" s="108"/>
    </row>
    <row r="405" ht="18.75">
      <c r="F405" s="108"/>
    </row>
    <row r="406" ht="18.75">
      <c r="F406" s="108"/>
    </row>
    <row r="407" ht="18.75">
      <c r="F407" s="108"/>
    </row>
    <row r="408" ht="18.75">
      <c r="F408" s="108"/>
    </row>
    <row r="409" ht="18.75">
      <c r="F409" s="108"/>
    </row>
    <row r="410" ht="18.75">
      <c r="F410" s="108"/>
    </row>
    <row r="411" ht="18.75">
      <c r="F411" s="108"/>
    </row>
    <row r="412" ht="18.75">
      <c r="F412" s="108"/>
    </row>
    <row r="413" ht="18.75">
      <c r="F413" s="108"/>
    </row>
    <row r="414" ht="18.75">
      <c r="F414" s="108"/>
    </row>
    <row r="415" ht="18.75">
      <c r="F415" s="108"/>
    </row>
    <row r="416" ht="18.75">
      <c r="F416" s="108"/>
    </row>
    <row r="417" ht="18.75">
      <c r="F417" s="108"/>
    </row>
    <row r="418" ht="18.75">
      <c r="F418" s="108"/>
    </row>
    <row r="419" ht="18.75">
      <c r="F419" s="108"/>
    </row>
    <row r="420" ht="18.75">
      <c r="F420" s="108"/>
    </row>
    <row r="421" ht="18.75">
      <c r="F421" s="108"/>
    </row>
    <row r="422" ht="18.75">
      <c r="F422" s="108"/>
    </row>
    <row r="423" ht="18.75">
      <c r="F423" s="108"/>
    </row>
    <row r="424" ht="18.75">
      <c r="F424" s="108"/>
    </row>
    <row r="425" ht="18.75">
      <c r="F425" s="108"/>
    </row>
    <row r="426" ht="18.75">
      <c r="F426" s="108"/>
    </row>
    <row r="427" ht="18.75">
      <c r="F427" s="108"/>
    </row>
    <row r="428" ht="18.75">
      <c r="F428" s="108"/>
    </row>
    <row r="429" ht="18.75">
      <c r="F429" s="108"/>
    </row>
    <row r="430" ht="18.75">
      <c r="F430" s="108"/>
    </row>
    <row r="431" ht="18.75">
      <c r="F431" s="108"/>
    </row>
    <row r="432" ht="18.75">
      <c r="F432" s="108"/>
    </row>
    <row r="433" ht="18.75">
      <c r="F433" s="108"/>
    </row>
    <row r="434" ht="18.75">
      <c r="F434" s="108"/>
    </row>
    <row r="435" ht="18.75">
      <c r="F435" s="108"/>
    </row>
    <row r="436" ht="18.75">
      <c r="F436" s="108"/>
    </row>
    <row r="437" ht="18.75">
      <c r="F437" s="108"/>
    </row>
    <row r="438" ht="18.75">
      <c r="F438" s="108"/>
    </row>
    <row r="439" ht="18.75">
      <c r="F439" s="108"/>
    </row>
    <row r="440" ht="18.75">
      <c r="F440" s="108"/>
    </row>
    <row r="441" ht="18.75">
      <c r="F441" s="108"/>
    </row>
    <row r="442" ht="18.75">
      <c r="F442" s="108"/>
    </row>
    <row r="443" ht="18.75">
      <c r="F443" s="108"/>
    </row>
    <row r="444" ht="18.75">
      <c r="F444" s="108"/>
    </row>
    <row r="445" ht="18.75">
      <c r="F445" s="108"/>
    </row>
    <row r="446" ht="18.75">
      <c r="F446" s="108"/>
    </row>
    <row r="447" ht="18.75">
      <c r="F447" s="108"/>
    </row>
    <row r="448" ht="18.75">
      <c r="F448" s="108"/>
    </row>
    <row r="449" ht="18.75">
      <c r="F449" s="108"/>
    </row>
    <row r="450" ht="18.75">
      <c r="F450" s="108"/>
    </row>
    <row r="451" ht="18.75">
      <c r="F451" s="108"/>
    </row>
    <row r="452" ht="18.75">
      <c r="F452" s="108"/>
    </row>
  </sheetData>
  <sheetProtection/>
  <mergeCells count="2">
    <mergeCell ref="A1:I2"/>
    <mergeCell ref="A130:B130"/>
  </mergeCells>
  <printOptions/>
  <pageMargins left="0.25" right="0.25" top="0.75" bottom="0.75" header="0.3" footer="0.3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3"/>
  <sheetViews>
    <sheetView view="pageBreakPreview" zoomScale="60" zoomScalePageLayoutView="0" workbookViewId="0" topLeftCell="A91">
      <selection activeCell="A100" sqref="A1:IV16384"/>
    </sheetView>
  </sheetViews>
  <sheetFormatPr defaultColWidth="9.00390625" defaultRowHeight="12.75"/>
  <cols>
    <col min="1" max="1" width="34.75390625" style="35" customWidth="1"/>
    <col min="2" max="2" width="75.625" style="35" customWidth="1"/>
    <col min="3" max="3" width="22.75390625" style="35" customWidth="1"/>
    <col min="4" max="4" width="18.25390625" style="35" customWidth="1"/>
    <col min="5" max="5" width="20.625" style="35" customWidth="1"/>
    <col min="6" max="6" width="18.375" style="35" customWidth="1"/>
    <col min="7" max="7" width="18.375" style="119" customWidth="1"/>
    <col min="8" max="8" width="11.00390625" style="35" customWidth="1"/>
    <col min="9" max="9" width="11.75390625" style="35" customWidth="1"/>
    <col min="10" max="10" width="10.375" style="35" bestFit="1" customWidth="1"/>
    <col min="11" max="16384" width="9.125" style="35" customWidth="1"/>
  </cols>
  <sheetData>
    <row r="1" spans="1:9" ht="18.75">
      <c r="A1" s="194" t="s">
        <v>281</v>
      </c>
      <c r="B1" s="194"/>
      <c r="C1" s="194"/>
      <c r="D1" s="194"/>
      <c r="E1" s="194"/>
      <c r="F1" s="194"/>
      <c r="G1" s="194"/>
      <c r="H1" s="194"/>
      <c r="I1" s="194"/>
    </row>
    <row r="2" spans="1:9" ht="18.75">
      <c r="A2" s="194"/>
      <c r="B2" s="194"/>
      <c r="C2" s="194"/>
      <c r="D2" s="194"/>
      <c r="E2" s="194"/>
      <c r="F2" s="194"/>
      <c r="G2" s="194"/>
      <c r="H2" s="194"/>
      <c r="I2" s="194"/>
    </row>
    <row r="3" spans="1:9" ht="18.75">
      <c r="A3" s="160"/>
      <c r="B3" s="160"/>
      <c r="C3" s="160"/>
      <c r="D3" s="160"/>
      <c r="E3" s="160"/>
      <c r="F3" s="160"/>
      <c r="G3" s="117"/>
      <c r="H3" s="160"/>
      <c r="I3" s="160"/>
    </row>
    <row r="4" spans="1:9" ht="78">
      <c r="A4" s="36" t="s">
        <v>175</v>
      </c>
      <c r="B4" s="37" t="s">
        <v>176</v>
      </c>
      <c r="C4" s="38" t="s">
        <v>269</v>
      </c>
      <c r="D4" s="36" t="s">
        <v>229</v>
      </c>
      <c r="E4" s="36" t="s">
        <v>249</v>
      </c>
      <c r="F4" s="36" t="s">
        <v>270</v>
      </c>
      <c r="G4" s="36" t="s">
        <v>280</v>
      </c>
      <c r="H4" s="115" t="s">
        <v>268</v>
      </c>
      <c r="I4" s="138" t="s">
        <v>254</v>
      </c>
    </row>
    <row r="5" spans="1:9" ht="18.75">
      <c r="A5" s="40" t="s">
        <v>177</v>
      </c>
      <c r="B5" s="41" t="s">
        <v>178</v>
      </c>
      <c r="C5" s="30"/>
      <c r="D5" s="42"/>
      <c r="E5" s="42"/>
      <c r="F5" s="42"/>
      <c r="G5" s="118"/>
      <c r="H5" s="42"/>
      <c r="I5" s="43"/>
    </row>
    <row r="6" spans="1:9" ht="18.75">
      <c r="A6" s="44"/>
      <c r="B6" s="45" t="s">
        <v>179</v>
      </c>
      <c r="C6" s="30">
        <f>C7+C10+C15+C19+C20+C9</f>
        <v>6227099</v>
      </c>
      <c r="D6" s="30">
        <f>D7+D10+D15+D19+D20+D9</f>
        <v>6479176.5</v>
      </c>
      <c r="E6" s="30">
        <f>E7+E10+E15+E19+E20+E9</f>
        <v>2698239.42</v>
      </c>
      <c r="F6" s="30">
        <f>F7+F10+F15+F19+F20+F9</f>
        <v>6227099</v>
      </c>
      <c r="G6" s="30">
        <f>G7+G10+G15+G19+G20+G9</f>
        <v>2323901.1699999995</v>
      </c>
      <c r="H6" s="46">
        <f>G6/F6*100</f>
        <v>37.319162101004004</v>
      </c>
      <c r="I6" s="46">
        <f>E6/D6*100</f>
        <v>41.64478958089813</v>
      </c>
    </row>
    <row r="7" spans="1:9" ht="18.75">
      <c r="A7" s="44" t="s">
        <v>180</v>
      </c>
      <c r="B7" s="44" t="s">
        <v>181</v>
      </c>
      <c r="C7" s="30">
        <f>C8</f>
        <v>3114700</v>
      </c>
      <c r="D7" s="31">
        <f>D8</f>
        <v>2996175</v>
      </c>
      <c r="E7" s="31">
        <f>E8</f>
        <v>1072379.95</v>
      </c>
      <c r="F7" s="31">
        <f>F8</f>
        <v>3114700</v>
      </c>
      <c r="G7" s="31">
        <f>G8</f>
        <v>1054476.71</v>
      </c>
      <c r="H7" s="46">
        <f aca="true" t="shared" si="0" ref="H7:H70">G7/F7*100</f>
        <v>33.85484027354159</v>
      </c>
      <c r="I7" s="46">
        <f aca="true" t="shared" si="1" ref="I7:I70">E7/D7*100</f>
        <v>35.79163266498118</v>
      </c>
    </row>
    <row r="8" spans="1:9" ht="18.75">
      <c r="A8" s="47" t="s">
        <v>182</v>
      </c>
      <c r="B8" s="48" t="s">
        <v>183</v>
      </c>
      <c r="C8" s="32">
        <v>3114700</v>
      </c>
      <c r="D8" s="49">
        <v>2996175</v>
      </c>
      <c r="E8" s="49">
        <v>1072379.95</v>
      </c>
      <c r="F8" s="49">
        <v>3114700</v>
      </c>
      <c r="G8" s="26">
        <v>1054476.71</v>
      </c>
      <c r="H8" s="50">
        <f t="shared" si="0"/>
        <v>33.85484027354159</v>
      </c>
      <c r="I8" s="50">
        <f t="shared" si="1"/>
        <v>35.79163266498118</v>
      </c>
    </row>
    <row r="9" spans="1:9" ht="37.5">
      <c r="A9" s="87" t="s">
        <v>272</v>
      </c>
      <c r="B9" s="161" t="s">
        <v>271</v>
      </c>
      <c r="C9" s="30">
        <v>63049</v>
      </c>
      <c r="D9" s="31"/>
      <c r="E9" s="29"/>
      <c r="F9" s="31">
        <v>63049</v>
      </c>
      <c r="G9" s="26">
        <v>21766.25</v>
      </c>
      <c r="H9" s="46">
        <f t="shared" si="0"/>
        <v>34.52275214515694</v>
      </c>
      <c r="I9" s="50"/>
    </row>
    <row r="10" spans="1:9" ht="18.75">
      <c r="A10" s="44" t="s">
        <v>184</v>
      </c>
      <c r="B10" s="44" t="s">
        <v>185</v>
      </c>
      <c r="C10" s="30">
        <f>C11+C12+C13+C14</f>
        <v>1620350</v>
      </c>
      <c r="D10" s="30">
        <f>D11+D12+D13+D14</f>
        <v>2136000</v>
      </c>
      <c r="E10" s="30">
        <f>E11+E12+E13+E14</f>
        <v>1016404.9400000001</v>
      </c>
      <c r="F10" s="31">
        <f>F11+F12+F13+F14</f>
        <v>1620350</v>
      </c>
      <c r="G10" s="31">
        <f>G11+G12+G13+G14</f>
        <v>794018.1599999999</v>
      </c>
      <c r="H10" s="46">
        <f t="shared" si="0"/>
        <v>49.00287962477242</v>
      </c>
      <c r="I10" s="46">
        <f t="shared" si="1"/>
        <v>47.58450093632959</v>
      </c>
    </row>
    <row r="11" spans="1:9" ht="41.25" customHeight="1">
      <c r="A11" s="47" t="s">
        <v>186</v>
      </c>
      <c r="B11" s="51" t="s">
        <v>187</v>
      </c>
      <c r="C11" s="32">
        <v>974000</v>
      </c>
      <c r="D11" s="49">
        <v>1450000</v>
      </c>
      <c r="E11" s="49">
        <v>725091.92</v>
      </c>
      <c r="F11" s="80">
        <v>974000</v>
      </c>
      <c r="G11" s="26">
        <v>471629.55</v>
      </c>
      <c r="H11" s="50">
        <f t="shared" si="0"/>
        <v>48.4219250513347</v>
      </c>
      <c r="I11" s="50">
        <f t="shared" si="1"/>
        <v>50.00633931034483</v>
      </c>
    </row>
    <row r="12" spans="1:9" ht="37.5" customHeight="1">
      <c r="A12" s="47" t="s">
        <v>188</v>
      </c>
      <c r="B12" s="51" t="s">
        <v>189</v>
      </c>
      <c r="C12" s="32">
        <v>596000</v>
      </c>
      <c r="D12" s="49">
        <v>561000</v>
      </c>
      <c r="E12" s="49">
        <v>265133.97</v>
      </c>
      <c r="F12" s="80">
        <v>596000</v>
      </c>
      <c r="G12" s="26">
        <v>273581.9</v>
      </c>
      <c r="H12" s="50">
        <f t="shared" si="0"/>
        <v>45.903003355704705</v>
      </c>
      <c r="I12" s="50">
        <f t="shared" si="1"/>
        <v>47.26095721925133</v>
      </c>
    </row>
    <row r="13" spans="1:9" ht="18.75">
      <c r="A13" s="47" t="s">
        <v>190</v>
      </c>
      <c r="B13" s="47" t="s">
        <v>191</v>
      </c>
      <c r="C13" s="32">
        <v>43200</v>
      </c>
      <c r="D13" s="49">
        <v>85000</v>
      </c>
      <c r="E13" s="49">
        <v>22123.56</v>
      </c>
      <c r="F13" s="80">
        <v>43200</v>
      </c>
      <c r="G13" s="26">
        <v>43437.7</v>
      </c>
      <c r="H13" s="50">
        <f t="shared" si="0"/>
        <v>100.55023148148148</v>
      </c>
      <c r="I13" s="50">
        <f t="shared" si="1"/>
        <v>26.02771764705882</v>
      </c>
    </row>
    <row r="14" spans="1:9" ht="18.75">
      <c r="A14" s="52" t="s">
        <v>231</v>
      </c>
      <c r="B14" s="53" t="s">
        <v>230</v>
      </c>
      <c r="C14" s="32">
        <v>7150</v>
      </c>
      <c r="D14" s="49">
        <v>40000</v>
      </c>
      <c r="E14" s="49">
        <v>4055.49</v>
      </c>
      <c r="F14" s="80">
        <v>7150</v>
      </c>
      <c r="G14" s="26">
        <v>5369.01</v>
      </c>
      <c r="H14" s="50">
        <f t="shared" si="0"/>
        <v>75.09104895104896</v>
      </c>
      <c r="I14" s="50">
        <f t="shared" si="1"/>
        <v>10.138724999999999</v>
      </c>
    </row>
    <row r="15" spans="1:9" ht="18.75">
      <c r="A15" s="44" t="s">
        <v>192</v>
      </c>
      <c r="B15" s="44" t="s">
        <v>193</v>
      </c>
      <c r="C15" s="55">
        <f>C16+C18+C17</f>
        <v>1385000</v>
      </c>
      <c r="D15" s="31">
        <f>D16+D17+D18</f>
        <v>1305401.5</v>
      </c>
      <c r="E15" s="31">
        <f>E16+E17+E18</f>
        <v>591570.1299999999</v>
      </c>
      <c r="F15" s="56">
        <f>F16+F17+F18</f>
        <v>1385000</v>
      </c>
      <c r="G15" s="31">
        <f>G16+G17+G18</f>
        <v>430440.89</v>
      </c>
      <c r="H15" s="46">
        <f t="shared" si="0"/>
        <v>31.07876462093863</v>
      </c>
      <c r="I15" s="46">
        <f t="shared" si="1"/>
        <v>45.31710205634052</v>
      </c>
    </row>
    <row r="16" spans="1:9" ht="57" customHeight="1">
      <c r="A16" s="47" t="s">
        <v>194</v>
      </c>
      <c r="B16" s="51" t="s">
        <v>195</v>
      </c>
      <c r="C16" s="57">
        <v>115000</v>
      </c>
      <c r="D16" s="49">
        <v>92000</v>
      </c>
      <c r="E16" s="49">
        <v>14928.91</v>
      </c>
      <c r="F16" s="80">
        <v>115000</v>
      </c>
      <c r="G16" s="26">
        <v>15362.62</v>
      </c>
      <c r="H16" s="50">
        <f t="shared" si="0"/>
        <v>13.3588</v>
      </c>
      <c r="I16" s="50">
        <f t="shared" si="1"/>
        <v>16.227076086956522</v>
      </c>
    </row>
    <row r="17" spans="1:9" ht="18.75">
      <c r="A17" s="58" t="s">
        <v>233</v>
      </c>
      <c r="B17" s="59" t="s">
        <v>232</v>
      </c>
      <c r="C17" s="32">
        <v>660000</v>
      </c>
      <c r="D17" s="49">
        <v>622825</v>
      </c>
      <c r="E17" s="49">
        <v>324254.17</v>
      </c>
      <c r="F17" s="80">
        <v>660000</v>
      </c>
      <c r="G17" s="26">
        <v>204996.62</v>
      </c>
      <c r="H17" s="50">
        <f t="shared" si="0"/>
        <v>31.06009393939394</v>
      </c>
      <c r="I17" s="50">
        <f t="shared" si="1"/>
        <v>52.06184241159234</v>
      </c>
    </row>
    <row r="18" spans="1:9" ht="17.25" customHeight="1">
      <c r="A18" s="47" t="s">
        <v>196</v>
      </c>
      <c r="B18" s="60" t="s">
        <v>197</v>
      </c>
      <c r="C18" s="32">
        <v>610000</v>
      </c>
      <c r="D18" s="49">
        <v>590576.5</v>
      </c>
      <c r="E18" s="49">
        <v>252387.05</v>
      </c>
      <c r="F18" s="80">
        <v>610000</v>
      </c>
      <c r="G18" s="26">
        <v>210081.65</v>
      </c>
      <c r="H18" s="50">
        <f t="shared" si="0"/>
        <v>34.43961475409836</v>
      </c>
      <c r="I18" s="50">
        <f t="shared" si="1"/>
        <v>42.73570824440186</v>
      </c>
    </row>
    <row r="19" spans="1:9" ht="18.75">
      <c r="A19" s="44" t="s">
        <v>198</v>
      </c>
      <c r="B19" s="44" t="s">
        <v>199</v>
      </c>
      <c r="C19" s="30">
        <v>44000</v>
      </c>
      <c r="D19" s="31">
        <v>41600</v>
      </c>
      <c r="E19" s="31">
        <v>17863.19</v>
      </c>
      <c r="F19" s="107">
        <v>44000</v>
      </c>
      <c r="G19" s="26">
        <v>23192.9</v>
      </c>
      <c r="H19" s="46">
        <f t="shared" si="0"/>
        <v>52.71113636363637</v>
      </c>
      <c r="I19" s="46">
        <f t="shared" si="1"/>
        <v>42.94036057692308</v>
      </c>
    </row>
    <row r="20" spans="1:9" ht="38.25" customHeight="1">
      <c r="A20" s="44" t="s">
        <v>200</v>
      </c>
      <c r="B20" s="161" t="s">
        <v>201</v>
      </c>
      <c r="C20" s="55">
        <v>0</v>
      </c>
      <c r="D20" s="31"/>
      <c r="E20" s="16">
        <f>E21+E22</f>
        <v>21.21</v>
      </c>
      <c r="F20" s="31"/>
      <c r="G20" s="31">
        <f>G21+G22</f>
        <v>6.26</v>
      </c>
      <c r="H20" s="50"/>
      <c r="I20" s="50"/>
    </row>
    <row r="21" spans="1:9" ht="18" customHeight="1">
      <c r="A21" s="47" t="s">
        <v>202</v>
      </c>
      <c r="B21" s="61" t="s">
        <v>203</v>
      </c>
      <c r="C21" s="32">
        <v>0</v>
      </c>
      <c r="D21" s="49"/>
      <c r="E21" s="62">
        <v>17.29</v>
      </c>
      <c r="F21" s="80"/>
      <c r="G21" s="26">
        <v>-2.75</v>
      </c>
      <c r="H21" s="50"/>
      <c r="I21" s="50"/>
    </row>
    <row r="22" spans="1:9" ht="40.5" customHeight="1">
      <c r="A22" s="47" t="s">
        <v>204</v>
      </c>
      <c r="B22" s="61" t="s">
        <v>205</v>
      </c>
      <c r="C22" s="32">
        <v>0</v>
      </c>
      <c r="D22" s="49"/>
      <c r="E22" s="63">
        <v>3.92</v>
      </c>
      <c r="F22" s="80"/>
      <c r="G22" s="26">
        <v>9.01</v>
      </c>
      <c r="H22" s="50"/>
      <c r="I22" s="50"/>
    </row>
    <row r="23" spans="1:9" ht="18.75">
      <c r="A23" s="44"/>
      <c r="B23" s="45" t="s">
        <v>207</v>
      </c>
      <c r="C23" s="55">
        <f>C24+C32+C33+C36+C42+C43</f>
        <v>1160503.1</v>
      </c>
      <c r="D23" s="31">
        <f>D24+D32+D33+D36+D42+D43+D44</f>
        <v>1099305.1</v>
      </c>
      <c r="E23" s="31">
        <f>E24+E32+E33+E36+E42+E43+E44</f>
        <v>389588.89999999997</v>
      </c>
      <c r="F23" s="31">
        <f>F24+F42+F43+F35+F36+F44+F34+F32</f>
        <v>1203119.1</v>
      </c>
      <c r="G23" s="31">
        <f>G24+G32+G33+G36+G42+G43+G44</f>
        <v>518400.3399999999</v>
      </c>
      <c r="H23" s="46">
        <f t="shared" si="0"/>
        <v>43.088031766763564</v>
      </c>
      <c r="I23" s="46">
        <f t="shared" si="1"/>
        <v>35.43956086440424</v>
      </c>
    </row>
    <row r="24" spans="1:9" ht="39" customHeight="1">
      <c r="A24" s="44" t="s">
        <v>208</v>
      </c>
      <c r="B24" s="64" t="s">
        <v>209</v>
      </c>
      <c r="C24" s="55">
        <f>C31+C30+C26+C25</f>
        <v>681742.1</v>
      </c>
      <c r="D24" s="31">
        <f>D25+D26+D30+D31</f>
        <v>635133.4</v>
      </c>
      <c r="E24" s="31">
        <f>E25+E26+E30+E31</f>
        <v>175970.46999999997</v>
      </c>
      <c r="F24" s="31">
        <f>F25+F26+F30+F31</f>
        <v>681742.1</v>
      </c>
      <c r="G24" s="31">
        <f>G25+G26+G30+G31</f>
        <v>226643.07</v>
      </c>
      <c r="H24" s="46">
        <f t="shared" si="0"/>
        <v>33.24469326450574</v>
      </c>
      <c r="I24" s="46">
        <f t="shared" si="1"/>
        <v>27.706064584227498</v>
      </c>
    </row>
    <row r="25" spans="1:9" ht="86.25" customHeight="1">
      <c r="A25" s="47" t="s">
        <v>210</v>
      </c>
      <c r="B25" s="51" t="s">
        <v>211</v>
      </c>
      <c r="C25" s="32">
        <v>0</v>
      </c>
      <c r="D25" s="49"/>
      <c r="E25" s="49">
        <v>127.55</v>
      </c>
      <c r="F25" s="80"/>
      <c r="G25" s="63"/>
      <c r="H25" s="50"/>
      <c r="I25" s="50"/>
    </row>
    <row r="26" spans="1:9" ht="93" customHeight="1">
      <c r="A26" s="47" t="s">
        <v>212</v>
      </c>
      <c r="B26" s="61" t="s">
        <v>151</v>
      </c>
      <c r="C26" s="30">
        <f>C27+C29+C28</f>
        <v>614000</v>
      </c>
      <c r="D26" s="31">
        <f>D27+D28+D29</f>
        <v>544000</v>
      </c>
      <c r="E26" s="31">
        <f>E27+E28+E29</f>
        <v>143280.88</v>
      </c>
      <c r="F26" s="31">
        <f>F27+F29+F28</f>
        <v>614000</v>
      </c>
      <c r="G26" s="31">
        <f>G27+G29+G28</f>
        <v>197614.04</v>
      </c>
      <c r="H26" s="46">
        <f t="shared" si="0"/>
        <v>32.18469706840391</v>
      </c>
      <c r="I26" s="46">
        <f t="shared" si="1"/>
        <v>26.33839705882353</v>
      </c>
    </row>
    <row r="27" spans="1:9" ht="94.5" customHeight="1">
      <c r="A27" s="47" t="s">
        <v>213</v>
      </c>
      <c r="B27" s="61" t="s">
        <v>146</v>
      </c>
      <c r="C27" s="32">
        <v>600000</v>
      </c>
      <c r="D27" s="49">
        <v>530000</v>
      </c>
      <c r="E27" s="49">
        <v>140473.29</v>
      </c>
      <c r="F27" s="49">
        <v>600000</v>
      </c>
      <c r="G27" s="26">
        <v>194460.9</v>
      </c>
      <c r="H27" s="50">
        <f t="shared" si="0"/>
        <v>32.41015</v>
      </c>
      <c r="I27" s="50">
        <f t="shared" si="1"/>
        <v>26.504394339622646</v>
      </c>
    </row>
    <row r="28" spans="1:9" ht="94.5" customHeight="1">
      <c r="A28" s="47" t="s">
        <v>247</v>
      </c>
      <c r="B28" s="66" t="s">
        <v>214</v>
      </c>
      <c r="C28" s="32">
        <v>14000</v>
      </c>
      <c r="D28" s="49">
        <v>14000</v>
      </c>
      <c r="E28" s="49">
        <v>2802.31</v>
      </c>
      <c r="F28" s="49">
        <v>14000</v>
      </c>
      <c r="G28" s="26">
        <v>3148</v>
      </c>
      <c r="H28" s="50">
        <f t="shared" si="0"/>
        <v>22.485714285714288</v>
      </c>
      <c r="I28" s="50">
        <f t="shared" si="1"/>
        <v>20.0165</v>
      </c>
    </row>
    <row r="29" spans="1:9" ht="93.75" customHeight="1">
      <c r="A29" s="47" t="s">
        <v>248</v>
      </c>
      <c r="B29" s="66" t="s">
        <v>150</v>
      </c>
      <c r="C29" s="32"/>
      <c r="D29" s="49"/>
      <c r="E29" s="49">
        <v>5.28</v>
      </c>
      <c r="F29" s="49"/>
      <c r="G29" s="141">
        <v>5.14</v>
      </c>
      <c r="H29" s="50"/>
      <c r="I29" s="50"/>
    </row>
    <row r="30" spans="1:9" ht="63.75" customHeight="1">
      <c r="A30" s="47" t="s">
        <v>215</v>
      </c>
      <c r="B30" s="66" t="s">
        <v>216</v>
      </c>
      <c r="C30" s="32">
        <v>11742.1</v>
      </c>
      <c r="D30" s="49">
        <v>15233.4</v>
      </c>
      <c r="E30" s="49">
        <v>5713.27</v>
      </c>
      <c r="F30" s="141">
        <v>11742.1</v>
      </c>
      <c r="G30" s="26">
        <v>10530.46</v>
      </c>
      <c r="H30" s="50">
        <f t="shared" si="0"/>
        <v>89.68123248822612</v>
      </c>
      <c r="I30" s="50">
        <f t="shared" si="1"/>
        <v>37.504890569406705</v>
      </c>
    </row>
    <row r="31" spans="1:9" ht="124.5" customHeight="1">
      <c r="A31" s="47" t="s">
        <v>217</v>
      </c>
      <c r="B31" s="51" t="s">
        <v>218</v>
      </c>
      <c r="C31" s="32">
        <v>56000</v>
      </c>
      <c r="D31" s="49">
        <v>75900</v>
      </c>
      <c r="E31" s="49">
        <v>26848.77</v>
      </c>
      <c r="F31" s="49">
        <v>56000</v>
      </c>
      <c r="G31" s="26">
        <v>18498.57</v>
      </c>
      <c r="H31" s="50">
        <f t="shared" si="0"/>
        <v>33.033160714285714</v>
      </c>
      <c r="I31" s="50">
        <f t="shared" si="1"/>
        <v>35.37387351778656</v>
      </c>
    </row>
    <row r="32" spans="1:9" ht="29.25" customHeight="1">
      <c r="A32" s="44" t="s">
        <v>219</v>
      </c>
      <c r="B32" s="64" t="s">
        <v>220</v>
      </c>
      <c r="C32" s="55">
        <v>20015</v>
      </c>
      <c r="D32" s="31">
        <v>26600</v>
      </c>
      <c r="E32" s="31">
        <v>7766.41</v>
      </c>
      <c r="F32" s="151">
        <v>20015</v>
      </c>
      <c r="G32" s="26">
        <v>5404.78</v>
      </c>
      <c r="H32" s="46">
        <f t="shared" si="0"/>
        <v>27.003647264551585</v>
      </c>
      <c r="I32" s="46">
        <f t="shared" si="1"/>
        <v>29.197030075187968</v>
      </c>
    </row>
    <row r="33" spans="1:9" ht="36.75" customHeight="1">
      <c r="A33" s="44" t="s">
        <v>221</v>
      </c>
      <c r="B33" s="64" t="s">
        <v>222</v>
      </c>
      <c r="C33" s="55">
        <f>C34+C35</f>
        <v>2986</v>
      </c>
      <c r="D33" s="31">
        <f>D35+D34</f>
        <v>6675</v>
      </c>
      <c r="E33" s="31">
        <f>E35+E34</f>
        <v>10370.439999999999</v>
      </c>
      <c r="F33" s="56">
        <f>F35+F34</f>
        <v>2986</v>
      </c>
      <c r="G33" s="31">
        <f>G35+G34</f>
        <v>6428.990000000001</v>
      </c>
      <c r="H33" s="46">
        <f t="shared" si="0"/>
        <v>215.30442062960486</v>
      </c>
      <c r="I33" s="46">
        <f t="shared" si="1"/>
        <v>155.3623970037453</v>
      </c>
    </row>
    <row r="34" spans="1:9" ht="36.75" customHeight="1">
      <c r="A34" s="47" t="s">
        <v>57</v>
      </c>
      <c r="B34" s="51" t="s">
        <v>0</v>
      </c>
      <c r="C34" s="32">
        <v>336</v>
      </c>
      <c r="D34" s="49">
        <v>25</v>
      </c>
      <c r="E34" s="49">
        <v>10.96</v>
      </c>
      <c r="F34" s="80">
        <v>336</v>
      </c>
      <c r="G34" s="26">
        <v>99.35</v>
      </c>
      <c r="H34" s="50">
        <f t="shared" si="0"/>
        <v>29.56845238095238</v>
      </c>
      <c r="I34" s="50">
        <f t="shared" si="1"/>
        <v>43.84</v>
      </c>
    </row>
    <row r="35" spans="1:9" ht="59.25" customHeight="1">
      <c r="A35" s="47" t="s">
        <v>1</v>
      </c>
      <c r="B35" s="51" t="s">
        <v>0</v>
      </c>
      <c r="C35" s="32">
        <v>2650</v>
      </c>
      <c r="D35" s="49">
        <v>6650</v>
      </c>
      <c r="E35" s="49">
        <v>10359.48</v>
      </c>
      <c r="F35" s="80">
        <v>2650</v>
      </c>
      <c r="G35" s="26">
        <v>6329.64</v>
      </c>
      <c r="H35" s="50">
        <f t="shared" si="0"/>
        <v>238.8543396226415</v>
      </c>
      <c r="I35" s="50">
        <f t="shared" si="1"/>
        <v>155.78165413533833</v>
      </c>
    </row>
    <row r="36" spans="1:9" ht="41.25" customHeight="1">
      <c r="A36" s="44" t="s">
        <v>223</v>
      </c>
      <c r="B36" s="161" t="s">
        <v>224</v>
      </c>
      <c r="C36" s="55">
        <f>C37+C38+C39</f>
        <v>286000</v>
      </c>
      <c r="D36" s="31">
        <f>D37+D38+D39</f>
        <v>266327.6</v>
      </c>
      <c r="E36" s="31">
        <f>E37+E38+E39</f>
        <v>117922.19</v>
      </c>
      <c r="F36" s="31">
        <f>F37+F38+F39</f>
        <v>328616</v>
      </c>
      <c r="G36" s="31">
        <f>G37+G38+G39</f>
        <v>177483.26</v>
      </c>
      <c r="H36" s="50">
        <f t="shared" si="0"/>
        <v>54.00931786644595</v>
      </c>
      <c r="I36" s="50">
        <f t="shared" si="1"/>
        <v>44.27711960758104</v>
      </c>
    </row>
    <row r="37" spans="1:9" ht="20.25" customHeight="1">
      <c r="A37" s="47" t="s">
        <v>225</v>
      </c>
      <c r="B37" s="61" t="s">
        <v>226</v>
      </c>
      <c r="C37" s="32">
        <v>2000</v>
      </c>
      <c r="D37" s="49">
        <v>2500</v>
      </c>
      <c r="E37" s="49">
        <v>1811.61</v>
      </c>
      <c r="F37" s="80">
        <v>2000</v>
      </c>
      <c r="G37" s="26">
        <v>1568</v>
      </c>
      <c r="H37" s="50">
        <f t="shared" si="0"/>
        <v>78.4</v>
      </c>
      <c r="I37" s="50">
        <f t="shared" si="1"/>
        <v>72.4644</v>
      </c>
    </row>
    <row r="38" spans="1:9" ht="112.5" customHeight="1">
      <c r="A38" s="47" t="s">
        <v>227</v>
      </c>
      <c r="B38" s="61" t="s">
        <v>273</v>
      </c>
      <c r="C38" s="32">
        <v>125000</v>
      </c>
      <c r="D38" s="49">
        <v>141827.6</v>
      </c>
      <c r="E38" s="49">
        <v>59088.02</v>
      </c>
      <c r="F38" s="13">
        <f>125000+42616</f>
        <v>167616</v>
      </c>
      <c r="G38" s="26">
        <v>69193.8</v>
      </c>
      <c r="H38" s="46">
        <f t="shared" si="0"/>
        <v>41.281142611683855</v>
      </c>
      <c r="I38" s="46">
        <f t="shared" si="1"/>
        <v>41.661862712194235</v>
      </c>
    </row>
    <row r="39" spans="1:9" ht="39" customHeight="1">
      <c r="A39" s="67" t="s">
        <v>3</v>
      </c>
      <c r="B39" s="65" t="s">
        <v>153</v>
      </c>
      <c r="C39" s="68">
        <f>C40+C41</f>
        <v>159000</v>
      </c>
      <c r="D39" s="34">
        <f>D40+D41</f>
        <v>122000</v>
      </c>
      <c r="E39" s="34">
        <f>E40+E41</f>
        <v>57022.560000000005</v>
      </c>
      <c r="F39" s="69">
        <f>F40+F41</f>
        <v>159000</v>
      </c>
      <c r="G39" s="69">
        <f>G40+G41</f>
        <v>106721.45999999999</v>
      </c>
      <c r="H39" s="50">
        <f t="shared" si="0"/>
        <v>67.12041509433962</v>
      </c>
      <c r="I39" s="50">
        <f t="shared" si="1"/>
        <v>46.73980327868853</v>
      </c>
    </row>
    <row r="40" spans="1:9" ht="56.25">
      <c r="A40" s="47" t="s">
        <v>173</v>
      </c>
      <c r="B40" s="61" t="s">
        <v>172</v>
      </c>
      <c r="C40" s="32">
        <v>156000</v>
      </c>
      <c r="D40" s="49">
        <v>120000</v>
      </c>
      <c r="E40" s="49">
        <v>56128.98</v>
      </c>
      <c r="F40" s="141">
        <v>156000</v>
      </c>
      <c r="G40" s="26">
        <v>91546.7</v>
      </c>
      <c r="H40" s="50">
        <f t="shared" si="0"/>
        <v>58.68378205128205</v>
      </c>
      <c r="I40" s="50">
        <f t="shared" si="1"/>
        <v>46.774150000000006</v>
      </c>
    </row>
    <row r="41" spans="1:9" ht="75">
      <c r="A41" s="47" t="s">
        <v>41</v>
      </c>
      <c r="B41" s="61" t="s">
        <v>42</v>
      </c>
      <c r="C41" s="32">
        <v>3000</v>
      </c>
      <c r="D41" s="49">
        <v>2000</v>
      </c>
      <c r="E41" s="49">
        <v>893.58</v>
      </c>
      <c r="F41" s="142">
        <v>3000</v>
      </c>
      <c r="G41" s="26">
        <v>15174.76</v>
      </c>
      <c r="H41" s="50">
        <f t="shared" si="0"/>
        <v>505.82533333333333</v>
      </c>
      <c r="I41" s="50">
        <f t="shared" si="1"/>
        <v>44.679</v>
      </c>
    </row>
    <row r="42" spans="1:9" ht="19.5" customHeight="1">
      <c r="A42" s="44" t="s">
        <v>4</v>
      </c>
      <c r="B42" s="161" t="s">
        <v>5</v>
      </c>
      <c r="C42" s="30">
        <v>100900</v>
      </c>
      <c r="D42" s="31">
        <v>100300</v>
      </c>
      <c r="E42" s="31">
        <v>47657.59</v>
      </c>
      <c r="F42" s="95">
        <v>100900</v>
      </c>
      <c r="G42" s="26">
        <v>64244.47</v>
      </c>
      <c r="H42" s="46">
        <f t="shared" si="0"/>
        <v>63.6714271555996</v>
      </c>
      <c r="I42" s="46">
        <f t="shared" si="1"/>
        <v>47.51504486540378</v>
      </c>
    </row>
    <row r="43" spans="1:9" ht="24.75" customHeight="1">
      <c r="A43" s="44" t="s">
        <v>6</v>
      </c>
      <c r="B43" s="161" t="s">
        <v>7</v>
      </c>
      <c r="C43" s="30">
        <v>68860</v>
      </c>
      <c r="D43" s="31">
        <v>61279.1</v>
      </c>
      <c r="E43" s="31">
        <v>28574.44</v>
      </c>
      <c r="F43" s="95">
        <v>68860</v>
      </c>
      <c r="G43" s="26">
        <v>33103.8</v>
      </c>
      <c r="H43" s="46">
        <f t="shared" si="0"/>
        <v>48.07406331687482</v>
      </c>
      <c r="I43" s="46">
        <f t="shared" si="1"/>
        <v>46.629992933969326</v>
      </c>
    </row>
    <row r="44" spans="1:9" ht="19.5" customHeight="1">
      <c r="A44" s="44" t="s">
        <v>8</v>
      </c>
      <c r="B44" s="161" t="s">
        <v>9</v>
      </c>
      <c r="C44" s="30"/>
      <c r="D44" s="31">
        <v>2990</v>
      </c>
      <c r="E44" s="31">
        <v>1327.36</v>
      </c>
      <c r="F44" s="95">
        <v>0</v>
      </c>
      <c r="G44" s="26">
        <v>5091.97</v>
      </c>
      <c r="H44" s="46"/>
      <c r="I44" s="46"/>
    </row>
    <row r="45" spans="1:9" ht="18.75">
      <c r="A45" s="47"/>
      <c r="B45" s="71" t="s">
        <v>12</v>
      </c>
      <c r="C45" s="30">
        <f>C23+C6</f>
        <v>7387602.1</v>
      </c>
      <c r="D45" s="31">
        <f>D23+D6</f>
        <v>7578481.6</v>
      </c>
      <c r="E45" s="31">
        <f>E23+E6</f>
        <v>3087828.32</v>
      </c>
      <c r="F45" s="126">
        <f>F23+F6</f>
        <v>7430218.1</v>
      </c>
      <c r="G45" s="126">
        <f>G23+G6</f>
        <v>2842301.5099999993</v>
      </c>
      <c r="H45" s="46">
        <f t="shared" si="0"/>
        <v>38.25327159642863</v>
      </c>
      <c r="I45" s="46">
        <f t="shared" si="1"/>
        <v>40.74468320936479</v>
      </c>
    </row>
    <row r="46" spans="1:9" ht="19.5" customHeight="1">
      <c r="A46" s="44" t="s">
        <v>13</v>
      </c>
      <c r="B46" s="161" t="s">
        <v>14</v>
      </c>
      <c r="C46" s="31">
        <f>C47+C48+C49+C50</f>
        <v>1999865.59</v>
      </c>
      <c r="D46" s="31">
        <f>D47+D48+D49+D50</f>
        <v>3201135.94</v>
      </c>
      <c r="E46" s="31">
        <f>E47+E48+E49+E50</f>
        <v>1201473.7</v>
      </c>
      <c r="F46" s="126">
        <f>F47+F48+F49+F50</f>
        <v>3603731.3299999996</v>
      </c>
      <c r="G46" s="126">
        <f>G47+G48+G49+G50</f>
        <v>1737420.53</v>
      </c>
      <c r="H46" s="46">
        <f t="shared" si="0"/>
        <v>48.21171088800341</v>
      </c>
      <c r="I46" s="46">
        <f t="shared" si="1"/>
        <v>37.53272970969174</v>
      </c>
    </row>
    <row r="47" spans="1:9" ht="37.5" customHeight="1" hidden="1">
      <c r="A47" s="44" t="s">
        <v>15</v>
      </c>
      <c r="B47" s="161" t="s">
        <v>16</v>
      </c>
      <c r="C47" s="161"/>
      <c r="D47" s="32"/>
      <c r="E47" s="32"/>
      <c r="F47" s="93"/>
      <c r="G47" s="125"/>
      <c r="H47" s="50"/>
      <c r="I47" s="50"/>
    </row>
    <row r="48" spans="1:9" ht="39.75" customHeight="1">
      <c r="A48" s="44" t="s">
        <v>17</v>
      </c>
      <c r="B48" s="161" t="s">
        <v>18</v>
      </c>
      <c r="C48" s="32">
        <v>1999865.59</v>
      </c>
      <c r="D48" s="49">
        <v>1966778.04</v>
      </c>
      <c r="E48" s="49">
        <v>983321.235</v>
      </c>
      <c r="F48" s="155">
        <v>2643171.11</v>
      </c>
      <c r="G48" s="26">
        <v>1372027.25</v>
      </c>
      <c r="H48" s="50">
        <f t="shared" si="0"/>
        <v>51.90837796346829</v>
      </c>
      <c r="I48" s="50">
        <f t="shared" si="1"/>
        <v>49.996553500261776</v>
      </c>
    </row>
    <row r="49" spans="1:9" ht="42" customHeight="1">
      <c r="A49" s="44" t="s">
        <v>19</v>
      </c>
      <c r="B49" s="161" t="s">
        <v>20</v>
      </c>
      <c r="C49" s="32"/>
      <c r="D49" s="49">
        <f>986000.74+241097.11</f>
        <v>1227097.85</v>
      </c>
      <c r="E49" s="49">
        <v>210892.415</v>
      </c>
      <c r="F49" s="155">
        <v>937784.78</v>
      </c>
      <c r="G49" s="26">
        <v>353417.84</v>
      </c>
      <c r="H49" s="50">
        <f t="shared" si="0"/>
        <v>37.68645509473933</v>
      </c>
      <c r="I49" s="50">
        <f t="shared" si="1"/>
        <v>17.18627532433538</v>
      </c>
    </row>
    <row r="50" spans="1:9" ht="18.75">
      <c r="A50" s="44" t="s">
        <v>84</v>
      </c>
      <c r="B50" s="161" t="s">
        <v>21</v>
      </c>
      <c r="C50" s="161"/>
      <c r="D50" s="49">
        <v>7260.05</v>
      </c>
      <c r="E50" s="49">
        <v>7260.05</v>
      </c>
      <c r="F50" s="155">
        <v>22775.44</v>
      </c>
      <c r="G50" s="26">
        <v>11975.44</v>
      </c>
      <c r="H50" s="50">
        <f t="shared" si="0"/>
        <v>52.58049899365281</v>
      </c>
      <c r="I50" s="50"/>
    </row>
    <row r="51" spans="1:9" ht="21.75" customHeight="1">
      <c r="A51" s="44" t="s">
        <v>22</v>
      </c>
      <c r="B51" s="161" t="s">
        <v>23</v>
      </c>
      <c r="C51" s="161"/>
      <c r="D51" s="31">
        <v>8000</v>
      </c>
      <c r="E51" s="31">
        <v>8064</v>
      </c>
      <c r="F51" s="124">
        <v>47110.8</v>
      </c>
      <c r="G51" s="125"/>
      <c r="H51" s="50"/>
      <c r="I51" s="50"/>
    </row>
    <row r="52" spans="1:9" ht="41.25" customHeight="1">
      <c r="A52" s="44" t="s">
        <v>163</v>
      </c>
      <c r="B52" s="161" t="s">
        <v>10</v>
      </c>
      <c r="C52" s="161"/>
      <c r="D52" s="30"/>
      <c r="E52" s="31">
        <v>250.739</v>
      </c>
      <c r="F52" s="143"/>
      <c r="G52" s="26">
        <v>660.71</v>
      </c>
      <c r="H52" s="50"/>
      <c r="I52" s="50"/>
    </row>
    <row r="53" spans="1:9" ht="23.25" customHeight="1">
      <c r="A53" s="44" t="s">
        <v>162</v>
      </c>
      <c r="B53" s="161" t="s">
        <v>11</v>
      </c>
      <c r="C53" s="161"/>
      <c r="D53" s="49"/>
      <c r="E53" s="31">
        <v>-31056.945</v>
      </c>
      <c r="F53" s="159">
        <f>-647230.47+546271.05</f>
        <v>-100959.41999999993</v>
      </c>
      <c r="G53" s="26">
        <v>-915110.71</v>
      </c>
      <c r="H53" s="50"/>
      <c r="I53" s="50"/>
    </row>
    <row r="54" spans="1:9" ht="18.75">
      <c r="A54" s="47"/>
      <c r="B54" s="73" t="s">
        <v>24</v>
      </c>
      <c r="C54" s="31">
        <f>C45+C46+C51+C52+C53</f>
        <v>9387467.69</v>
      </c>
      <c r="D54" s="31">
        <f>D45+D46+D51+D52+D53</f>
        <v>10787617.54</v>
      </c>
      <c r="E54" s="31">
        <f>E45+E46+E51+E52+E53</f>
        <v>4266559.813999999</v>
      </c>
      <c r="F54" s="126">
        <f>F45+F46+F51+F52+F53</f>
        <v>10980100.81</v>
      </c>
      <c r="G54" s="126">
        <f>G45+G46+G51+G52+G53</f>
        <v>3665272.039999999</v>
      </c>
      <c r="H54" s="46">
        <f t="shared" si="0"/>
        <v>33.381041790271134</v>
      </c>
      <c r="I54" s="46">
        <f t="shared" si="1"/>
        <v>39.55052909671471</v>
      </c>
    </row>
    <row r="55" spans="1:9" ht="18.75">
      <c r="A55" s="40" t="s">
        <v>25</v>
      </c>
      <c r="B55" s="41" t="s">
        <v>26</v>
      </c>
      <c r="C55" s="41"/>
      <c r="D55" s="74"/>
      <c r="E55" s="74"/>
      <c r="F55" s="134"/>
      <c r="G55" s="135"/>
      <c r="H55" s="46"/>
      <c r="I55" s="46"/>
    </row>
    <row r="56" spans="1:9" ht="18.75" customHeight="1">
      <c r="A56" s="75" t="s">
        <v>27</v>
      </c>
      <c r="B56" s="71" t="s">
        <v>28</v>
      </c>
      <c r="C56" s="31">
        <f>C57+C58+C59+C60+C61+C62+C63</f>
        <v>1010842.4299999999</v>
      </c>
      <c r="D56" s="31">
        <f>D57+D58+D59+D60+D61+D62+D63</f>
        <v>692849.1100000001</v>
      </c>
      <c r="E56" s="31">
        <f>E57+E58+E59+E60+E61+E62+E63</f>
        <v>207352.45</v>
      </c>
      <c r="F56" s="31">
        <f>F57+F58+F59+F60+F61+F62+F63</f>
        <v>978042.03</v>
      </c>
      <c r="G56" s="31">
        <f>G57+G58+G59+G60+G61+G62+G63</f>
        <v>322359.68</v>
      </c>
      <c r="H56" s="46">
        <f t="shared" si="0"/>
        <v>32.95969601633582</v>
      </c>
      <c r="I56" s="46">
        <f t="shared" si="1"/>
        <v>29.927504705894766</v>
      </c>
    </row>
    <row r="57" spans="1:9" ht="39.75" customHeight="1">
      <c r="A57" s="77" t="s">
        <v>29</v>
      </c>
      <c r="B57" s="78" t="s">
        <v>30</v>
      </c>
      <c r="C57" s="79">
        <v>2774</v>
      </c>
      <c r="D57" s="80">
        <v>2133</v>
      </c>
      <c r="E57" s="8">
        <v>970.06</v>
      </c>
      <c r="F57" s="8">
        <v>2774</v>
      </c>
      <c r="G57" s="8">
        <v>979.17</v>
      </c>
      <c r="H57" s="50">
        <f t="shared" si="0"/>
        <v>35.29812545061283</v>
      </c>
      <c r="I57" s="50">
        <f t="shared" si="1"/>
        <v>45.47866854195968</v>
      </c>
    </row>
    <row r="58" spans="1:9" ht="59.25" customHeight="1">
      <c r="A58" s="77" t="s">
        <v>31</v>
      </c>
      <c r="B58" s="78" t="s">
        <v>32</v>
      </c>
      <c r="C58" s="79">
        <v>92589</v>
      </c>
      <c r="D58" s="80">
        <v>81347</v>
      </c>
      <c r="E58" s="8">
        <v>30364.53</v>
      </c>
      <c r="F58" s="8">
        <v>92589</v>
      </c>
      <c r="G58" s="8">
        <v>30863.01</v>
      </c>
      <c r="H58" s="50">
        <f t="shared" si="0"/>
        <v>33.33334413375239</v>
      </c>
      <c r="I58" s="50">
        <f t="shared" si="1"/>
        <v>37.32716633680406</v>
      </c>
    </row>
    <row r="59" spans="1:9" ht="58.5" customHeight="1">
      <c r="A59" s="77" t="s">
        <v>33</v>
      </c>
      <c r="B59" s="78" t="s">
        <v>34</v>
      </c>
      <c r="C59" s="79">
        <v>122678</v>
      </c>
      <c r="D59" s="80">
        <v>104098</v>
      </c>
      <c r="E59" s="8">
        <v>42584.22</v>
      </c>
      <c r="F59" s="8">
        <v>140899</v>
      </c>
      <c r="G59" s="8">
        <v>49067.11</v>
      </c>
      <c r="H59" s="50">
        <f t="shared" si="0"/>
        <v>34.82431387021909</v>
      </c>
      <c r="I59" s="50">
        <f t="shared" si="1"/>
        <v>40.90781763338393</v>
      </c>
    </row>
    <row r="60" spans="1:9" ht="57.75" customHeight="1">
      <c r="A60" s="77" t="s">
        <v>35</v>
      </c>
      <c r="B60" s="78" t="s">
        <v>36</v>
      </c>
      <c r="C60" s="79">
        <v>116262.67</v>
      </c>
      <c r="D60" s="80">
        <v>103313.89</v>
      </c>
      <c r="E60" s="8">
        <v>38832.09</v>
      </c>
      <c r="F60" s="8">
        <v>97691.66</v>
      </c>
      <c r="G60" s="8">
        <v>36865.06</v>
      </c>
      <c r="H60" s="50">
        <f t="shared" si="0"/>
        <v>37.73613837660246</v>
      </c>
      <c r="I60" s="50">
        <f t="shared" si="1"/>
        <v>37.58651426250623</v>
      </c>
    </row>
    <row r="61" spans="1:9" ht="18.75">
      <c r="A61" s="81" t="s">
        <v>37</v>
      </c>
      <c r="B61" s="61" t="s">
        <v>38</v>
      </c>
      <c r="C61" s="124">
        <v>1740</v>
      </c>
      <c r="D61" s="80">
        <v>3697.53</v>
      </c>
      <c r="E61" s="14">
        <v>2729.95</v>
      </c>
      <c r="F61" s="8">
        <v>2373</v>
      </c>
      <c r="G61" s="8">
        <v>542.15</v>
      </c>
      <c r="H61" s="50">
        <f t="shared" si="0"/>
        <v>22.846607669616517</v>
      </c>
      <c r="I61" s="50">
        <f t="shared" si="1"/>
        <v>73.83172009422505</v>
      </c>
    </row>
    <row r="62" spans="1:9" ht="18.75" customHeight="1">
      <c r="A62" s="81" t="s">
        <v>39</v>
      </c>
      <c r="B62" s="59" t="s">
        <v>40</v>
      </c>
      <c r="C62" s="84">
        <v>122671.56</v>
      </c>
      <c r="D62" s="80">
        <v>67620.86</v>
      </c>
      <c r="E62" s="14"/>
      <c r="F62" s="8">
        <v>73087.57</v>
      </c>
      <c r="G62" s="8"/>
      <c r="H62" s="50"/>
      <c r="I62" s="50"/>
    </row>
    <row r="63" spans="1:9" ht="20.25" customHeight="1">
      <c r="A63" s="81" t="s">
        <v>154</v>
      </c>
      <c r="B63" s="59" t="s">
        <v>43</v>
      </c>
      <c r="C63" s="84">
        <v>552127.2</v>
      </c>
      <c r="D63" s="80">
        <v>330638.83</v>
      </c>
      <c r="E63" s="14">
        <v>91871.6</v>
      </c>
      <c r="F63" s="8">
        <v>568627.8</v>
      </c>
      <c r="G63" s="8">
        <v>204043.18</v>
      </c>
      <c r="H63" s="46">
        <f t="shared" si="0"/>
        <v>35.88343376809927</v>
      </c>
      <c r="I63" s="46">
        <f t="shared" si="1"/>
        <v>27.786089129337892</v>
      </c>
    </row>
    <row r="64" spans="1:9" ht="18.75" customHeight="1">
      <c r="A64" s="75" t="s">
        <v>44</v>
      </c>
      <c r="B64" s="83" t="s">
        <v>45</v>
      </c>
      <c r="C64" s="56">
        <f>C65</f>
        <v>495</v>
      </c>
      <c r="D64" s="10">
        <f>D65</f>
        <v>592.6</v>
      </c>
      <c r="E64" s="16">
        <f>E65</f>
        <v>131.68</v>
      </c>
      <c r="F64" s="31">
        <f>F65</f>
        <v>495</v>
      </c>
      <c r="G64" s="31">
        <f>G65</f>
        <v>214.84</v>
      </c>
      <c r="H64" s="50"/>
      <c r="I64" s="50">
        <f t="shared" si="1"/>
        <v>22.220722240971988</v>
      </c>
    </row>
    <row r="65" spans="1:9" ht="18.75" customHeight="1">
      <c r="A65" s="81" t="s">
        <v>46</v>
      </c>
      <c r="B65" s="59" t="s">
        <v>47</v>
      </c>
      <c r="C65" s="84">
        <v>495</v>
      </c>
      <c r="D65" s="80">
        <v>592.6</v>
      </c>
      <c r="E65" s="80">
        <v>131.68</v>
      </c>
      <c r="F65" s="8">
        <v>495</v>
      </c>
      <c r="G65" s="8">
        <v>214.84</v>
      </c>
      <c r="H65" s="50"/>
      <c r="I65" s="50">
        <f t="shared" si="1"/>
        <v>22.220722240971988</v>
      </c>
    </row>
    <row r="66" spans="1:9" ht="39" customHeight="1">
      <c r="A66" s="75" t="s">
        <v>48</v>
      </c>
      <c r="B66" s="83" t="s">
        <v>49</v>
      </c>
      <c r="C66" s="31">
        <f>C67+C68</f>
        <v>60568.5</v>
      </c>
      <c r="D66" s="31">
        <f>SUM(D67:D68)</f>
        <v>55385</v>
      </c>
      <c r="E66" s="31">
        <f>SUM(E67:E68)</f>
        <v>20572.08</v>
      </c>
      <c r="F66" s="31">
        <f>SUM(F67:F68)</f>
        <v>62994.6</v>
      </c>
      <c r="G66" s="31">
        <f>SUM(G67:G68)</f>
        <v>19054.15</v>
      </c>
      <c r="H66" s="46">
        <f t="shared" si="0"/>
        <v>30.247275163267968</v>
      </c>
      <c r="I66" s="46">
        <f t="shared" si="1"/>
        <v>37.14377539044868</v>
      </c>
    </row>
    <row r="67" spans="1:9" ht="18.75" customHeight="1">
      <c r="A67" s="81" t="s">
        <v>50</v>
      </c>
      <c r="B67" s="59" t="s">
        <v>51</v>
      </c>
      <c r="C67" s="84">
        <v>12448.5</v>
      </c>
      <c r="D67" s="80">
        <v>11364.3</v>
      </c>
      <c r="E67" s="14">
        <v>3967.97</v>
      </c>
      <c r="F67" s="8">
        <v>14874.6</v>
      </c>
      <c r="G67" s="8">
        <v>5420.61</v>
      </c>
      <c r="H67" s="50">
        <f t="shared" si="0"/>
        <v>36.442055584687985</v>
      </c>
      <c r="I67" s="50">
        <f t="shared" si="1"/>
        <v>34.916096899941046</v>
      </c>
    </row>
    <row r="68" spans="1:9" ht="58.5" customHeight="1">
      <c r="A68" s="81" t="s">
        <v>52</v>
      </c>
      <c r="B68" s="78" t="s">
        <v>53</v>
      </c>
      <c r="C68" s="93">
        <v>48120</v>
      </c>
      <c r="D68" s="80">
        <v>44020.7</v>
      </c>
      <c r="E68" s="8">
        <v>16604.11</v>
      </c>
      <c r="F68" s="8">
        <v>48120</v>
      </c>
      <c r="G68" s="8">
        <v>13633.54</v>
      </c>
      <c r="H68" s="50">
        <f t="shared" si="0"/>
        <v>28.33237738985869</v>
      </c>
      <c r="I68" s="50">
        <f t="shared" si="1"/>
        <v>37.718868623170465</v>
      </c>
    </row>
    <row r="69" spans="1:9" ht="18.75" customHeight="1">
      <c r="A69" s="75" t="s">
        <v>54</v>
      </c>
      <c r="B69" s="83" t="s">
        <v>55</v>
      </c>
      <c r="C69" s="31">
        <f>C70+C72+C73+C74+C75+C71</f>
        <v>1592522.1</v>
      </c>
      <c r="D69" s="122">
        <f>D71+D72+D73+D74+D75+D70</f>
        <v>2264462.8499999996</v>
      </c>
      <c r="E69" s="122">
        <f>E71+E72+E73+E74+E75+E70</f>
        <v>469332.2</v>
      </c>
      <c r="F69" s="31">
        <f>F71+F72+F73+F74+F75+F70</f>
        <v>2104488.96</v>
      </c>
      <c r="G69" s="31">
        <f>G71+G72+G73+G74+G75+G70</f>
        <v>646054.47</v>
      </c>
      <c r="H69" s="46">
        <f t="shared" si="0"/>
        <v>30.698876652695766</v>
      </c>
      <c r="I69" s="46">
        <f t="shared" si="1"/>
        <v>20.725983647733507</v>
      </c>
    </row>
    <row r="70" spans="1:9" ht="18.75" customHeight="1">
      <c r="A70" s="81" t="s">
        <v>56</v>
      </c>
      <c r="B70" s="61" t="s">
        <v>61</v>
      </c>
      <c r="C70" s="79">
        <v>14778</v>
      </c>
      <c r="D70" s="84">
        <v>14715.9</v>
      </c>
      <c r="E70" s="14">
        <v>3360.7</v>
      </c>
      <c r="F70" s="8">
        <v>34805</v>
      </c>
      <c r="G70" s="8">
        <v>582.04</v>
      </c>
      <c r="H70" s="50">
        <f t="shared" si="0"/>
        <v>1.6722884643011062</v>
      </c>
      <c r="I70" s="50">
        <f t="shared" si="1"/>
        <v>22.837203297114005</v>
      </c>
    </row>
    <row r="71" spans="1:9" ht="18.75" customHeight="1">
      <c r="A71" s="81" t="s">
        <v>59</v>
      </c>
      <c r="B71" s="61" t="s">
        <v>60</v>
      </c>
      <c r="C71" s="79">
        <v>7309</v>
      </c>
      <c r="D71" s="84">
        <v>7730.77</v>
      </c>
      <c r="E71" s="14">
        <v>2636.17</v>
      </c>
      <c r="F71" s="8">
        <v>7309</v>
      </c>
      <c r="G71" s="8">
        <v>2752.79</v>
      </c>
      <c r="H71" s="50">
        <f aca="true" t="shared" si="2" ref="H71:H105">G71/F71*100</f>
        <v>37.66301819674374</v>
      </c>
      <c r="I71" s="50">
        <f aca="true" t="shared" si="3" ref="I71:I105">E71/D71*100</f>
        <v>34.09970804978029</v>
      </c>
    </row>
    <row r="72" spans="1:9" ht="18.75" customHeight="1">
      <c r="A72" s="81" t="s">
        <v>62</v>
      </c>
      <c r="B72" s="85" t="s">
        <v>63</v>
      </c>
      <c r="C72" s="79">
        <v>335266.1</v>
      </c>
      <c r="D72" s="84">
        <v>396782.36</v>
      </c>
      <c r="E72" s="14">
        <v>148909.5</v>
      </c>
      <c r="F72" s="8">
        <v>363324.5</v>
      </c>
      <c r="G72" s="8">
        <v>135822.05</v>
      </c>
      <c r="H72" s="50">
        <f t="shared" si="2"/>
        <v>37.383124452108234</v>
      </c>
      <c r="I72" s="50">
        <f t="shared" si="3"/>
        <v>37.529264153779415</v>
      </c>
    </row>
    <row r="73" spans="1:9" ht="18.75" customHeight="1">
      <c r="A73" s="81" t="s">
        <v>65</v>
      </c>
      <c r="B73" s="78" t="s">
        <v>64</v>
      </c>
      <c r="C73" s="79">
        <v>1042616</v>
      </c>
      <c r="D73" s="84">
        <v>1668913.4</v>
      </c>
      <c r="E73" s="14">
        <v>260223.17</v>
      </c>
      <c r="F73" s="8">
        <v>1494378.23</v>
      </c>
      <c r="G73" s="8">
        <v>443191.72</v>
      </c>
      <c r="H73" s="50">
        <f t="shared" si="2"/>
        <v>29.657265550502565</v>
      </c>
      <c r="I73" s="50">
        <f t="shared" si="3"/>
        <v>15.592371060116122</v>
      </c>
    </row>
    <row r="74" spans="1:9" ht="18.75" customHeight="1">
      <c r="A74" s="81" t="s">
        <v>66</v>
      </c>
      <c r="B74" s="59" t="s">
        <v>67</v>
      </c>
      <c r="C74" s="79">
        <v>27357</v>
      </c>
      <c r="D74" s="84">
        <v>27255.9</v>
      </c>
      <c r="E74" s="14">
        <v>8359.94</v>
      </c>
      <c r="F74" s="8">
        <v>27573.73</v>
      </c>
      <c r="G74" s="8">
        <v>11603.67</v>
      </c>
      <c r="H74" s="50">
        <f t="shared" si="2"/>
        <v>42.0823370650253</v>
      </c>
      <c r="I74" s="50">
        <f t="shared" si="3"/>
        <v>30.67203798076747</v>
      </c>
    </row>
    <row r="75" spans="1:9" ht="18.75" customHeight="1">
      <c r="A75" s="81" t="s">
        <v>68</v>
      </c>
      <c r="B75" s="59" t="s">
        <v>69</v>
      </c>
      <c r="C75" s="79">
        <v>165196</v>
      </c>
      <c r="D75" s="84">
        <v>149064.52</v>
      </c>
      <c r="E75" s="14">
        <v>45842.72</v>
      </c>
      <c r="F75" s="8">
        <v>177098.5</v>
      </c>
      <c r="G75" s="8">
        <v>52102.2</v>
      </c>
      <c r="H75" s="50">
        <f t="shared" si="2"/>
        <v>29.41989909570098</v>
      </c>
      <c r="I75" s="50">
        <f t="shared" si="3"/>
        <v>30.753609242494463</v>
      </c>
    </row>
    <row r="76" spans="1:9" ht="18.75" customHeight="1">
      <c r="A76" s="75" t="s">
        <v>70</v>
      </c>
      <c r="B76" s="71" t="s">
        <v>71</v>
      </c>
      <c r="C76" s="31">
        <f>SUM(C77+C78+C80+C79)</f>
        <v>1594919.3599999999</v>
      </c>
      <c r="D76" s="31">
        <f>SUM(D77+D78+D80+D79)</f>
        <v>2403356.52</v>
      </c>
      <c r="E76" s="31">
        <f>SUM(E77+E78+E80+E79)</f>
        <v>425183.66000000003</v>
      </c>
      <c r="F76" s="31">
        <f>SUM(F77+F78+F80+F79)</f>
        <v>2758661.6399999997</v>
      </c>
      <c r="G76" s="31">
        <f>SUM(G77+G78+G80+G79)</f>
        <v>363416.03</v>
      </c>
      <c r="H76" s="46">
        <f t="shared" si="2"/>
        <v>13.173635531467356</v>
      </c>
      <c r="I76" s="46">
        <f t="shared" si="3"/>
        <v>17.691243744394612</v>
      </c>
    </row>
    <row r="77" spans="1:9" ht="18.75" customHeight="1">
      <c r="A77" s="81" t="s">
        <v>72</v>
      </c>
      <c r="B77" s="86" t="s">
        <v>73</v>
      </c>
      <c r="C77" s="132">
        <v>493401.23</v>
      </c>
      <c r="D77" s="84">
        <v>803684.61</v>
      </c>
      <c r="E77" s="14">
        <v>16120.41</v>
      </c>
      <c r="F77" s="8">
        <v>662827.53</v>
      </c>
      <c r="G77" s="8">
        <v>118334.67</v>
      </c>
      <c r="H77" s="50">
        <f t="shared" si="2"/>
        <v>17.853010722110472</v>
      </c>
      <c r="I77" s="50">
        <f t="shared" si="3"/>
        <v>2.005812951924014</v>
      </c>
    </row>
    <row r="78" spans="1:9" ht="18.75" customHeight="1">
      <c r="A78" s="81" t="s">
        <v>74</v>
      </c>
      <c r="B78" s="86" t="s">
        <v>75</v>
      </c>
      <c r="C78" s="132">
        <v>329237.66</v>
      </c>
      <c r="D78" s="84">
        <v>732127.4</v>
      </c>
      <c r="E78" s="14">
        <v>191259</v>
      </c>
      <c r="F78" s="8">
        <v>794836.05</v>
      </c>
      <c r="G78" s="8">
        <v>23194.55</v>
      </c>
      <c r="H78" s="50">
        <f t="shared" si="2"/>
        <v>2.9181552598174174</v>
      </c>
      <c r="I78" s="50">
        <f t="shared" si="3"/>
        <v>26.123732017132532</v>
      </c>
    </row>
    <row r="79" spans="1:9" ht="18.75" customHeight="1">
      <c r="A79" s="81" t="s">
        <v>76</v>
      </c>
      <c r="B79" s="61" t="s">
        <v>77</v>
      </c>
      <c r="C79" s="132">
        <v>585976.46</v>
      </c>
      <c r="D79" s="84">
        <v>692574.51</v>
      </c>
      <c r="E79" s="14">
        <v>148489.88</v>
      </c>
      <c r="F79" s="8">
        <v>1113251.95</v>
      </c>
      <c r="G79" s="8">
        <v>151460.5</v>
      </c>
      <c r="H79" s="50">
        <f t="shared" si="2"/>
        <v>13.605231053042397</v>
      </c>
      <c r="I79" s="50">
        <f t="shared" si="3"/>
        <v>21.440275068743144</v>
      </c>
    </row>
    <row r="80" spans="1:9" ht="18.75" customHeight="1">
      <c r="A80" s="81" t="s">
        <v>78</v>
      </c>
      <c r="B80" s="59" t="s">
        <v>79</v>
      </c>
      <c r="C80" s="150">
        <v>186304.01</v>
      </c>
      <c r="D80" s="84">
        <v>174970</v>
      </c>
      <c r="E80" s="14">
        <v>69314.37</v>
      </c>
      <c r="F80" s="8">
        <v>187746.11</v>
      </c>
      <c r="G80" s="8">
        <v>70426.31</v>
      </c>
      <c r="H80" s="50">
        <f t="shared" si="2"/>
        <v>37.51146162229407</v>
      </c>
      <c r="I80" s="50">
        <f t="shared" si="3"/>
        <v>39.61500257186946</v>
      </c>
    </row>
    <row r="81" spans="1:9" ht="18.75" customHeight="1">
      <c r="A81" s="87" t="s">
        <v>80</v>
      </c>
      <c r="B81" s="83" t="s">
        <v>81</v>
      </c>
      <c r="C81" s="56">
        <f>C82</f>
        <v>10100</v>
      </c>
      <c r="D81" s="31">
        <f>D82</f>
        <v>14099.33</v>
      </c>
      <c r="E81" s="56">
        <f>E82</f>
        <v>155.33</v>
      </c>
      <c r="F81" s="31">
        <f>F82</f>
        <v>18520.9</v>
      </c>
      <c r="G81" s="31">
        <f>G82</f>
        <v>1185.1</v>
      </c>
      <c r="H81" s="46">
        <f t="shared" si="2"/>
        <v>6.398717124977726</v>
      </c>
      <c r="I81" s="46">
        <f t="shared" si="3"/>
        <v>1.1016835551760262</v>
      </c>
    </row>
    <row r="82" spans="1:9" ht="21.75" customHeight="1">
      <c r="A82" s="81" t="s">
        <v>82</v>
      </c>
      <c r="B82" s="61" t="s">
        <v>83</v>
      </c>
      <c r="C82" s="80">
        <v>10100</v>
      </c>
      <c r="D82" s="80">
        <v>14099.33</v>
      </c>
      <c r="E82" s="80">
        <v>155.33</v>
      </c>
      <c r="F82" s="8">
        <v>18520.9</v>
      </c>
      <c r="G82" s="8">
        <v>1185.1</v>
      </c>
      <c r="H82" s="50">
        <f t="shared" si="2"/>
        <v>6.398717124977726</v>
      </c>
      <c r="I82" s="50">
        <f t="shared" si="3"/>
        <v>1.1016835551760262</v>
      </c>
    </row>
    <row r="83" spans="1:9" ht="18.75" customHeight="1">
      <c r="A83" s="87" t="s">
        <v>86</v>
      </c>
      <c r="B83" s="83" t="s">
        <v>87</v>
      </c>
      <c r="C83" s="31">
        <f>SUM(C84+C85+C86+C87)</f>
        <v>4044691.8400000003</v>
      </c>
      <c r="D83" s="31">
        <f>SUM(D84+D85+D86+D87)</f>
        <v>5306903.29</v>
      </c>
      <c r="E83" s="31">
        <f>SUM(E84+E85+E86+E87)</f>
        <v>2146649.87</v>
      </c>
      <c r="F83" s="31">
        <f>SUM(F84+F85+F86+F87)</f>
        <v>5422347.100000001</v>
      </c>
      <c r="G83" s="31">
        <f>SUM(G84+G85+G86+G87)</f>
        <v>2226381.7399999998</v>
      </c>
      <c r="H83" s="46">
        <f t="shared" si="2"/>
        <v>41.05937334775193</v>
      </c>
      <c r="I83" s="46">
        <f t="shared" si="3"/>
        <v>40.45014112175389</v>
      </c>
    </row>
    <row r="84" spans="1:9" ht="18.75" customHeight="1">
      <c r="A84" s="77" t="s">
        <v>88</v>
      </c>
      <c r="B84" s="59" t="s">
        <v>89</v>
      </c>
      <c r="C84" s="132">
        <v>915771.37</v>
      </c>
      <c r="D84" s="84">
        <v>1692325.24</v>
      </c>
      <c r="E84" s="14">
        <v>663640.09</v>
      </c>
      <c r="F84" s="8">
        <v>2246545.22</v>
      </c>
      <c r="G84" s="8">
        <v>881512.36</v>
      </c>
      <c r="H84" s="50">
        <f t="shared" si="2"/>
        <v>39.23857628826185</v>
      </c>
      <c r="I84" s="50">
        <f t="shared" si="3"/>
        <v>39.21468960659122</v>
      </c>
    </row>
    <row r="85" spans="1:9" ht="18.75" customHeight="1">
      <c r="A85" s="81" t="s">
        <v>90</v>
      </c>
      <c r="B85" s="86" t="s">
        <v>91</v>
      </c>
      <c r="C85" s="132">
        <v>2755748.99</v>
      </c>
      <c r="D85" s="84">
        <v>3021823.73</v>
      </c>
      <c r="E85" s="14">
        <v>1368079.99</v>
      </c>
      <c r="F85" s="8">
        <v>2708999.26</v>
      </c>
      <c r="G85" s="8">
        <v>1267763.92</v>
      </c>
      <c r="H85" s="50">
        <f t="shared" si="2"/>
        <v>46.79823795891328</v>
      </c>
      <c r="I85" s="50">
        <f t="shared" si="3"/>
        <v>45.273322080901124</v>
      </c>
    </row>
    <row r="86" spans="1:9" ht="21" customHeight="1">
      <c r="A86" s="81" t="s">
        <v>92</v>
      </c>
      <c r="B86" s="61" t="s">
        <v>93</v>
      </c>
      <c r="C86" s="132">
        <v>115610.93</v>
      </c>
      <c r="D86" s="84">
        <v>136550.28</v>
      </c>
      <c r="E86" s="14">
        <v>45432.17</v>
      </c>
      <c r="F86" s="8">
        <v>162460.18</v>
      </c>
      <c r="G86" s="8">
        <v>39703.4</v>
      </c>
      <c r="H86" s="50">
        <f t="shared" si="2"/>
        <v>24.438850184703725</v>
      </c>
      <c r="I86" s="50">
        <f t="shared" si="3"/>
        <v>33.27138545596537</v>
      </c>
    </row>
    <row r="87" spans="1:9" ht="18.75" customHeight="1">
      <c r="A87" s="81" t="s">
        <v>94</v>
      </c>
      <c r="B87" s="85" t="s">
        <v>95</v>
      </c>
      <c r="C87" s="132">
        <v>257560.55</v>
      </c>
      <c r="D87" s="84">
        <v>456204.04</v>
      </c>
      <c r="E87" s="14">
        <v>69497.62</v>
      </c>
      <c r="F87" s="8">
        <v>304342.44</v>
      </c>
      <c r="G87" s="8">
        <v>37402.06</v>
      </c>
      <c r="H87" s="50">
        <f t="shared" si="2"/>
        <v>12.289465774145727</v>
      </c>
      <c r="I87" s="50">
        <f t="shared" si="3"/>
        <v>15.23388964288874</v>
      </c>
    </row>
    <row r="88" spans="1:9" ht="18.75" customHeight="1">
      <c r="A88" s="87" t="s">
        <v>96</v>
      </c>
      <c r="B88" s="83" t="s">
        <v>171</v>
      </c>
      <c r="C88" s="31">
        <f>C89</f>
        <v>321696.66</v>
      </c>
      <c r="D88" s="31">
        <f>D89</f>
        <v>298053.78</v>
      </c>
      <c r="E88" s="31">
        <f>E89</f>
        <v>94955</v>
      </c>
      <c r="F88" s="31">
        <f>F89</f>
        <v>340015.01</v>
      </c>
      <c r="G88" s="31">
        <f>G89</f>
        <v>117670.35</v>
      </c>
      <c r="H88" s="46">
        <f t="shared" si="2"/>
        <v>34.607398655724054</v>
      </c>
      <c r="I88" s="46">
        <f t="shared" si="3"/>
        <v>31.858344490715734</v>
      </c>
    </row>
    <row r="89" spans="1:9" ht="18.75" customHeight="1">
      <c r="A89" s="81" t="s">
        <v>97</v>
      </c>
      <c r="B89" s="59" t="s">
        <v>98</v>
      </c>
      <c r="C89" s="84">
        <v>321696.66</v>
      </c>
      <c r="D89" s="84">
        <f>297091.58+962.2</f>
        <v>298053.78</v>
      </c>
      <c r="E89" s="84">
        <v>94955</v>
      </c>
      <c r="F89" s="8">
        <v>340015.01</v>
      </c>
      <c r="G89" s="8">
        <v>117670.35</v>
      </c>
      <c r="H89" s="50">
        <f t="shared" si="2"/>
        <v>34.607398655724054</v>
      </c>
      <c r="I89" s="50">
        <f t="shared" si="3"/>
        <v>31.858344490715734</v>
      </c>
    </row>
    <row r="90" spans="1:9" ht="18.75" customHeight="1">
      <c r="A90" s="75" t="s">
        <v>103</v>
      </c>
      <c r="B90" s="71" t="s">
        <v>104</v>
      </c>
      <c r="C90" s="31">
        <f>C91+C92+C93+C94+C95</f>
        <v>411845.60000000003</v>
      </c>
      <c r="D90" s="31">
        <f>D91+D92+D93+D94+D95</f>
        <v>425583.39</v>
      </c>
      <c r="E90" s="31">
        <f>E91+E92+E93+E94+E95</f>
        <v>151904.72</v>
      </c>
      <c r="F90" s="31">
        <f>F91+F92+F93+F94+F95</f>
        <v>396402.86</v>
      </c>
      <c r="G90" s="31">
        <f>G91+G92+G93+G94+G95</f>
        <v>151036.03999999998</v>
      </c>
      <c r="H90" s="46">
        <f t="shared" si="2"/>
        <v>38.10165244519174</v>
      </c>
      <c r="I90" s="46">
        <f t="shared" si="3"/>
        <v>35.69329150745286</v>
      </c>
    </row>
    <row r="91" spans="1:9" ht="18.75" customHeight="1">
      <c r="A91" s="81" t="s">
        <v>105</v>
      </c>
      <c r="B91" s="59" t="s">
        <v>106</v>
      </c>
      <c r="C91" s="79"/>
      <c r="D91" s="84">
        <v>21991</v>
      </c>
      <c r="E91" s="14">
        <v>9174.7</v>
      </c>
      <c r="F91" s="80"/>
      <c r="G91" s="80"/>
      <c r="H91" s="50"/>
      <c r="I91" s="50">
        <f t="shared" si="3"/>
        <v>41.720249192851625</v>
      </c>
    </row>
    <row r="92" spans="1:9" ht="18.75" customHeight="1">
      <c r="A92" s="81" t="s">
        <v>107</v>
      </c>
      <c r="B92" s="86" t="s">
        <v>108</v>
      </c>
      <c r="C92" s="133">
        <v>54463.79</v>
      </c>
      <c r="D92" s="84">
        <v>51249.9</v>
      </c>
      <c r="E92" s="14">
        <v>20488.24</v>
      </c>
      <c r="F92" s="8">
        <v>59662.2</v>
      </c>
      <c r="G92" s="8">
        <v>24696.59</v>
      </c>
      <c r="H92" s="50">
        <f t="shared" si="2"/>
        <v>41.39403173198441</v>
      </c>
      <c r="I92" s="50">
        <f t="shared" si="3"/>
        <v>39.97713166269593</v>
      </c>
    </row>
    <row r="93" spans="1:9" ht="18.75" customHeight="1">
      <c r="A93" s="81" t="s">
        <v>109</v>
      </c>
      <c r="B93" s="59" t="s">
        <v>110</v>
      </c>
      <c r="C93" s="133">
        <v>131235.7</v>
      </c>
      <c r="D93" s="84">
        <v>116465.8</v>
      </c>
      <c r="E93" s="14">
        <v>36846.61</v>
      </c>
      <c r="F93" s="8">
        <v>150781.13</v>
      </c>
      <c r="G93" s="8">
        <v>60480.43</v>
      </c>
      <c r="H93" s="50">
        <f t="shared" si="2"/>
        <v>40.11140518710796</v>
      </c>
      <c r="I93" s="50">
        <f t="shared" si="3"/>
        <v>31.63727892651748</v>
      </c>
    </row>
    <row r="94" spans="1:9" ht="18.75" customHeight="1">
      <c r="A94" s="81" t="s">
        <v>111</v>
      </c>
      <c r="B94" s="78" t="s">
        <v>112</v>
      </c>
      <c r="C94" s="133">
        <v>135891.41</v>
      </c>
      <c r="D94" s="84">
        <v>154378.07</v>
      </c>
      <c r="E94" s="14">
        <v>54710.7</v>
      </c>
      <c r="F94" s="8">
        <v>96519.49</v>
      </c>
      <c r="G94" s="8">
        <v>33638.35</v>
      </c>
      <c r="H94" s="50">
        <f t="shared" si="2"/>
        <v>34.85135489215701</v>
      </c>
      <c r="I94" s="50">
        <f t="shared" si="3"/>
        <v>35.43942478358487</v>
      </c>
    </row>
    <row r="95" spans="1:9" ht="18.75" customHeight="1">
      <c r="A95" s="81" t="s">
        <v>113</v>
      </c>
      <c r="B95" s="59" t="s">
        <v>114</v>
      </c>
      <c r="C95" s="133">
        <v>90254.7</v>
      </c>
      <c r="D95" s="84">
        <v>81498.62</v>
      </c>
      <c r="E95" s="14">
        <v>30684.47</v>
      </c>
      <c r="F95" s="8">
        <v>89440.04</v>
      </c>
      <c r="G95" s="8">
        <v>32220.67</v>
      </c>
      <c r="H95" s="50">
        <f t="shared" si="2"/>
        <v>36.02488326257457</v>
      </c>
      <c r="I95" s="50">
        <f t="shared" si="3"/>
        <v>37.65029395589766</v>
      </c>
    </row>
    <row r="96" spans="1:9" ht="18.75" customHeight="1">
      <c r="A96" s="75" t="s">
        <v>115</v>
      </c>
      <c r="B96" s="91" t="s">
        <v>102</v>
      </c>
      <c r="C96" s="56">
        <f>SUM(C97:C100)</f>
        <v>59766</v>
      </c>
      <c r="D96" s="31">
        <f>SUM(D97:D100)</f>
        <v>92000</v>
      </c>
      <c r="E96" s="31">
        <f>SUM(E97:E100)</f>
        <v>42462.55</v>
      </c>
      <c r="F96" s="31">
        <f>SUM(F97:F100)</f>
        <v>95266</v>
      </c>
      <c r="G96" s="31">
        <f>SUM(G97:G100)</f>
        <v>61970.19</v>
      </c>
      <c r="H96" s="46">
        <f t="shared" si="2"/>
        <v>65.04963995549305</v>
      </c>
      <c r="I96" s="46">
        <f t="shared" si="3"/>
        <v>46.154945652173915</v>
      </c>
    </row>
    <row r="97" spans="1:9" ht="18.75" customHeight="1">
      <c r="A97" s="81" t="s">
        <v>155</v>
      </c>
      <c r="B97" s="92" t="s">
        <v>165</v>
      </c>
      <c r="C97" s="84">
        <v>8000</v>
      </c>
      <c r="D97" s="84">
        <v>8000</v>
      </c>
      <c r="E97" s="84">
        <v>2462.55</v>
      </c>
      <c r="F97" s="8">
        <v>8000</v>
      </c>
      <c r="G97" s="8">
        <v>464.24</v>
      </c>
      <c r="H97" s="50">
        <f t="shared" si="2"/>
        <v>5.803</v>
      </c>
      <c r="I97" s="50">
        <f t="shared" si="3"/>
        <v>30.781875000000003</v>
      </c>
    </row>
    <row r="98" spans="1:9" ht="18.75" customHeight="1">
      <c r="A98" s="81" t="s">
        <v>258</v>
      </c>
      <c r="B98" s="92" t="s">
        <v>261</v>
      </c>
      <c r="C98" s="84">
        <v>6466</v>
      </c>
      <c r="D98" s="2"/>
      <c r="E98" s="8"/>
      <c r="F98" s="8">
        <v>6466</v>
      </c>
      <c r="G98" s="8">
        <v>2686.7</v>
      </c>
      <c r="H98" s="50">
        <f t="shared" si="2"/>
        <v>41.55119084441694</v>
      </c>
      <c r="I98" s="50"/>
    </row>
    <row r="99" spans="1:9" ht="18.75" customHeight="1">
      <c r="A99" s="81" t="s">
        <v>156</v>
      </c>
      <c r="B99" s="93" t="s">
        <v>166</v>
      </c>
      <c r="C99" s="80">
        <v>42300</v>
      </c>
      <c r="D99" s="84">
        <v>84000</v>
      </c>
      <c r="E99" s="84">
        <v>40000</v>
      </c>
      <c r="F99" s="8">
        <v>77800</v>
      </c>
      <c r="G99" s="8">
        <v>58819.25</v>
      </c>
      <c r="H99" s="50">
        <f t="shared" si="2"/>
        <v>75.60314910025707</v>
      </c>
      <c r="I99" s="50">
        <f t="shared" si="3"/>
        <v>47.61904761904761</v>
      </c>
    </row>
    <row r="100" spans="1:9" ht="18.75" customHeight="1">
      <c r="A100" s="81" t="s">
        <v>252</v>
      </c>
      <c r="B100" s="93" t="s">
        <v>253</v>
      </c>
      <c r="C100" s="84">
        <v>3000</v>
      </c>
      <c r="D100" s="84"/>
      <c r="E100" s="84"/>
      <c r="F100" s="8">
        <v>3000</v>
      </c>
      <c r="G100" s="8">
        <v>0</v>
      </c>
      <c r="H100" s="50"/>
      <c r="I100" s="50"/>
    </row>
    <row r="101" spans="1:9" ht="18.75" customHeight="1">
      <c r="A101" s="94" t="s">
        <v>157</v>
      </c>
      <c r="B101" s="95" t="s">
        <v>167</v>
      </c>
      <c r="C101" s="56">
        <f>SUM(C102:C103)</f>
        <v>37576</v>
      </c>
      <c r="D101" s="31">
        <f>SUM(D102:D103)</f>
        <v>37551</v>
      </c>
      <c r="E101" s="56">
        <f>SUM(E102:E103)</f>
        <v>9501.09</v>
      </c>
      <c r="F101" s="31">
        <f>SUM(F102:F103)</f>
        <v>37574.5</v>
      </c>
      <c r="G101" s="31">
        <f>SUM(G102:G103)</f>
        <v>10564.03</v>
      </c>
      <c r="H101" s="46">
        <f t="shared" si="2"/>
        <v>28.114891748393195</v>
      </c>
      <c r="I101" s="46">
        <f t="shared" si="3"/>
        <v>25.301829511863865</v>
      </c>
    </row>
    <row r="102" spans="1:9" ht="18.75" customHeight="1">
      <c r="A102" s="96" t="s">
        <v>158</v>
      </c>
      <c r="B102" s="93" t="s">
        <v>100</v>
      </c>
      <c r="C102" s="84">
        <v>2976</v>
      </c>
      <c r="D102" s="84">
        <v>2976</v>
      </c>
      <c r="E102" s="14">
        <v>956.81</v>
      </c>
      <c r="F102" s="8">
        <v>2976</v>
      </c>
      <c r="G102" s="8">
        <v>1001.61</v>
      </c>
      <c r="H102" s="50">
        <f t="shared" si="2"/>
        <v>33.65625</v>
      </c>
      <c r="I102" s="50">
        <f t="shared" si="3"/>
        <v>32.150873655913976</v>
      </c>
    </row>
    <row r="103" spans="1:9" ht="18.75" customHeight="1">
      <c r="A103" s="96" t="s">
        <v>159</v>
      </c>
      <c r="B103" s="93" t="s">
        <v>168</v>
      </c>
      <c r="C103" s="84">
        <v>34600</v>
      </c>
      <c r="D103" s="84">
        <v>34575</v>
      </c>
      <c r="E103" s="14">
        <v>8544.28</v>
      </c>
      <c r="F103" s="8">
        <v>34598.5</v>
      </c>
      <c r="G103" s="8">
        <v>9562.42</v>
      </c>
      <c r="H103" s="50">
        <f t="shared" si="2"/>
        <v>27.63825021315953</v>
      </c>
      <c r="I103" s="50">
        <f t="shared" si="3"/>
        <v>24.712306579898772</v>
      </c>
    </row>
    <row r="104" spans="1:9" ht="18.75" customHeight="1">
      <c r="A104" s="87" t="s">
        <v>160</v>
      </c>
      <c r="B104" s="95" t="s">
        <v>169</v>
      </c>
      <c r="C104" s="31">
        <f>C105</f>
        <v>366830.9</v>
      </c>
      <c r="D104" s="31">
        <f>D105</f>
        <v>327881.2</v>
      </c>
      <c r="E104" s="31">
        <f>E105</f>
        <v>120613.85</v>
      </c>
      <c r="F104" s="31">
        <f>F105</f>
        <v>366830.9</v>
      </c>
      <c r="G104" s="31">
        <f>G105</f>
        <v>137791.44</v>
      </c>
      <c r="H104" s="46">
        <f t="shared" si="2"/>
        <v>37.562658979927804</v>
      </c>
      <c r="I104" s="46">
        <f t="shared" si="3"/>
        <v>36.78583889530721</v>
      </c>
    </row>
    <row r="105" spans="1:9" ht="39.75" customHeight="1">
      <c r="A105" s="77" t="s">
        <v>161</v>
      </c>
      <c r="B105" s="93" t="s">
        <v>152</v>
      </c>
      <c r="C105" s="80">
        <v>366830.9</v>
      </c>
      <c r="D105" s="80">
        <v>327881.2</v>
      </c>
      <c r="E105" s="80">
        <v>120613.85</v>
      </c>
      <c r="F105" s="8">
        <v>366830.9</v>
      </c>
      <c r="G105" s="8">
        <v>137791.44</v>
      </c>
      <c r="H105" s="50">
        <f t="shared" si="2"/>
        <v>37.562658979927804</v>
      </c>
      <c r="I105" s="50">
        <f t="shared" si="3"/>
        <v>36.78583889530721</v>
      </c>
    </row>
    <row r="106" spans="1:9" ht="18.75" customHeight="1">
      <c r="A106" s="81"/>
      <c r="B106" s="71" t="s">
        <v>116</v>
      </c>
      <c r="C106" s="31">
        <f>SUM(C56+C64+C66+C69+C76+C81+C83+C88+C90+C96+C101+C104)</f>
        <v>9511854.39</v>
      </c>
      <c r="D106" s="31">
        <f>SUM(D56+D64+D66+D69+D76+D81+D83+88:88+D90+D96+D101+D104)</f>
        <v>11918718.069999998</v>
      </c>
      <c r="E106" s="31">
        <f>SUM(E56+E64+E66+E69+E76+E81+E83+88:88+E90+E96+E101+E104)</f>
        <v>3688814.4800000004</v>
      </c>
      <c r="F106" s="31">
        <f>SUM(F56+F64+F66+F69+F76+F81+F83+88:88+F90+F96+F101+F104)</f>
        <v>12581639.5</v>
      </c>
      <c r="G106" s="31">
        <f>SUM(G56+G64+G66+G69+G76+G81+G83+88:88+G90+G96+G101+G104)</f>
        <v>4057698.0599999996</v>
      </c>
      <c r="H106" s="46">
        <f>G106/F106*100</f>
        <v>32.25094837600457</v>
      </c>
      <c r="I106" s="46">
        <f>E106/D106*100</f>
        <v>30.94975867652184</v>
      </c>
    </row>
    <row r="107" spans="1:9" ht="18.75" customHeight="1">
      <c r="A107" s="81"/>
      <c r="B107" s="59" t="s">
        <v>117</v>
      </c>
      <c r="C107" s="97">
        <f>C54-C106</f>
        <v>-124386.70000000112</v>
      </c>
      <c r="D107" s="97">
        <f>D54-D106</f>
        <v>-1131100.5299999993</v>
      </c>
      <c r="E107" s="97">
        <f>E54-E106</f>
        <v>577745.3339999989</v>
      </c>
      <c r="F107" s="144">
        <f>F54-F106</f>
        <v>-1601538.6899999995</v>
      </c>
      <c r="G107" s="158">
        <f>G54-G106</f>
        <v>-392426.0200000005</v>
      </c>
      <c r="H107" s="98"/>
      <c r="I107" s="99"/>
    </row>
    <row r="108" spans="1:9" ht="18.75" customHeight="1">
      <c r="A108" s="40" t="s">
        <v>118</v>
      </c>
      <c r="B108" s="36" t="s">
        <v>119</v>
      </c>
      <c r="C108" s="31"/>
      <c r="D108" s="100"/>
      <c r="E108" s="100"/>
      <c r="F108" s="145"/>
      <c r="G108" s="146"/>
      <c r="H108" s="98"/>
      <c r="I108" s="99"/>
    </row>
    <row r="109" spans="1:9" ht="22.5" customHeight="1">
      <c r="A109" s="102" t="s">
        <v>120</v>
      </c>
      <c r="B109" s="61" t="s">
        <v>121</v>
      </c>
      <c r="C109" s="80">
        <f>C112-C116+C125</f>
        <v>124386.70000000019</v>
      </c>
      <c r="D109" s="80">
        <f>D112-D116+D125</f>
        <v>125417.00000000009</v>
      </c>
      <c r="E109" s="128">
        <f>E112-E116+E125+E127</f>
        <v>-1080404.4800000002</v>
      </c>
      <c r="F109" s="147">
        <f>F112-F116+F125</f>
        <v>138075.7000000002</v>
      </c>
      <c r="G109" s="148">
        <f>G112-G116+G125+G127</f>
        <v>-665929</v>
      </c>
      <c r="H109" s="103"/>
      <c r="I109" s="99"/>
    </row>
    <row r="110" spans="1:9" ht="18.75" customHeight="1">
      <c r="A110" s="102" t="s">
        <v>122</v>
      </c>
      <c r="B110" s="104" t="s">
        <v>123</v>
      </c>
      <c r="C110" s="80">
        <f aca="true" t="shared" si="4" ref="C110:G111">C113-C117</f>
        <v>124386.70000000019</v>
      </c>
      <c r="D110" s="80">
        <f t="shared" si="4"/>
        <v>128553.1000000001</v>
      </c>
      <c r="E110" s="80">
        <f t="shared" si="4"/>
        <v>-1078458.1</v>
      </c>
      <c r="F110" s="93">
        <f t="shared" si="4"/>
        <v>124386.70000000019</v>
      </c>
      <c r="G110" s="93">
        <f t="shared" si="4"/>
        <v>-815929</v>
      </c>
      <c r="H110" s="105"/>
      <c r="I110" s="99"/>
    </row>
    <row r="111" spans="1:9" ht="36.75" customHeight="1">
      <c r="A111" s="102" t="s">
        <v>147</v>
      </c>
      <c r="B111" s="104" t="s">
        <v>148</v>
      </c>
      <c r="C111" s="80">
        <f t="shared" si="4"/>
        <v>0</v>
      </c>
      <c r="D111" s="80">
        <f t="shared" si="4"/>
        <v>-7138</v>
      </c>
      <c r="E111" s="80">
        <f t="shared" si="4"/>
        <v>-5948.28</v>
      </c>
      <c r="F111" s="93"/>
      <c r="G111" s="148"/>
      <c r="H111" s="105"/>
      <c r="I111" s="99"/>
    </row>
    <row r="112" spans="1:9" ht="18.75" customHeight="1">
      <c r="A112" s="102"/>
      <c r="B112" s="106" t="s">
        <v>124</v>
      </c>
      <c r="C112" s="107">
        <f>C113+C114</f>
        <v>2340315.7</v>
      </c>
      <c r="D112" s="107">
        <f>D113+D114</f>
        <v>2707011.2</v>
      </c>
      <c r="E112" s="107">
        <f>E113+E114</f>
        <v>150000</v>
      </c>
      <c r="F112" s="95">
        <f>F113+F114</f>
        <v>2340315.7</v>
      </c>
      <c r="G112" s="95">
        <f>G113+G114</f>
        <v>250000</v>
      </c>
      <c r="H112" s="105"/>
      <c r="I112" s="99"/>
    </row>
    <row r="113" spans="1:9" ht="36.75" customHeight="1">
      <c r="A113" s="102" t="s">
        <v>125</v>
      </c>
      <c r="B113" s="104" t="s">
        <v>244</v>
      </c>
      <c r="C113" s="80">
        <v>2340315.7</v>
      </c>
      <c r="D113" s="80">
        <v>2707011.2</v>
      </c>
      <c r="E113" s="80">
        <v>150000</v>
      </c>
      <c r="F113" s="93">
        <v>2340315.7</v>
      </c>
      <c r="G113" s="93">
        <v>250000</v>
      </c>
      <c r="H113" s="105"/>
      <c r="I113" s="99"/>
    </row>
    <row r="114" spans="1:9" ht="36.75" customHeight="1" hidden="1">
      <c r="A114" s="102" t="s">
        <v>126</v>
      </c>
      <c r="B114" s="104" t="s">
        <v>127</v>
      </c>
      <c r="C114" s="80"/>
      <c r="D114" s="80">
        <f>D115</f>
        <v>0</v>
      </c>
      <c r="E114" s="80">
        <f>E115</f>
        <v>0</v>
      </c>
      <c r="F114" s="80">
        <f>F115</f>
        <v>0</v>
      </c>
      <c r="G114" s="128">
        <f>G115</f>
        <v>0</v>
      </c>
      <c r="H114" s="105"/>
      <c r="I114" s="99"/>
    </row>
    <row r="115" spans="1:9" ht="36.75" customHeight="1" hidden="1">
      <c r="A115" s="102" t="s">
        <v>128</v>
      </c>
      <c r="B115" s="104" t="s">
        <v>129</v>
      </c>
      <c r="C115" s="80"/>
      <c r="D115" s="80"/>
      <c r="E115" s="80"/>
      <c r="F115" s="80"/>
      <c r="G115" s="128"/>
      <c r="H115" s="105"/>
      <c r="I115" s="99"/>
    </row>
    <row r="116" spans="1:9" ht="18.75" customHeight="1">
      <c r="A116" s="102"/>
      <c r="B116" s="106" t="s">
        <v>130</v>
      </c>
      <c r="C116" s="107">
        <f>C117+C118</f>
        <v>2215929</v>
      </c>
      <c r="D116" s="107">
        <f>D117+D118</f>
        <v>2585596.1</v>
      </c>
      <c r="E116" s="107">
        <f>E117+E118</f>
        <v>1234406.3800000001</v>
      </c>
      <c r="F116" s="107">
        <f>F117+F118</f>
        <v>2215929</v>
      </c>
      <c r="G116" s="129">
        <f>G117+G118</f>
        <v>1065929</v>
      </c>
      <c r="H116" s="105"/>
      <c r="I116" s="99"/>
    </row>
    <row r="117" spans="1:9" ht="37.5">
      <c r="A117" s="102" t="s">
        <v>131</v>
      </c>
      <c r="B117" s="104" t="s">
        <v>243</v>
      </c>
      <c r="C117" s="80">
        <v>2215929</v>
      </c>
      <c r="D117" s="80">
        <v>2578458.1</v>
      </c>
      <c r="E117" s="80">
        <v>1228458.1</v>
      </c>
      <c r="F117" s="80">
        <v>2215929</v>
      </c>
      <c r="G117" s="128">
        <v>1065929</v>
      </c>
      <c r="H117" s="105"/>
      <c r="I117" s="99"/>
    </row>
    <row r="118" spans="1:9" ht="55.5" customHeight="1">
      <c r="A118" s="102" t="s">
        <v>132</v>
      </c>
      <c r="B118" s="104" t="s">
        <v>133</v>
      </c>
      <c r="C118" s="80">
        <f>C119</f>
        <v>0</v>
      </c>
      <c r="D118" s="15">
        <v>7138</v>
      </c>
      <c r="E118" s="80">
        <v>5948.28</v>
      </c>
      <c r="F118" s="80"/>
      <c r="G118" s="128"/>
      <c r="H118" s="105"/>
      <c r="I118" s="99"/>
    </row>
    <row r="119" spans="1:9" ht="56.25" customHeight="1">
      <c r="A119" s="102" t="s">
        <v>241</v>
      </c>
      <c r="B119" s="104" t="s">
        <v>242</v>
      </c>
      <c r="C119" s="80"/>
      <c r="D119" s="15">
        <v>7138</v>
      </c>
      <c r="E119" s="80">
        <v>5948.28</v>
      </c>
      <c r="F119" s="80"/>
      <c r="G119" s="128"/>
      <c r="H119" s="105"/>
      <c r="I119" s="99"/>
    </row>
    <row r="120" spans="1:9" ht="43.5" customHeight="1">
      <c r="A120" s="102" t="s">
        <v>282</v>
      </c>
      <c r="B120" s="104" t="s">
        <v>283</v>
      </c>
      <c r="C120" s="80"/>
      <c r="D120" s="13">
        <v>4001.9</v>
      </c>
      <c r="E120" s="13">
        <v>4001.9</v>
      </c>
      <c r="F120" s="80">
        <v>13689</v>
      </c>
      <c r="G120" s="128">
        <v>150000</v>
      </c>
      <c r="H120" s="105"/>
      <c r="I120" s="99"/>
    </row>
    <row r="121" spans="1:9" ht="21" customHeight="1">
      <c r="A121" s="102" t="s">
        <v>134</v>
      </c>
      <c r="B121" s="104" t="s">
        <v>135</v>
      </c>
      <c r="C121" s="80">
        <v>121678.49</v>
      </c>
      <c r="D121" s="8">
        <v>115049.3</v>
      </c>
      <c r="E121" s="80"/>
      <c r="F121" s="80">
        <v>121678.49</v>
      </c>
      <c r="G121" s="128"/>
      <c r="H121" s="105"/>
      <c r="I121" s="99"/>
    </row>
    <row r="122" spans="1:9" ht="112.5" hidden="1">
      <c r="A122" s="102" t="s">
        <v>240</v>
      </c>
      <c r="B122" s="104" t="s">
        <v>239</v>
      </c>
      <c r="C122" s="80">
        <v>97213.86</v>
      </c>
      <c r="D122" s="80">
        <v>239062.38</v>
      </c>
      <c r="E122" s="80"/>
      <c r="F122" s="80">
        <v>97213.86</v>
      </c>
      <c r="G122" s="128"/>
      <c r="H122" s="105"/>
      <c r="I122" s="99"/>
    </row>
    <row r="123" spans="1:9" ht="38.25" customHeight="1">
      <c r="A123" s="102" t="s">
        <v>136</v>
      </c>
      <c r="B123" s="104" t="s">
        <v>238</v>
      </c>
      <c r="C123" s="80">
        <v>121678.49</v>
      </c>
      <c r="D123" s="8">
        <v>115049.3</v>
      </c>
      <c r="E123" s="80"/>
      <c r="F123" s="80">
        <v>121678.49</v>
      </c>
      <c r="G123" s="128"/>
      <c r="H123" s="105"/>
      <c r="I123" s="99"/>
    </row>
    <row r="124" spans="1:9" ht="56.25" hidden="1">
      <c r="A124" s="102" t="s">
        <v>237</v>
      </c>
      <c r="B124" s="104" t="s">
        <v>236</v>
      </c>
      <c r="C124" s="80">
        <v>97213.86</v>
      </c>
      <c r="D124" s="80">
        <v>239062.38</v>
      </c>
      <c r="E124" s="80"/>
      <c r="F124" s="80">
        <v>115049.3</v>
      </c>
      <c r="G124" s="128"/>
      <c r="H124" s="105"/>
      <c r="I124" s="99"/>
    </row>
    <row r="125" spans="1:9" ht="41.25" customHeight="1">
      <c r="A125" s="102" t="s">
        <v>234</v>
      </c>
      <c r="B125" s="60" t="s">
        <v>137</v>
      </c>
      <c r="C125" s="88"/>
      <c r="D125" s="13">
        <v>4001.9</v>
      </c>
      <c r="E125" s="13">
        <v>4001.9</v>
      </c>
      <c r="F125" s="80">
        <v>13689</v>
      </c>
      <c r="G125" s="128"/>
      <c r="H125" s="105"/>
      <c r="I125" s="99"/>
    </row>
    <row r="126" spans="1:9" ht="41.25" customHeight="1" hidden="1">
      <c r="A126" s="102" t="s">
        <v>138</v>
      </c>
      <c r="B126" s="60" t="s">
        <v>139</v>
      </c>
      <c r="C126" s="88"/>
      <c r="D126" s="88"/>
      <c r="E126" s="80"/>
      <c r="F126" s="80"/>
      <c r="G126" s="128"/>
      <c r="H126" s="105"/>
      <c r="I126" s="99"/>
    </row>
    <row r="127" spans="1:9" ht="41.25" customHeight="1">
      <c r="A127" s="102" t="s">
        <v>259</v>
      </c>
      <c r="B127" s="60" t="s">
        <v>260</v>
      </c>
      <c r="C127" s="88"/>
      <c r="D127" s="88"/>
      <c r="E127" s="13"/>
      <c r="F127" s="80"/>
      <c r="G127" s="128">
        <v>150000</v>
      </c>
      <c r="H127" s="105"/>
      <c r="I127" s="99"/>
    </row>
    <row r="128" spans="1:9" ht="37.5">
      <c r="A128" s="102" t="s">
        <v>140</v>
      </c>
      <c r="B128" s="60" t="s">
        <v>235</v>
      </c>
      <c r="C128" s="80">
        <f>C130-C129</f>
        <v>0</v>
      </c>
      <c r="D128" s="80">
        <f>D130-D129</f>
        <v>1005683.5299999993</v>
      </c>
      <c r="E128" s="13">
        <f>E130-E129</f>
        <v>502659.1500000004</v>
      </c>
      <c r="F128" s="80">
        <f>F130-F129</f>
        <v>1463462.9899999984</v>
      </c>
      <c r="G128" s="80">
        <f>G130-G129</f>
        <v>1058355.0190000003</v>
      </c>
      <c r="H128" s="105"/>
      <c r="I128" s="99"/>
    </row>
    <row r="129" spans="1:9" ht="36.75" customHeight="1">
      <c r="A129" s="102" t="s">
        <v>141</v>
      </c>
      <c r="B129" s="60" t="s">
        <v>142</v>
      </c>
      <c r="C129" s="80">
        <f>C54+C112+C121+C125</f>
        <v>11849461.88</v>
      </c>
      <c r="D129" s="80">
        <f>D54+D112+D121+D125</f>
        <v>13613679.94</v>
      </c>
      <c r="E129" s="80">
        <v>4440297.97</v>
      </c>
      <c r="F129" s="80">
        <f>F54+F112+F121+F125</f>
        <v>13455784.000000002</v>
      </c>
      <c r="G129" s="80">
        <v>5085784.87</v>
      </c>
      <c r="H129" s="105"/>
      <c r="I129" s="99"/>
    </row>
    <row r="130" spans="1:9" ht="37.5" customHeight="1">
      <c r="A130" s="102" t="s">
        <v>143</v>
      </c>
      <c r="B130" s="60" t="s">
        <v>144</v>
      </c>
      <c r="C130" s="80">
        <f>C106+C116+C123</f>
        <v>11849461.88</v>
      </c>
      <c r="D130" s="80">
        <f>D106+D116+D123</f>
        <v>14619363.469999999</v>
      </c>
      <c r="E130" s="80">
        <v>4942957.12</v>
      </c>
      <c r="F130" s="80">
        <f>F106+F116+F123</f>
        <v>14919246.99</v>
      </c>
      <c r="G130" s="80">
        <v>6144139.889</v>
      </c>
      <c r="H130" s="105"/>
      <c r="I130" s="99"/>
    </row>
    <row r="131" spans="1:9" ht="22.5" customHeight="1">
      <c r="A131" s="195" t="s">
        <v>145</v>
      </c>
      <c r="B131" s="195"/>
      <c r="C131" s="97">
        <f>C128+C112-C116+C125</f>
        <v>124386.70000000019</v>
      </c>
      <c r="D131" s="97">
        <f>D128+D112-D116+D125</f>
        <v>1131100.5299999993</v>
      </c>
      <c r="E131" s="97">
        <f>E128+E112-E116+E125</f>
        <v>-577745.3299999997</v>
      </c>
      <c r="F131" s="97">
        <f>F128+F112-F116+F125</f>
        <v>1601538.6899999985</v>
      </c>
      <c r="G131" s="97">
        <f>G128+G112-G116+G125+G127</f>
        <v>392426.0190000003</v>
      </c>
      <c r="H131" s="105"/>
      <c r="I131" s="99"/>
    </row>
    <row r="132" ht="0.75" customHeight="1">
      <c r="F132" s="108"/>
    </row>
    <row r="133" spans="1:6" ht="18.75" customHeight="1">
      <c r="A133" s="109"/>
      <c r="F133" s="108"/>
    </row>
    <row r="134" spans="6:7" ht="18.75" customHeight="1">
      <c r="F134" s="108"/>
      <c r="G134" s="120"/>
    </row>
    <row r="135" ht="18.75" customHeight="1">
      <c r="F135" s="108"/>
    </row>
    <row r="136" ht="18.75" customHeight="1">
      <c r="F136" s="108"/>
    </row>
    <row r="137" ht="18.75" customHeight="1">
      <c r="F137" s="108"/>
    </row>
    <row r="138" ht="18.75" customHeight="1">
      <c r="F138" s="108"/>
    </row>
    <row r="139" ht="18.75" customHeight="1">
      <c r="F139" s="108"/>
    </row>
    <row r="140" ht="18.75" customHeight="1">
      <c r="F140" s="108"/>
    </row>
    <row r="141" ht="18.75" customHeight="1">
      <c r="F141" s="108"/>
    </row>
    <row r="142" ht="18.75" customHeight="1">
      <c r="F142" s="108"/>
    </row>
    <row r="143" ht="18.75" customHeight="1">
      <c r="F143" s="108"/>
    </row>
    <row r="144" ht="18.75" customHeight="1">
      <c r="F144" s="108"/>
    </row>
    <row r="145" spans="4:6" ht="18.75" customHeight="1">
      <c r="D145" s="110"/>
      <c r="F145" s="111"/>
    </row>
    <row r="146" spans="4:6" ht="18.75" customHeight="1">
      <c r="D146" s="110"/>
      <c r="F146" s="111"/>
    </row>
    <row r="147" spans="4:6" ht="18.75" customHeight="1">
      <c r="D147" s="110"/>
      <c r="F147" s="111"/>
    </row>
    <row r="148" spans="4:6" ht="18.75" customHeight="1">
      <c r="D148" s="110"/>
      <c r="F148" s="111"/>
    </row>
    <row r="149" spans="4:6" ht="18.75" customHeight="1">
      <c r="D149" s="110"/>
      <c r="F149" s="111"/>
    </row>
    <row r="150" spans="4:6" ht="18.75" customHeight="1">
      <c r="D150" s="110"/>
      <c r="F150" s="111"/>
    </row>
    <row r="151" spans="4:6" ht="18.75" customHeight="1">
      <c r="D151" s="110"/>
      <c r="F151" s="111"/>
    </row>
    <row r="152" spans="4:6" ht="18.75" customHeight="1">
      <c r="D152" s="110"/>
      <c r="F152" s="111"/>
    </row>
    <row r="153" spans="4:6" ht="18.75" customHeight="1">
      <c r="D153" s="110"/>
      <c r="F153" s="111"/>
    </row>
    <row r="154" spans="4:6" ht="18.75" customHeight="1">
      <c r="D154" s="112"/>
      <c r="F154" s="113"/>
    </row>
    <row r="155" spans="4:6" ht="18.75" customHeight="1">
      <c r="D155" s="110"/>
      <c r="F155" s="111"/>
    </row>
    <row r="156" spans="4:6" ht="18.75" customHeight="1">
      <c r="D156" s="110"/>
      <c r="F156" s="111"/>
    </row>
    <row r="157" spans="4:6" ht="18.75" customHeight="1">
      <c r="D157" s="110"/>
      <c r="F157" s="111"/>
    </row>
    <row r="158" spans="4:6" ht="18.75" customHeight="1">
      <c r="D158" s="110"/>
      <c r="F158" s="111"/>
    </row>
    <row r="159" spans="4:6" ht="18.75" customHeight="1">
      <c r="D159" s="110"/>
      <c r="F159" s="111"/>
    </row>
    <row r="160" spans="4:6" ht="18.75" customHeight="1">
      <c r="D160" s="110"/>
      <c r="F160" s="111"/>
    </row>
    <row r="161" ht="18.75" customHeight="1">
      <c r="F161" s="108"/>
    </row>
    <row r="162" ht="18.75" customHeight="1">
      <c r="F162" s="108"/>
    </row>
    <row r="163" ht="18.75" customHeight="1">
      <c r="F163" s="108"/>
    </row>
    <row r="164" ht="18.75" customHeight="1">
      <c r="F164" s="108"/>
    </row>
    <row r="165" ht="18.75" customHeight="1">
      <c r="F165" s="108"/>
    </row>
    <row r="166" ht="18.75" customHeight="1">
      <c r="F166" s="108"/>
    </row>
    <row r="167" ht="18.75" customHeight="1">
      <c r="F167" s="108"/>
    </row>
    <row r="168" ht="18.75" customHeight="1">
      <c r="F168" s="108"/>
    </row>
    <row r="169" ht="18.75" customHeight="1">
      <c r="F169" s="108"/>
    </row>
    <row r="170" ht="18.75" customHeight="1">
      <c r="F170" s="108"/>
    </row>
    <row r="171" ht="18.75" customHeight="1">
      <c r="F171" s="108"/>
    </row>
    <row r="172" ht="18.75" customHeight="1">
      <c r="F172" s="108"/>
    </row>
    <row r="173" ht="18.75" customHeight="1">
      <c r="F173" s="108"/>
    </row>
    <row r="174" ht="18.75" customHeight="1">
      <c r="F174" s="108"/>
    </row>
    <row r="175" ht="18.75" customHeight="1">
      <c r="F175" s="108"/>
    </row>
    <row r="176" ht="18.75" customHeight="1">
      <c r="F176" s="108"/>
    </row>
    <row r="177" ht="18.75" customHeight="1">
      <c r="F177" s="108"/>
    </row>
    <row r="178" ht="18.75" customHeight="1">
      <c r="F178" s="108"/>
    </row>
    <row r="179" ht="18.75" customHeight="1">
      <c r="F179" s="108"/>
    </row>
    <row r="180" ht="18.75" customHeight="1">
      <c r="F180" s="108"/>
    </row>
    <row r="181" ht="18.75" customHeight="1">
      <c r="F181" s="108"/>
    </row>
    <row r="182" ht="18.75" customHeight="1">
      <c r="F182" s="108"/>
    </row>
    <row r="183" ht="18.75" customHeight="1">
      <c r="F183" s="108"/>
    </row>
    <row r="184" ht="18.75" customHeight="1">
      <c r="F184" s="108"/>
    </row>
    <row r="185" ht="18.75" customHeight="1">
      <c r="F185" s="108"/>
    </row>
    <row r="186" ht="18.75" customHeight="1">
      <c r="F186" s="108"/>
    </row>
    <row r="187" ht="18.75" customHeight="1">
      <c r="F187" s="108"/>
    </row>
    <row r="188" ht="18.75" customHeight="1">
      <c r="F188" s="108"/>
    </row>
    <row r="189" ht="18.75" customHeight="1">
      <c r="F189" s="108"/>
    </row>
    <row r="190" ht="18.75" customHeight="1">
      <c r="F190" s="108"/>
    </row>
    <row r="191" ht="18.75" customHeight="1">
      <c r="F191" s="108"/>
    </row>
    <row r="192" ht="18.75" customHeight="1">
      <c r="F192" s="108"/>
    </row>
    <row r="193" ht="18.75" customHeight="1">
      <c r="F193" s="108"/>
    </row>
    <row r="194" ht="18.75" customHeight="1">
      <c r="F194" s="108"/>
    </row>
    <row r="195" ht="18.75" customHeight="1">
      <c r="F195" s="108"/>
    </row>
    <row r="196" ht="18.75" customHeight="1">
      <c r="F196" s="108"/>
    </row>
    <row r="197" ht="18.75" customHeight="1">
      <c r="F197" s="108"/>
    </row>
    <row r="198" ht="18.75" customHeight="1">
      <c r="F198" s="108"/>
    </row>
    <row r="199" ht="18.75" customHeight="1">
      <c r="F199" s="108"/>
    </row>
    <row r="200" ht="18.75" customHeight="1">
      <c r="F200" s="108"/>
    </row>
    <row r="201" ht="18.75" customHeight="1">
      <c r="F201" s="108"/>
    </row>
    <row r="202" ht="18.75" customHeight="1">
      <c r="F202" s="108"/>
    </row>
    <row r="203" ht="18.75" customHeight="1">
      <c r="F203" s="108"/>
    </row>
    <row r="204" ht="18.75" customHeight="1">
      <c r="F204" s="108"/>
    </row>
    <row r="205" ht="18.75" customHeight="1">
      <c r="F205" s="108"/>
    </row>
    <row r="206" ht="18.75" customHeight="1">
      <c r="F206" s="108"/>
    </row>
    <row r="207" ht="18.75" customHeight="1">
      <c r="F207" s="108"/>
    </row>
    <row r="208" ht="18.75" customHeight="1">
      <c r="F208" s="108"/>
    </row>
    <row r="209" ht="18.75" customHeight="1">
      <c r="F209" s="108"/>
    </row>
    <row r="210" ht="18.75" customHeight="1">
      <c r="F210" s="108"/>
    </row>
    <row r="211" ht="18.75" customHeight="1">
      <c r="F211" s="108"/>
    </row>
    <row r="212" ht="18.75" customHeight="1">
      <c r="F212" s="108"/>
    </row>
    <row r="213" ht="18.75" customHeight="1">
      <c r="F213" s="108"/>
    </row>
    <row r="214" ht="18.75" customHeight="1">
      <c r="F214" s="108"/>
    </row>
    <row r="215" ht="18.75" customHeight="1">
      <c r="F215" s="108"/>
    </row>
    <row r="216" ht="18.75" customHeight="1">
      <c r="F216" s="108"/>
    </row>
    <row r="217" ht="18.75" customHeight="1">
      <c r="F217" s="108"/>
    </row>
    <row r="218" ht="18.75" customHeight="1">
      <c r="F218" s="108"/>
    </row>
    <row r="219" ht="18.75" customHeight="1">
      <c r="F219" s="108"/>
    </row>
    <row r="220" ht="18.75" customHeight="1">
      <c r="F220" s="108"/>
    </row>
    <row r="221" ht="18.75" customHeight="1">
      <c r="F221" s="108"/>
    </row>
    <row r="222" ht="18.75" customHeight="1">
      <c r="F222" s="108"/>
    </row>
    <row r="223" ht="18.75" customHeight="1">
      <c r="F223" s="108"/>
    </row>
    <row r="224" ht="18.75" customHeight="1">
      <c r="F224" s="108"/>
    </row>
    <row r="225" ht="18.75" customHeight="1">
      <c r="F225" s="108"/>
    </row>
    <row r="226" ht="18.75" customHeight="1">
      <c r="F226" s="108"/>
    </row>
    <row r="227" ht="18.75" customHeight="1">
      <c r="F227" s="108"/>
    </row>
    <row r="228" ht="18.75" customHeight="1">
      <c r="F228" s="108"/>
    </row>
    <row r="229" ht="18.75" customHeight="1">
      <c r="F229" s="108"/>
    </row>
    <row r="230" ht="18.75" customHeight="1">
      <c r="F230" s="108"/>
    </row>
    <row r="231" ht="18.75" customHeight="1">
      <c r="F231" s="108"/>
    </row>
    <row r="232" ht="18.75" customHeight="1">
      <c r="F232" s="108"/>
    </row>
    <row r="233" ht="18.75" customHeight="1">
      <c r="F233" s="108"/>
    </row>
    <row r="234" ht="18.75" customHeight="1">
      <c r="F234" s="108"/>
    </row>
    <row r="235" ht="18.75" customHeight="1">
      <c r="F235" s="108"/>
    </row>
    <row r="236" ht="18.75" customHeight="1">
      <c r="F236" s="108"/>
    </row>
    <row r="237" ht="18.75" customHeight="1">
      <c r="F237" s="108"/>
    </row>
    <row r="238" ht="18.75" customHeight="1">
      <c r="F238" s="108"/>
    </row>
    <row r="239" ht="18.75" customHeight="1">
      <c r="F239" s="108"/>
    </row>
    <row r="240" ht="18.75" customHeight="1">
      <c r="F240" s="108"/>
    </row>
    <row r="241" ht="18.75" customHeight="1">
      <c r="F241" s="108"/>
    </row>
    <row r="242" ht="18.75" customHeight="1">
      <c r="F242" s="108"/>
    </row>
    <row r="243" ht="18.75" customHeight="1">
      <c r="F243" s="108"/>
    </row>
    <row r="244" ht="18.75" customHeight="1">
      <c r="F244" s="108"/>
    </row>
    <row r="245" ht="18.75" customHeight="1">
      <c r="F245" s="108"/>
    </row>
    <row r="246" ht="18.75" customHeight="1">
      <c r="F246" s="108"/>
    </row>
    <row r="247" ht="18.75" customHeight="1">
      <c r="F247" s="108"/>
    </row>
    <row r="248" ht="18.75" customHeight="1">
      <c r="F248" s="108"/>
    </row>
    <row r="249" ht="18.75" customHeight="1">
      <c r="F249" s="108"/>
    </row>
    <row r="250" ht="18.75" customHeight="1">
      <c r="F250" s="108"/>
    </row>
    <row r="251" ht="18.75" customHeight="1">
      <c r="F251" s="108"/>
    </row>
    <row r="252" ht="18.75" customHeight="1">
      <c r="F252" s="108"/>
    </row>
    <row r="253" ht="18.75" customHeight="1">
      <c r="F253" s="108"/>
    </row>
    <row r="254" ht="18.75" customHeight="1">
      <c r="F254" s="108"/>
    </row>
    <row r="255" ht="18.75" customHeight="1">
      <c r="F255" s="108"/>
    </row>
    <row r="256" ht="18.75" customHeight="1">
      <c r="F256" s="108"/>
    </row>
    <row r="257" ht="18.75" customHeight="1">
      <c r="F257" s="108"/>
    </row>
    <row r="258" ht="18.75" customHeight="1">
      <c r="F258" s="108"/>
    </row>
    <row r="259" ht="18.75" customHeight="1">
      <c r="F259" s="108"/>
    </row>
    <row r="260" ht="18.75" customHeight="1">
      <c r="F260" s="108"/>
    </row>
    <row r="261" ht="18.75" customHeight="1">
      <c r="F261" s="108"/>
    </row>
    <row r="262" ht="18.75" customHeight="1">
      <c r="F262" s="108"/>
    </row>
    <row r="263" ht="18.75" customHeight="1">
      <c r="F263" s="108"/>
    </row>
    <row r="264" ht="18.75" customHeight="1">
      <c r="F264" s="108"/>
    </row>
    <row r="265" ht="18.75" customHeight="1">
      <c r="F265" s="108"/>
    </row>
    <row r="266" ht="18.75" customHeight="1">
      <c r="F266" s="108"/>
    </row>
    <row r="267" ht="18.75" customHeight="1">
      <c r="F267" s="108"/>
    </row>
    <row r="268" ht="18.75" customHeight="1">
      <c r="F268" s="108"/>
    </row>
    <row r="269" ht="18.75" customHeight="1">
      <c r="F269" s="108"/>
    </row>
    <row r="270" ht="18.75" customHeight="1">
      <c r="F270" s="108"/>
    </row>
    <row r="271" ht="18.75" customHeight="1">
      <c r="F271" s="108"/>
    </row>
    <row r="272" ht="18.75" customHeight="1">
      <c r="F272" s="108"/>
    </row>
    <row r="273" ht="18.75" customHeight="1">
      <c r="F273" s="108"/>
    </row>
    <row r="274" ht="18.75" customHeight="1">
      <c r="F274" s="108"/>
    </row>
    <row r="275" ht="18.75" customHeight="1">
      <c r="F275" s="108"/>
    </row>
    <row r="276" ht="18.75" customHeight="1">
      <c r="F276" s="108"/>
    </row>
    <row r="277" ht="18.75" customHeight="1">
      <c r="F277" s="108"/>
    </row>
    <row r="278" ht="18.75" customHeight="1">
      <c r="F278" s="108"/>
    </row>
    <row r="279" ht="18.75" customHeight="1">
      <c r="F279" s="108"/>
    </row>
    <row r="280" ht="18.75" customHeight="1">
      <c r="F280" s="108"/>
    </row>
    <row r="281" ht="18.75" customHeight="1">
      <c r="F281" s="108"/>
    </row>
    <row r="282" ht="18.75" customHeight="1">
      <c r="F282" s="108"/>
    </row>
    <row r="283" ht="18.75" customHeight="1">
      <c r="F283" s="108"/>
    </row>
    <row r="284" ht="18.75" customHeight="1">
      <c r="F284" s="108"/>
    </row>
    <row r="285" ht="18.75" customHeight="1">
      <c r="F285" s="108"/>
    </row>
    <row r="286" ht="18.75" customHeight="1">
      <c r="F286" s="108"/>
    </row>
    <row r="287" ht="18.75" customHeight="1">
      <c r="F287" s="108"/>
    </row>
    <row r="288" ht="18.75" customHeight="1">
      <c r="F288" s="108"/>
    </row>
    <row r="289" ht="18.75" customHeight="1">
      <c r="F289" s="108"/>
    </row>
    <row r="290" ht="18.75" customHeight="1">
      <c r="F290" s="108"/>
    </row>
    <row r="291" ht="18.75" customHeight="1">
      <c r="F291" s="108"/>
    </row>
    <row r="292" ht="18.75" customHeight="1">
      <c r="F292" s="108"/>
    </row>
    <row r="293" ht="18.75" customHeight="1">
      <c r="F293" s="108"/>
    </row>
    <row r="294" ht="18.75" customHeight="1">
      <c r="F294" s="108"/>
    </row>
    <row r="295" ht="18.75" customHeight="1">
      <c r="F295" s="108"/>
    </row>
    <row r="296" ht="18.75" customHeight="1">
      <c r="F296" s="108"/>
    </row>
    <row r="297" ht="18.75">
      <c r="F297" s="108"/>
    </row>
    <row r="298" ht="18.75">
      <c r="F298" s="108"/>
    </row>
    <row r="299" ht="18.75">
      <c r="F299" s="108"/>
    </row>
    <row r="300" ht="18.75">
      <c r="F300" s="108"/>
    </row>
    <row r="301" ht="18.75">
      <c r="F301" s="108"/>
    </row>
    <row r="302" ht="18.75">
      <c r="F302" s="108"/>
    </row>
    <row r="303" ht="18.75">
      <c r="F303" s="108"/>
    </row>
    <row r="304" ht="18.75">
      <c r="F304" s="108"/>
    </row>
    <row r="305" ht="18.75">
      <c r="F305" s="108"/>
    </row>
    <row r="306" ht="18.75">
      <c r="F306" s="108"/>
    </row>
    <row r="307" ht="18.75">
      <c r="F307" s="108"/>
    </row>
    <row r="308" ht="18.75">
      <c r="F308" s="108"/>
    </row>
    <row r="309" ht="18.75">
      <c r="F309" s="108"/>
    </row>
    <row r="310" ht="18.75">
      <c r="F310" s="108"/>
    </row>
    <row r="311" ht="18.75">
      <c r="F311" s="108"/>
    </row>
    <row r="312" ht="18.75">
      <c r="F312" s="108"/>
    </row>
    <row r="313" ht="18.75">
      <c r="F313" s="108"/>
    </row>
    <row r="314" ht="18.75">
      <c r="F314" s="108"/>
    </row>
    <row r="315" ht="18.75">
      <c r="F315" s="108"/>
    </row>
    <row r="316" ht="18.75">
      <c r="F316" s="108"/>
    </row>
    <row r="317" ht="18.75">
      <c r="F317" s="108"/>
    </row>
    <row r="318" ht="18.75">
      <c r="F318" s="108"/>
    </row>
    <row r="319" ht="18.75">
      <c r="F319" s="108"/>
    </row>
    <row r="320" ht="18.75">
      <c r="F320" s="108"/>
    </row>
    <row r="321" ht="18.75">
      <c r="F321" s="108"/>
    </row>
    <row r="322" ht="18.75">
      <c r="F322" s="108"/>
    </row>
    <row r="323" ht="18.75">
      <c r="F323" s="108"/>
    </row>
    <row r="324" ht="18.75">
      <c r="F324" s="108"/>
    </row>
    <row r="325" ht="18.75">
      <c r="F325" s="108"/>
    </row>
    <row r="326" ht="18.75">
      <c r="F326" s="108"/>
    </row>
    <row r="327" ht="18.75">
      <c r="F327" s="108"/>
    </row>
    <row r="328" ht="18.75">
      <c r="F328" s="108"/>
    </row>
    <row r="329" ht="18.75">
      <c r="F329" s="108"/>
    </row>
    <row r="330" ht="18.75">
      <c r="F330" s="108"/>
    </row>
    <row r="331" ht="18.75">
      <c r="F331" s="108"/>
    </row>
    <row r="332" ht="18.75">
      <c r="F332" s="108"/>
    </row>
    <row r="333" ht="18.75">
      <c r="F333" s="108"/>
    </row>
    <row r="334" ht="18.75">
      <c r="F334" s="108"/>
    </row>
    <row r="335" ht="18.75">
      <c r="F335" s="108"/>
    </row>
    <row r="336" ht="18.75">
      <c r="F336" s="108"/>
    </row>
    <row r="337" ht="18.75">
      <c r="F337" s="108"/>
    </row>
    <row r="338" ht="18.75">
      <c r="F338" s="108"/>
    </row>
    <row r="339" ht="18.75">
      <c r="F339" s="108"/>
    </row>
    <row r="340" ht="18.75">
      <c r="F340" s="108"/>
    </row>
    <row r="341" ht="18.75">
      <c r="F341" s="108"/>
    </row>
    <row r="342" ht="18.75">
      <c r="F342" s="108"/>
    </row>
    <row r="343" ht="18.75">
      <c r="F343" s="108"/>
    </row>
    <row r="344" ht="18.75">
      <c r="F344" s="108"/>
    </row>
    <row r="345" ht="18.75">
      <c r="F345" s="108"/>
    </row>
    <row r="346" ht="18.75">
      <c r="F346" s="108"/>
    </row>
    <row r="347" ht="18.75">
      <c r="F347" s="108"/>
    </row>
    <row r="348" ht="18.75">
      <c r="F348" s="108"/>
    </row>
    <row r="349" ht="18.75">
      <c r="F349" s="108"/>
    </row>
    <row r="350" ht="18.75">
      <c r="F350" s="108"/>
    </row>
    <row r="351" ht="18.75">
      <c r="F351" s="108"/>
    </row>
    <row r="352" ht="18.75">
      <c r="F352" s="108"/>
    </row>
    <row r="353" ht="18.75">
      <c r="F353" s="108"/>
    </row>
    <row r="354" ht="18.75">
      <c r="F354" s="108"/>
    </row>
    <row r="355" ht="18.75">
      <c r="F355" s="108"/>
    </row>
    <row r="356" ht="18.75">
      <c r="F356" s="108"/>
    </row>
    <row r="357" ht="18.75">
      <c r="F357" s="108"/>
    </row>
    <row r="358" ht="18.75">
      <c r="F358" s="108"/>
    </row>
    <row r="359" ht="18.75">
      <c r="F359" s="108"/>
    </row>
    <row r="360" ht="18.75">
      <c r="F360" s="108"/>
    </row>
    <row r="361" ht="18.75">
      <c r="F361" s="108"/>
    </row>
    <row r="362" ht="18.75">
      <c r="F362" s="108"/>
    </row>
    <row r="363" ht="18.75">
      <c r="F363" s="108"/>
    </row>
    <row r="364" ht="18.75">
      <c r="F364" s="108"/>
    </row>
    <row r="365" ht="18.75">
      <c r="F365" s="108"/>
    </row>
    <row r="366" ht="18.75">
      <c r="F366" s="108"/>
    </row>
    <row r="367" ht="18.75">
      <c r="F367" s="108"/>
    </row>
    <row r="368" ht="18.75">
      <c r="F368" s="108"/>
    </row>
    <row r="369" ht="18.75">
      <c r="F369" s="108"/>
    </row>
    <row r="370" ht="18.75">
      <c r="F370" s="108"/>
    </row>
    <row r="371" ht="18.75">
      <c r="F371" s="108"/>
    </row>
    <row r="372" ht="18.75">
      <c r="F372" s="108"/>
    </row>
    <row r="373" ht="18.75">
      <c r="F373" s="108"/>
    </row>
    <row r="374" ht="18.75">
      <c r="F374" s="108"/>
    </row>
    <row r="375" ht="18.75">
      <c r="F375" s="108"/>
    </row>
    <row r="376" ht="18.75">
      <c r="F376" s="108"/>
    </row>
    <row r="377" ht="18.75">
      <c r="F377" s="108"/>
    </row>
    <row r="378" ht="18.75">
      <c r="F378" s="108"/>
    </row>
    <row r="379" ht="18.75">
      <c r="F379" s="108"/>
    </row>
    <row r="380" ht="18.75">
      <c r="F380" s="108"/>
    </row>
    <row r="381" ht="18.75">
      <c r="F381" s="108"/>
    </row>
    <row r="382" ht="18.75">
      <c r="F382" s="108"/>
    </row>
    <row r="383" ht="18.75">
      <c r="F383" s="108"/>
    </row>
    <row r="384" ht="18.75">
      <c r="F384" s="108"/>
    </row>
    <row r="385" ht="18.75">
      <c r="F385" s="108"/>
    </row>
    <row r="386" ht="18.75">
      <c r="F386" s="108"/>
    </row>
    <row r="387" ht="18.75">
      <c r="F387" s="108"/>
    </row>
    <row r="388" ht="18.75">
      <c r="F388" s="108"/>
    </row>
    <row r="389" ht="18.75">
      <c r="F389" s="108"/>
    </row>
    <row r="390" ht="18.75">
      <c r="F390" s="108"/>
    </row>
    <row r="391" ht="18.75">
      <c r="F391" s="108"/>
    </row>
    <row r="392" ht="18.75">
      <c r="F392" s="108"/>
    </row>
    <row r="393" ht="18.75">
      <c r="F393" s="108"/>
    </row>
    <row r="394" ht="18.75">
      <c r="F394" s="108"/>
    </row>
    <row r="395" ht="18.75">
      <c r="F395" s="108"/>
    </row>
    <row r="396" ht="18.75">
      <c r="F396" s="108"/>
    </row>
    <row r="397" ht="18.75">
      <c r="F397" s="108"/>
    </row>
    <row r="398" ht="18.75">
      <c r="F398" s="108"/>
    </row>
    <row r="399" ht="18.75">
      <c r="F399" s="108"/>
    </row>
    <row r="400" ht="18.75">
      <c r="F400" s="108"/>
    </row>
    <row r="401" ht="18.75">
      <c r="F401" s="108"/>
    </row>
    <row r="402" ht="18.75">
      <c r="F402" s="108"/>
    </row>
    <row r="403" ht="18.75">
      <c r="F403" s="108"/>
    </row>
    <row r="404" ht="18.75">
      <c r="F404" s="108"/>
    </row>
    <row r="405" ht="18.75">
      <c r="F405" s="108"/>
    </row>
    <row r="406" ht="18.75">
      <c r="F406" s="108"/>
    </row>
    <row r="407" ht="18.75">
      <c r="F407" s="108"/>
    </row>
    <row r="408" ht="18.75">
      <c r="F408" s="108"/>
    </row>
    <row r="409" ht="18.75">
      <c r="F409" s="108"/>
    </row>
    <row r="410" ht="18.75">
      <c r="F410" s="108"/>
    </row>
    <row r="411" ht="18.75">
      <c r="F411" s="108"/>
    </row>
    <row r="412" ht="18.75">
      <c r="F412" s="108"/>
    </row>
    <row r="413" ht="18.75">
      <c r="F413" s="108"/>
    </row>
    <row r="414" ht="18.75">
      <c r="F414" s="108"/>
    </row>
    <row r="415" ht="18.75">
      <c r="F415" s="108"/>
    </row>
    <row r="416" ht="18.75">
      <c r="F416" s="108"/>
    </row>
    <row r="417" ht="18.75">
      <c r="F417" s="108"/>
    </row>
    <row r="418" ht="18.75">
      <c r="F418" s="108"/>
    </row>
    <row r="419" ht="18.75">
      <c r="F419" s="108"/>
    </row>
    <row r="420" ht="18.75">
      <c r="F420" s="108"/>
    </row>
    <row r="421" ht="18.75">
      <c r="F421" s="108"/>
    </row>
    <row r="422" ht="18.75">
      <c r="F422" s="108"/>
    </row>
    <row r="423" ht="18.75">
      <c r="F423" s="108"/>
    </row>
    <row r="424" ht="18.75">
      <c r="F424" s="108"/>
    </row>
    <row r="425" ht="18.75">
      <c r="F425" s="108"/>
    </row>
    <row r="426" ht="18.75">
      <c r="F426" s="108"/>
    </row>
    <row r="427" ht="18.75">
      <c r="F427" s="108"/>
    </row>
    <row r="428" ht="18.75">
      <c r="F428" s="108"/>
    </row>
    <row r="429" ht="18.75">
      <c r="F429" s="108"/>
    </row>
    <row r="430" ht="18.75">
      <c r="F430" s="108"/>
    </row>
    <row r="431" ht="18.75">
      <c r="F431" s="108"/>
    </row>
    <row r="432" ht="18.75">
      <c r="F432" s="108"/>
    </row>
    <row r="433" ht="18.75">
      <c r="F433" s="108"/>
    </row>
    <row r="434" ht="18.75">
      <c r="F434" s="108"/>
    </row>
    <row r="435" ht="18.75">
      <c r="F435" s="108"/>
    </row>
    <row r="436" ht="18.75">
      <c r="F436" s="108"/>
    </row>
    <row r="437" ht="18.75">
      <c r="F437" s="108"/>
    </row>
    <row r="438" ht="18.75">
      <c r="F438" s="108"/>
    </row>
    <row r="439" ht="18.75">
      <c r="F439" s="108"/>
    </row>
    <row r="440" ht="18.75">
      <c r="F440" s="108"/>
    </row>
    <row r="441" ht="18.75">
      <c r="F441" s="108"/>
    </row>
    <row r="442" ht="18.75">
      <c r="F442" s="108"/>
    </row>
    <row r="443" ht="18.75">
      <c r="F443" s="108"/>
    </row>
    <row r="444" ht="18.75">
      <c r="F444" s="108"/>
    </row>
    <row r="445" ht="18.75">
      <c r="F445" s="108"/>
    </row>
    <row r="446" ht="18.75">
      <c r="F446" s="108"/>
    </row>
    <row r="447" ht="18.75">
      <c r="F447" s="108"/>
    </row>
    <row r="448" ht="18.75">
      <c r="F448" s="108"/>
    </row>
    <row r="449" ht="18.75">
      <c r="F449" s="108"/>
    </row>
    <row r="450" ht="18.75">
      <c r="F450" s="108"/>
    </row>
    <row r="451" ht="18.75">
      <c r="F451" s="108"/>
    </row>
    <row r="452" ht="18.75">
      <c r="F452" s="108"/>
    </row>
    <row r="453" ht="18.75">
      <c r="F453" s="108"/>
    </row>
  </sheetData>
  <sheetProtection/>
  <mergeCells count="2">
    <mergeCell ref="A1:I2"/>
    <mergeCell ref="A131:B131"/>
  </mergeCells>
  <printOptions/>
  <pageMargins left="0.7" right="0.7" top="0.75" bottom="0.75" header="0.3" footer="0.3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3"/>
  <sheetViews>
    <sheetView view="pageBreakPreview" zoomScale="60" zoomScaleNormal="60" zoomScalePageLayoutView="0" workbookViewId="0" topLeftCell="B1">
      <pane xSplit="2" ySplit="4" topLeftCell="D101" activePane="bottomRight" state="frozen"/>
      <selection pane="topLeft" activeCell="B1" sqref="B1"/>
      <selection pane="topRight" activeCell="D1" sqref="D1"/>
      <selection pane="bottomLeft" activeCell="B5" sqref="B5"/>
      <selection pane="bottomRight" activeCell="B1" sqref="A1:IV16384"/>
    </sheetView>
  </sheetViews>
  <sheetFormatPr defaultColWidth="9.00390625" defaultRowHeight="12.75"/>
  <cols>
    <col min="1" max="1" width="34.75390625" style="35" customWidth="1"/>
    <col min="2" max="2" width="75.625" style="35" customWidth="1"/>
    <col min="3" max="3" width="22.75390625" style="35" customWidth="1"/>
    <col min="4" max="4" width="18.25390625" style="35" customWidth="1"/>
    <col min="5" max="5" width="20.625" style="35" customWidth="1"/>
    <col min="6" max="6" width="18.375" style="35" customWidth="1"/>
    <col min="7" max="7" width="18.375" style="119" customWidth="1"/>
    <col min="8" max="8" width="12.125" style="35" customWidth="1"/>
    <col min="9" max="9" width="11.75390625" style="35" customWidth="1"/>
    <col min="10" max="10" width="10.375" style="35" bestFit="1" customWidth="1"/>
    <col min="11" max="16384" width="9.125" style="35" customWidth="1"/>
  </cols>
  <sheetData>
    <row r="1" spans="1:9" ht="18.75">
      <c r="A1" s="194" t="s">
        <v>286</v>
      </c>
      <c r="B1" s="194"/>
      <c r="C1" s="194"/>
      <c r="D1" s="194"/>
      <c r="E1" s="194"/>
      <c r="F1" s="194"/>
      <c r="G1" s="194"/>
      <c r="H1" s="194"/>
      <c r="I1" s="194"/>
    </row>
    <row r="2" spans="1:9" ht="18.75">
      <c r="A2" s="194"/>
      <c r="B2" s="194"/>
      <c r="C2" s="194"/>
      <c r="D2" s="194"/>
      <c r="E2" s="194"/>
      <c r="F2" s="194"/>
      <c r="G2" s="194"/>
      <c r="H2" s="194"/>
      <c r="I2" s="194"/>
    </row>
    <row r="3" spans="1:9" ht="18.75">
      <c r="A3" s="162"/>
      <c r="B3" s="162"/>
      <c r="C3" s="164"/>
      <c r="D3" s="162"/>
      <c r="E3" s="162"/>
      <c r="F3" s="162"/>
      <c r="G3" s="117"/>
      <c r="H3" s="162"/>
      <c r="I3" s="162"/>
    </row>
    <row r="4" spans="1:9" ht="78">
      <c r="A4" s="36" t="s">
        <v>175</v>
      </c>
      <c r="B4" s="37" t="s">
        <v>176</v>
      </c>
      <c r="C4" s="38" t="s">
        <v>269</v>
      </c>
      <c r="D4" s="36" t="s">
        <v>229</v>
      </c>
      <c r="E4" s="36" t="s">
        <v>250</v>
      </c>
      <c r="F4" s="36" t="s">
        <v>270</v>
      </c>
      <c r="G4" s="36" t="s">
        <v>285</v>
      </c>
      <c r="H4" s="115" t="s">
        <v>268</v>
      </c>
      <c r="I4" s="138" t="s">
        <v>254</v>
      </c>
    </row>
    <row r="5" spans="1:9" ht="18.75">
      <c r="A5" s="40" t="s">
        <v>177</v>
      </c>
      <c r="B5" s="41" t="s">
        <v>178</v>
      </c>
      <c r="C5" s="30"/>
      <c r="D5" s="42"/>
      <c r="E5" s="42"/>
      <c r="F5" s="42"/>
      <c r="G5" s="118"/>
      <c r="H5" s="42"/>
      <c r="I5" s="43"/>
    </row>
    <row r="6" spans="1:9" ht="18.75">
      <c r="A6" s="44"/>
      <c r="B6" s="45" t="s">
        <v>179</v>
      </c>
      <c r="C6" s="30">
        <f>C7+C10+C15+C19+C20+C9</f>
        <v>6227099</v>
      </c>
      <c r="D6" s="30">
        <f>D7+D10+D15+D19+D20+D9</f>
        <v>6479176.5</v>
      </c>
      <c r="E6" s="30">
        <f>E7+E10+E15+E19+E20+E9</f>
        <v>3024925.4699999997</v>
      </c>
      <c r="F6" s="30">
        <f>F7+F10+F15+F19+F20+F9</f>
        <v>6227099</v>
      </c>
      <c r="G6" s="30">
        <f>G7+G10+G15+G19+G20+G9</f>
        <v>2631601.1899999995</v>
      </c>
      <c r="H6" s="46">
        <f>G6/F6*100</f>
        <v>42.26046815700215</v>
      </c>
      <c r="I6" s="46">
        <f>E6/D6*100</f>
        <v>46.68688173566501</v>
      </c>
    </row>
    <row r="7" spans="1:9" ht="18.75">
      <c r="A7" s="44" t="s">
        <v>180</v>
      </c>
      <c r="B7" s="44" t="s">
        <v>181</v>
      </c>
      <c r="C7" s="30">
        <f>C8</f>
        <v>3114700</v>
      </c>
      <c r="D7" s="31">
        <f>D8</f>
        <v>2996175</v>
      </c>
      <c r="E7" s="31">
        <f>E8</f>
        <v>1309124.35</v>
      </c>
      <c r="F7" s="31">
        <f>F8</f>
        <v>3114700</v>
      </c>
      <c r="G7" s="31">
        <f>G8</f>
        <v>1286557.16</v>
      </c>
      <c r="H7" s="46">
        <f aca="true" t="shared" si="0" ref="H7:H70">G7/F7*100</f>
        <v>41.30597360901531</v>
      </c>
      <c r="I7" s="46">
        <f aca="true" t="shared" si="1" ref="I7:I70">E7/D7*100</f>
        <v>43.6931871469457</v>
      </c>
    </row>
    <row r="8" spans="1:9" ht="18.75">
      <c r="A8" s="47" t="s">
        <v>182</v>
      </c>
      <c r="B8" s="48" t="s">
        <v>183</v>
      </c>
      <c r="C8" s="32">
        <v>3114700</v>
      </c>
      <c r="D8" s="49">
        <v>2996175</v>
      </c>
      <c r="E8" s="49">
        <v>1309124.35</v>
      </c>
      <c r="F8" s="49">
        <v>3114700</v>
      </c>
      <c r="G8" s="33">
        <v>1286557.16</v>
      </c>
      <c r="H8" s="50">
        <f t="shared" si="0"/>
        <v>41.30597360901531</v>
      </c>
      <c r="I8" s="50">
        <f t="shared" si="1"/>
        <v>43.6931871469457</v>
      </c>
    </row>
    <row r="9" spans="1:9" ht="37.5">
      <c r="A9" s="87" t="s">
        <v>272</v>
      </c>
      <c r="B9" s="163" t="s">
        <v>271</v>
      </c>
      <c r="C9" s="30">
        <v>63049</v>
      </c>
      <c r="D9" s="31"/>
      <c r="E9" s="29"/>
      <c r="F9" s="31">
        <v>63049</v>
      </c>
      <c r="G9" s="27">
        <v>21858.53</v>
      </c>
      <c r="H9" s="46">
        <f t="shared" si="0"/>
        <v>34.669114498247396</v>
      </c>
      <c r="I9" s="50"/>
    </row>
    <row r="10" spans="1:9" ht="18.75">
      <c r="A10" s="44" t="s">
        <v>184</v>
      </c>
      <c r="B10" s="44" t="s">
        <v>185</v>
      </c>
      <c r="C10" s="30">
        <f>C11+C12+C13+C14</f>
        <v>1620350</v>
      </c>
      <c r="D10" s="30">
        <f>D11+D12+D13+D14</f>
        <v>2136000</v>
      </c>
      <c r="E10" s="30">
        <f>E11+E12+E13+E14</f>
        <v>1073003.41</v>
      </c>
      <c r="F10" s="31">
        <f>F11+F12+F13+F14</f>
        <v>1620350</v>
      </c>
      <c r="G10" s="31">
        <f>G11+G12+G13+G14</f>
        <v>840917.3699999999</v>
      </c>
      <c r="H10" s="46">
        <f t="shared" si="0"/>
        <v>51.897267257074084</v>
      </c>
      <c r="I10" s="46">
        <f t="shared" si="1"/>
        <v>50.2342420411985</v>
      </c>
    </row>
    <row r="11" spans="1:9" ht="41.25" customHeight="1">
      <c r="A11" s="47" t="s">
        <v>186</v>
      </c>
      <c r="B11" s="51" t="s">
        <v>187</v>
      </c>
      <c r="C11" s="32">
        <v>974000</v>
      </c>
      <c r="D11" s="49">
        <v>1450000</v>
      </c>
      <c r="E11" s="49">
        <v>773376.38</v>
      </c>
      <c r="F11" s="80">
        <v>974000</v>
      </c>
      <c r="G11" s="26">
        <v>509468.06</v>
      </c>
      <c r="H11" s="50">
        <f t="shared" si="0"/>
        <v>52.306782340862426</v>
      </c>
      <c r="I11" s="50">
        <f t="shared" si="1"/>
        <v>53.336302068965516</v>
      </c>
    </row>
    <row r="12" spans="1:9" ht="37.5" customHeight="1">
      <c r="A12" s="47" t="s">
        <v>188</v>
      </c>
      <c r="B12" s="51" t="s">
        <v>189</v>
      </c>
      <c r="C12" s="32">
        <v>596000</v>
      </c>
      <c r="D12" s="49">
        <v>561000</v>
      </c>
      <c r="E12" s="49">
        <v>273081.5</v>
      </c>
      <c r="F12" s="80">
        <v>596000</v>
      </c>
      <c r="G12" s="26">
        <v>282148.85</v>
      </c>
      <c r="H12" s="50">
        <f t="shared" si="0"/>
        <v>47.3404110738255</v>
      </c>
      <c r="I12" s="50">
        <f t="shared" si="1"/>
        <v>48.67762923351159</v>
      </c>
    </row>
    <row r="13" spans="1:9" ht="18.75">
      <c r="A13" s="47" t="s">
        <v>190</v>
      </c>
      <c r="B13" s="47" t="s">
        <v>191</v>
      </c>
      <c r="C13" s="32">
        <v>43200</v>
      </c>
      <c r="D13" s="49">
        <v>85000</v>
      </c>
      <c r="E13" s="49">
        <v>22126.55</v>
      </c>
      <c r="F13" s="80">
        <v>43200</v>
      </c>
      <c r="G13" s="26">
        <v>43437.71</v>
      </c>
      <c r="H13" s="50">
        <f t="shared" si="0"/>
        <v>100.55025462962963</v>
      </c>
      <c r="I13" s="50">
        <f t="shared" si="1"/>
        <v>26.031235294117643</v>
      </c>
    </row>
    <row r="14" spans="1:9" ht="18.75">
      <c r="A14" s="52" t="s">
        <v>231</v>
      </c>
      <c r="B14" s="53" t="s">
        <v>230</v>
      </c>
      <c r="C14" s="32">
        <v>7150</v>
      </c>
      <c r="D14" s="49">
        <v>40000</v>
      </c>
      <c r="E14" s="49">
        <v>4418.98</v>
      </c>
      <c r="F14" s="80">
        <v>7150</v>
      </c>
      <c r="G14" s="26">
        <v>5862.75</v>
      </c>
      <c r="H14" s="50">
        <f t="shared" si="0"/>
        <v>81.9965034965035</v>
      </c>
      <c r="I14" s="50">
        <f t="shared" si="1"/>
        <v>11.04745</v>
      </c>
    </row>
    <row r="15" spans="1:9" ht="18.75">
      <c r="A15" s="44" t="s">
        <v>192</v>
      </c>
      <c r="B15" s="44" t="s">
        <v>193</v>
      </c>
      <c r="C15" s="55">
        <f>C16+C18+C17</f>
        <v>1385000</v>
      </c>
      <c r="D15" s="31">
        <f>D16+D17+D18</f>
        <v>1305401.5</v>
      </c>
      <c r="E15" s="31">
        <f>E16+E17+E18</f>
        <v>621300.05</v>
      </c>
      <c r="F15" s="56">
        <f>F16+F17+F18</f>
        <v>1385000</v>
      </c>
      <c r="G15" s="31">
        <f>G16+G17+G18</f>
        <v>454880.04</v>
      </c>
      <c r="H15" s="46">
        <f t="shared" si="0"/>
        <v>32.84332418772563</v>
      </c>
      <c r="I15" s="46">
        <f t="shared" si="1"/>
        <v>47.594556157626606</v>
      </c>
    </row>
    <row r="16" spans="1:9" ht="57" customHeight="1">
      <c r="A16" s="47" t="s">
        <v>194</v>
      </c>
      <c r="B16" s="51" t="s">
        <v>195</v>
      </c>
      <c r="C16" s="57">
        <v>115000</v>
      </c>
      <c r="D16" s="49">
        <v>92000</v>
      </c>
      <c r="E16" s="49">
        <v>21997.23</v>
      </c>
      <c r="F16" s="80">
        <v>115000</v>
      </c>
      <c r="G16" s="26">
        <v>17519.14</v>
      </c>
      <c r="H16" s="50">
        <f t="shared" si="0"/>
        <v>15.234034782608695</v>
      </c>
      <c r="I16" s="50">
        <f t="shared" si="1"/>
        <v>23.91003260869565</v>
      </c>
    </row>
    <row r="17" spans="1:9" ht="18.75">
      <c r="A17" s="58" t="s">
        <v>233</v>
      </c>
      <c r="B17" s="59" t="s">
        <v>232</v>
      </c>
      <c r="C17" s="32">
        <v>660000</v>
      </c>
      <c r="D17" s="49">
        <v>622825</v>
      </c>
      <c r="E17" s="49">
        <v>325920.08</v>
      </c>
      <c r="F17" s="80">
        <v>660000</v>
      </c>
      <c r="G17" s="33">
        <v>208712.85</v>
      </c>
      <c r="H17" s="50">
        <f t="shared" si="0"/>
        <v>31.62315909090909</v>
      </c>
      <c r="I17" s="50">
        <f t="shared" si="1"/>
        <v>52.32931882952676</v>
      </c>
    </row>
    <row r="18" spans="1:9" ht="17.25" customHeight="1">
      <c r="A18" s="47" t="s">
        <v>196</v>
      </c>
      <c r="B18" s="60" t="s">
        <v>197</v>
      </c>
      <c r="C18" s="32">
        <v>610000</v>
      </c>
      <c r="D18" s="49">
        <v>590576.5</v>
      </c>
      <c r="E18" s="49">
        <v>273382.74</v>
      </c>
      <c r="F18" s="80">
        <v>610000</v>
      </c>
      <c r="G18" s="33">
        <v>228648.05</v>
      </c>
      <c r="H18" s="50">
        <f t="shared" si="0"/>
        <v>37.483286885245896</v>
      </c>
      <c r="I18" s="50">
        <f t="shared" si="1"/>
        <v>46.290825997986715</v>
      </c>
    </row>
    <row r="19" spans="1:9" ht="18.75">
      <c r="A19" s="44" t="s">
        <v>198</v>
      </c>
      <c r="B19" s="44" t="s">
        <v>199</v>
      </c>
      <c r="C19" s="30">
        <v>44000</v>
      </c>
      <c r="D19" s="31">
        <v>41600</v>
      </c>
      <c r="E19" s="31">
        <v>21474.69</v>
      </c>
      <c r="F19" s="107">
        <v>44000</v>
      </c>
      <c r="G19" s="27">
        <v>27379.23</v>
      </c>
      <c r="H19" s="46">
        <f t="shared" si="0"/>
        <v>62.22552272727273</v>
      </c>
      <c r="I19" s="46">
        <f t="shared" si="1"/>
        <v>51.62185096153846</v>
      </c>
    </row>
    <row r="20" spans="1:9" ht="38.25" customHeight="1">
      <c r="A20" s="44" t="s">
        <v>200</v>
      </c>
      <c r="B20" s="163" t="s">
        <v>201</v>
      </c>
      <c r="C20" s="55">
        <v>0</v>
      </c>
      <c r="D20" s="31"/>
      <c r="E20" s="16">
        <f>E21+E22</f>
        <v>22.97</v>
      </c>
      <c r="F20" s="31"/>
      <c r="G20" s="49">
        <f>G21+G22</f>
        <v>8.86</v>
      </c>
      <c r="H20" s="50"/>
      <c r="I20" s="50"/>
    </row>
    <row r="21" spans="1:9" ht="18" customHeight="1">
      <c r="A21" s="47" t="s">
        <v>202</v>
      </c>
      <c r="B21" s="61" t="s">
        <v>203</v>
      </c>
      <c r="C21" s="32">
        <v>0</v>
      </c>
      <c r="D21" s="49"/>
      <c r="E21" s="62">
        <v>17.3</v>
      </c>
      <c r="F21" s="80"/>
      <c r="G21" s="33">
        <v>-2.73</v>
      </c>
      <c r="H21" s="50"/>
      <c r="I21" s="50"/>
    </row>
    <row r="22" spans="1:9" ht="40.5" customHeight="1">
      <c r="A22" s="47" t="s">
        <v>204</v>
      </c>
      <c r="B22" s="61" t="s">
        <v>205</v>
      </c>
      <c r="C22" s="32">
        <v>0</v>
      </c>
      <c r="D22" s="49"/>
      <c r="E22" s="63">
        <v>5.67</v>
      </c>
      <c r="F22" s="80"/>
      <c r="G22" s="26">
        <v>11.59</v>
      </c>
      <c r="H22" s="50"/>
      <c r="I22" s="50"/>
    </row>
    <row r="23" spans="1:9" ht="18.75">
      <c r="A23" s="44"/>
      <c r="B23" s="45" t="s">
        <v>207</v>
      </c>
      <c r="C23" s="55">
        <f>C24+C32+C33+C36+C42+C43</f>
        <v>1160503.1</v>
      </c>
      <c r="D23" s="31">
        <f>D24+D32+D33+D36+D42+D43+D44</f>
        <v>1099305.1</v>
      </c>
      <c r="E23" s="31">
        <f>E24+E32+E33+E36+E42+E43+E44</f>
        <v>457501.72000000003</v>
      </c>
      <c r="F23" s="31">
        <f>F24+F42+F43+F35+F36+F44+F34+F32</f>
        <v>1203119.1</v>
      </c>
      <c r="G23" s="31">
        <f>G24+G32+G33+G36+G42+G43+G44</f>
        <v>590600.61</v>
      </c>
      <c r="H23" s="46">
        <f t="shared" si="0"/>
        <v>49.08912259808692</v>
      </c>
      <c r="I23" s="46">
        <f t="shared" si="1"/>
        <v>41.61735627352224</v>
      </c>
    </row>
    <row r="24" spans="1:9" ht="39" customHeight="1">
      <c r="A24" s="44" t="s">
        <v>208</v>
      </c>
      <c r="B24" s="64" t="s">
        <v>209</v>
      </c>
      <c r="C24" s="55">
        <f>C31+C30+C26+C25</f>
        <v>681742.1</v>
      </c>
      <c r="D24" s="31">
        <f>D25+D26+D30+D31</f>
        <v>635133.4</v>
      </c>
      <c r="E24" s="31">
        <f>E25+E26+E30+E31</f>
        <v>210285.91000000003</v>
      </c>
      <c r="F24" s="31">
        <f>F25+F26+F30+F31</f>
        <v>681742.1</v>
      </c>
      <c r="G24" s="31">
        <f>G25+G26+G30+G31</f>
        <v>255951.52999999997</v>
      </c>
      <c r="H24" s="46">
        <f t="shared" si="0"/>
        <v>37.54374711492806</v>
      </c>
      <c r="I24" s="46">
        <f t="shared" si="1"/>
        <v>33.1089358550503</v>
      </c>
    </row>
    <row r="25" spans="1:9" ht="86.25" customHeight="1">
      <c r="A25" s="47" t="s">
        <v>210</v>
      </c>
      <c r="B25" s="51" t="s">
        <v>211</v>
      </c>
      <c r="C25" s="32">
        <v>0</v>
      </c>
      <c r="D25" s="49"/>
      <c r="E25" s="49">
        <v>127.545</v>
      </c>
      <c r="F25" s="80"/>
      <c r="G25" s="63"/>
      <c r="H25" s="50"/>
      <c r="I25" s="50"/>
    </row>
    <row r="26" spans="1:9" ht="93" customHeight="1">
      <c r="A26" s="47" t="s">
        <v>212</v>
      </c>
      <c r="B26" s="61" t="s">
        <v>151</v>
      </c>
      <c r="C26" s="30">
        <f>C27+C29+C28</f>
        <v>614000</v>
      </c>
      <c r="D26" s="31">
        <f>D27+D28+D29</f>
        <v>544000</v>
      </c>
      <c r="E26" s="31">
        <f>E27+E28+E29</f>
        <v>167209.11500000002</v>
      </c>
      <c r="F26" s="31">
        <f>F27+F29+F28</f>
        <v>614000</v>
      </c>
      <c r="G26" s="31">
        <f>G27+G29+G28</f>
        <v>221577.02</v>
      </c>
      <c r="H26" s="46">
        <f t="shared" si="0"/>
        <v>36.08746254071661</v>
      </c>
      <c r="I26" s="46">
        <f t="shared" si="1"/>
        <v>30.736969669117652</v>
      </c>
    </row>
    <row r="27" spans="1:9" ht="94.5" customHeight="1">
      <c r="A27" s="47" t="s">
        <v>213</v>
      </c>
      <c r="B27" s="61" t="s">
        <v>146</v>
      </c>
      <c r="C27" s="32">
        <v>600000</v>
      </c>
      <c r="D27" s="49">
        <v>530000</v>
      </c>
      <c r="E27" s="49">
        <v>162886.07</v>
      </c>
      <c r="F27" s="49">
        <v>600000</v>
      </c>
      <c r="G27" s="165">
        <v>218324.8</v>
      </c>
      <c r="H27" s="50">
        <f t="shared" si="0"/>
        <v>36.38746666666666</v>
      </c>
      <c r="I27" s="50">
        <f t="shared" si="1"/>
        <v>30.73322075471698</v>
      </c>
    </row>
    <row r="28" spans="1:9" ht="94.5" customHeight="1">
      <c r="A28" s="47" t="s">
        <v>247</v>
      </c>
      <c r="B28" s="66" t="s">
        <v>214</v>
      </c>
      <c r="C28" s="32">
        <v>14000</v>
      </c>
      <c r="D28" s="49">
        <v>14000</v>
      </c>
      <c r="E28" s="49">
        <v>4317.76</v>
      </c>
      <c r="F28" s="49">
        <v>14000</v>
      </c>
      <c r="G28" s="165">
        <v>3247.08</v>
      </c>
      <c r="H28" s="50">
        <f t="shared" si="0"/>
        <v>23.19342857142857</v>
      </c>
      <c r="I28" s="50">
        <f t="shared" si="1"/>
        <v>30.841142857142863</v>
      </c>
    </row>
    <row r="29" spans="1:9" ht="93.75" customHeight="1">
      <c r="A29" s="47" t="s">
        <v>248</v>
      </c>
      <c r="B29" s="66" t="s">
        <v>150</v>
      </c>
      <c r="C29" s="32"/>
      <c r="D29" s="49"/>
      <c r="E29" s="49">
        <v>5.285</v>
      </c>
      <c r="F29" s="49"/>
      <c r="G29" s="165">
        <v>5.14</v>
      </c>
      <c r="H29" s="50"/>
      <c r="I29" s="50"/>
    </row>
    <row r="30" spans="1:9" ht="63.75" customHeight="1">
      <c r="A30" s="47" t="s">
        <v>215</v>
      </c>
      <c r="B30" s="66" t="s">
        <v>216</v>
      </c>
      <c r="C30" s="32">
        <v>11742.1</v>
      </c>
      <c r="D30" s="49">
        <v>15233.4</v>
      </c>
      <c r="E30" s="49">
        <v>4524.66</v>
      </c>
      <c r="F30" s="141">
        <v>11742.1</v>
      </c>
      <c r="G30" s="26">
        <v>10530.46</v>
      </c>
      <c r="H30" s="50">
        <f t="shared" si="0"/>
        <v>89.68123248822612</v>
      </c>
      <c r="I30" s="50">
        <f t="shared" si="1"/>
        <v>29.702233250620345</v>
      </c>
    </row>
    <row r="31" spans="1:9" ht="99.75" customHeight="1">
      <c r="A31" s="47" t="s">
        <v>217</v>
      </c>
      <c r="B31" s="166" t="s">
        <v>218</v>
      </c>
      <c r="C31" s="32">
        <v>56000</v>
      </c>
      <c r="D31" s="49">
        <v>75900</v>
      </c>
      <c r="E31" s="49">
        <v>38424.59</v>
      </c>
      <c r="F31" s="49">
        <v>56000</v>
      </c>
      <c r="G31" s="26">
        <v>23844.05</v>
      </c>
      <c r="H31" s="50">
        <f t="shared" si="0"/>
        <v>42.57866071428572</v>
      </c>
      <c r="I31" s="50">
        <f t="shared" si="1"/>
        <v>50.62528326745718</v>
      </c>
    </row>
    <row r="32" spans="1:9" ht="29.25" customHeight="1">
      <c r="A32" s="44" t="s">
        <v>219</v>
      </c>
      <c r="B32" s="64" t="s">
        <v>220</v>
      </c>
      <c r="C32" s="55">
        <v>20015</v>
      </c>
      <c r="D32" s="31">
        <v>26600</v>
      </c>
      <c r="E32" s="31">
        <v>8019.63</v>
      </c>
      <c r="F32" s="151">
        <v>20015</v>
      </c>
      <c r="G32" s="27">
        <v>5561.3</v>
      </c>
      <c r="H32" s="46">
        <f t="shared" si="0"/>
        <v>27.785660754434176</v>
      </c>
      <c r="I32" s="46">
        <f t="shared" si="1"/>
        <v>30.14898496240602</v>
      </c>
    </row>
    <row r="33" spans="1:9" ht="36.75" customHeight="1">
      <c r="A33" s="44" t="s">
        <v>221</v>
      </c>
      <c r="B33" s="64" t="s">
        <v>222</v>
      </c>
      <c r="C33" s="55">
        <f>C34+C35</f>
        <v>2986</v>
      </c>
      <c r="D33" s="31">
        <f>D35+D34</f>
        <v>6675</v>
      </c>
      <c r="E33" s="31">
        <f>E35+E34</f>
        <v>12050.22</v>
      </c>
      <c r="F33" s="56">
        <f>F35+F34</f>
        <v>2986</v>
      </c>
      <c r="G33" s="31">
        <f>G35+G34</f>
        <v>6613.33</v>
      </c>
      <c r="H33" s="46">
        <f t="shared" si="0"/>
        <v>221.47789685197588</v>
      </c>
      <c r="I33" s="46">
        <f t="shared" si="1"/>
        <v>180.5276404494382</v>
      </c>
    </row>
    <row r="34" spans="1:9" ht="36.75" customHeight="1">
      <c r="A34" s="47" t="s">
        <v>57</v>
      </c>
      <c r="B34" s="51" t="s">
        <v>0</v>
      </c>
      <c r="C34" s="32">
        <v>336</v>
      </c>
      <c r="D34" s="49">
        <v>25</v>
      </c>
      <c r="E34" s="49">
        <v>12.81</v>
      </c>
      <c r="F34" s="80">
        <v>336</v>
      </c>
      <c r="G34" s="26">
        <v>100.85</v>
      </c>
      <c r="H34" s="50">
        <f t="shared" si="0"/>
        <v>30.014880952380953</v>
      </c>
      <c r="I34" s="50">
        <f t="shared" si="1"/>
        <v>51.239999999999995</v>
      </c>
    </row>
    <row r="35" spans="1:9" ht="59.25" customHeight="1">
      <c r="A35" s="47" t="s">
        <v>1</v>
      </c>
      <c r="B35" s="51" t="s">
        <v>0</v>
      </c>
      <c r="C35" s="32">
        <v>2650</v>
      </c>
      <c r="D35" s="49">
        <v>6650</v>
      </c>
      <c r="E35" s="49">
        <v>12037.41</v>
      </c>
      <c r="F35" s="80">
        <v>2650</v>
      </c>
      <c r="G35" s="26">
        <v>6512.48</v>
      </c>
      <c r="H35" s="50">
        <f t="shared" si="0"/>
        <v>245.7539622641509</v>
      </c>
      <c r="I35" s="50">
        <f t="shared" si="1"/>
        <v>181.0136842105263</v>
      </c>
    </row>
    <row r="36" spans="1:9" ht="41.25" customHeight="1">
      <c r="A36" s="44" t="s">
        <v>223</v>
      </c>
      <c r="B36" s="163" t="s">
        <v>224</v>
      </c>
      <c r="C36" s="55">
        <f>C37+C38+C39</f>
        <v>286000</v>
      </c>
      <c r="D36" s="31">
        <f>D37+D38+D39</f>
        <v>266327.6</v>
      </c>
      <c r="E36" s="31">
        <f>E37+E38+E39</f>
        <v>137082.41999999998</v>
      </c>
      <c r="F36" s="31">
        <f>F37+F38+F39</f>
        <v>328616</v>
      </c>
      <c r="G36" s="31">
        <f>G37+G38+G39</f>
        <v>194762.53</v>
      </c>
      <c r="H36" s="50">
        <f t="shared" si="0"/>
        <v>59.26751284173625</v>
      </c>
      <c r="I36" s="50">
        <f t="shared" si="1"/>
        <v>51.4713533257537</v>
      </c>
    </row>
    <row r="37" spans="1:9" ht="20.25" customHeight="1">
      <c r="A37" s="47" t="s">
        <v>225</v>
      </c>
      <c r="B37" s="61" t="s">
        <v>226</v>
      </c>
      <c r="C37" s="32">
        <v>2000</v>
      </c>
      <c r="D37" s="49">
        <v>2500</v>
      </c>
      <c r="E37" s="49">
        <v>2002.91</v>
      </c>
      <c r="F37" s="80">
        <v>2000</v>
      </c>
      <c r="G37" s="26">
        <v>3812</v>
      </c>
      <c r="H37" s="50">
        <f t="shared" si="0"/>
        <v>190.6</v>
      </c>
      <c r="I37" s="50">
        <f t="shared" si="1"/>
        <v>80.1164</v>
      </c>
    </row>
    <row r="38" spans="1:9" ht="112.5" customHeight="1">
      <c r="A38" s="47" t="s">
        <v>227</v>
      </c>
      <c r="B38" s="61" t="s">
        <v>273</v>
      </c>
      <c r="C38" s="32">
        <v>125000</v>
      </c>
      <c r="D38" s="49">
        <v>141827.6</v>
      </c>
      <c r="E38" s="49">
        <v>67502.42</v>
      </c>
      <c r="F38" s="13">
        <f>125000+42616</f>
        <v>167616</v>
      </c>
      <c r="G38" s="26">
        <v>74310.81</v>
      </c>
      <c r="H38" s="46">
        <f t="shared" si="0"/>
        <v>44.333959765177546</v>
      </c>
      <c r="I38" s="46">
        <f t="shared" si="1"/>
        <v>47.594699480214004</v>
      </c>
    </row>
    <row r="39" spans="1:9" ht="39" customHeight="1">
      <c r="A39" s="67" t="s">
        <v>3</v>
      </c>
      <c r="B39" s="65" t="s">
        <v>153</v>
      </c>
      <c r="C39" s="68">
        <f>C40+C41</f>
        <v>159000</v>
      </c>
      <c r="D39" s="24">
        <f>D40+D41</f>
        <v>122000</v>
      </c>
      <c r="E39" s="24">
        <f>E40+E41</f>
        <v>67577.09</v>
      </c>
      <c r="F39" s="69">
        <f>F40+F41</f>
        <v>159000</v>
      </c>
      <c r="G39" s="69">
        <f>G40+G41</f>
        <v>116639.72</v>
      </c>
      <c r="H39" s="50">
        <f t="shared" si="0"/>
        <v>73.3583144654088</v>
      </c>
      <c r="I39" s="50">
        <f t="shared" si="1"/>
        <v>55.39105737704918</v>
      </c>
    </row>
    <row r="40" spans="1:9" ht="56.25">
      <c r="A40" s="47" t="s">
        <v>173</v>
      </c>
      <c r="B40" s="61" t="s">
        <v>172</v>
      </c>
      <c r="C40" s="32">
        <v>156000</v>
      </c>
      <c r="D40" s="49">
        <v>120000</v>
      </c>
      <c r="E40" s="49">
        <v>64770.84</v>
      </c>
      <c r="F40" s="141">
        <v>156000</v>
      </c>
      <c r="G40" s="26">
        <v>99930.56</v>
      </c>
      <c r="H40" s="50">
        <f t="shared" si="0"/>
        <v>64.05805128205128</v>
      </c>
      <c r="I40" s="50">
        <f t="shared" si="1"/>
        <v>53.975699999999996</v>
      </c>
    </row>
    <row r="41" spans="1:9" ht="75">
      <c r="A41" s="47" t="s">
        <v>41</v>
      </c>
      <c r="B41" s="61" t="s">
        <v>42</v>
      </c>
      <c r="C41" s="32">
        <v>3000</v>
      </c>
      <c r="D41" s="49">
        <v>2000</v>
      </c>
      <c r="E41" s="49">
        <v>2806.25</v>
      </c>
      <c r="F41" s="142">
        <v>3000</v>
      </c>
      <c r="G41" s="26">
        <v>16709.16</v>
      </c>
      <c r="H41" s="50">
        <f t="shared" si="0"/>
        <v>556.972</v>
      </c>
      <c r="I41" s="50">
        <f t="shared" si="1"/>
        <v>140.3125</v>
      </c>
    </row>
    <row r="42" spans="1:9" ht="19.5" customHeight="1">
      <c r="A42" s="44" t="s">
        <v>4</v>
      </c>
      <c r="B42" s="163" t="s">
        <v>5</v>
      </c>
      <c r="C42" s="30">
        <v>100900</v>
      </c>
      <c r="D42" s="31">
        <v>100300</v>
      </c>
      <c r="E42" s="31">
        <v>56935.62</v>
      </c>
      <c r="F42" s="95">
        <v>100900</v>
      </c>
      <c r="G42" s="27">
        <v>79370.03</v>
      </c>
      <c r="H42" s="46">
        <f t="shared" si="0"/>
        <v>78.66207135777998</v>
      </c>
      <c r="I42" s="46">
        <f t="shared" si="1"/>
        <v>56.76532402791625</v>
      </c>
    </row>
    <row r="43" spans="1:9" ht="24.75" customHeight="1">
      <c r="A43" s="44" t="s">
        <v>6</v>
      </c>
      <c r="B43" s="163" t="s">
        <v>7</v>
      </c>
      <c r="C43" s="30">
        <v>68860</v>
      </c>
      <c r="D43" s="31">
        <v>61279.1</v>
      </c>
      <c r="E43" s="31">
        <v>31333.47</v>
      </c>
      <c r="F43" s="95">
        <v>68860</v>
      </c>
      <c r="G43" s="27">
        <v>39576.53</v>
      </c>
      <c r="H43" s="46">
        <f t="shared" si="0"/>
        <v>57.473903572465865</v>
      </c>
      <c r="I43" s="46">
        <f t="shared" si="1"/>
        <v>51.13239261020479</v>
      </c>
    </row>
    <row r="44" spans="1:9" ht="19.5" customHeight="1">
      <c r="A44" s="44" t="s">
        <v>8</v>
      </c>
      <c r="B44" s="163" t="s">
        <v>9</v>
      </c>
      <c r="C44" s="30"/>
      <c r="D44" s="31">
        <v>2990</v>
      </c>
      <c r="E44" s="31">
        <v>1794.45</v>
      </c>
      <c r="F44" s="95">
        <v>0</v>
      </c>
      <c r="G44" s="27">
        <v>8765.36</v>
      </c>
      <c r="H44" s="46"/>
      <c r="I44" s="46">
        <f t="shared" si="1"/>
        <v>60.01505016722408</v>
      </c>
    </row>
    <row r="45" spans="1:9" ht="18.75">
      <c r="A45" s="47"/>
      <c r="B45" s="71" t="s">
        <v>12</v>
      </c>
      <c r="C45" s="30">
        <f>C23+C6</f>
        <v>7387602.1</v>
      </c>
      <c r="D45" s="31">
        <f>D23+D6</f>
        <v>7578481.6</v>
      </c>
      <c r="E45" s="31">
        <f>E23+E6</f>
        <v>3482427.19</v>
      </c>
      <c r="F45" s="126">
        <f>F23+F6</f>
        <v>7430218.1</v>
      </c>
      <c r="G45" s="126">
        <f>G23+G6</f>
        <v>3222201.7999999993</v>
      </c>
      <c r="H45" s="46">
        <f t="shared" si="0"/>
        <v>43.36618059704061</v>
      </c>
      <c r="I45" s="46">
        <f t="shared" si="1"/>
        <v>45.95151606622625</v>
      </c>
    </row>
    <row r="46" spans="1:9" ht="19.5" customHeight="1">
      <c r="A46" s="44" t="s">
        <v>13</v>
      </c>
      <c r="B46" s="163" t="s">
        <v>14</v>
      </c>
      <c r="C46" s="31">
        <f>C47+C48+C49+C50</f>
        <v>1999865.59</v>
      </c>
      <c r="D46" s="31">
        <f>D47+D48+D49+D50</f>
        <v>3971181.5199999996</v>
      </c>
      <c r="E46" s="31">
        <f>E47+E48+E49+E50</f>
        <v>2032466.8</v>
      </c>
      <c r="F46" s="126">
        <f>F47+F48+F49+F50</f>
        <v>4348788.390000001</v>
      </c>
      <c r="G46" s="126">
        <f>G47+G48+G49+G50</f>
        <v>2528744.92</v>
      </c>
      <c r="H46" s="46">
        <f t="shared" si="0"/>
        <v>58.14826322234546</v>
      </c>
      <c r="I46" s="46">
        <f t="shared" si="1"/>
        <v>51.18040537215233</v>
      </c>
    </row>
    <row r="47" spans="1:9" ht="37.5" customHeight="1">
      <c r="A47" s="44" t="s">
        <v>15</v>
      </c>
      <c r="B47" s="163" t="s">
        <v>16</v>
      </c>
      <c r="C47" s="163"/>
      <c r="D47" s="32"/>
      <c r="E47" s="32"/>
      <c r="F47" s="8">
        <v>34764</v>
      </c>
      <c r="G47" s="26">
        <v>7821</v>
      </c>
      <c r="H47" s="50">
        <f t="shared" si="0"/>
        <v>22.497411114946498</v>
      </c>
      <c r="I47" s="50"/>
    </row>
    <row r="48" spans="1:9" ht="39.75" customHeight="1">
      <c r="A48" s="44" t="s">
        <v>17</v>
      </c>
      <c r="B48" s="163" t="s">
        <v>18</v>
      </c>
      <c r="C48" s="32">
        <v>1999865.59</v>
      </c>
      <c r="D48" s="49">
        <v>2043525.88</v>
      </c>
      <c r="E48" s="49">
        <v>1290073.86</v>
      </c>
      <c r="F48" s="8">
        <v>2609661.24</v>
      </c>
      <c r="G48" s="26">
        <v>1827676.94</v>
      </c>
      <c r="H48" s="50">
        <f t="shared" si="0"/>
        <v>70.03502646190199</v>
      </c>
      <c r="I48" s="50">
        <f t="shared" si="1"/>
        <v>63.129802887546504</v>
      </c>
    </row>
    <row r="49" spans="1:9" ht="42" customHeight="1">
      <c r="A49" s="44" t="s">
        <v>19</v>
      </c>
      <c r="B49" s="163" t="s">
        <v>20</v>
      </c>
      <c r="C49" s="32"/>
      <c r="D49" s="49">
        <v>1919895.59</v>
      </c>
      <c r="E49" s="49">
        <f>522981.69+212151.2</f>
        <v>735132.89</v>
      </c>
      <c r="F49" s="8">
        <v>1681587.71</v>
      </c>
      <c r="G49" s="26">
        <f>669979.24+11292.3</f>
        <v>681271.54</v>
      </c>
      <c r="H49" s="50">
        <f t="shared" si="0"/>
        <v>40.51358938630683</v>
      </c>
      <c r="I49" s="50">
        <f t="shared" si="1"/>
        <v>38.290253586133815</v>
      </c>
    </row>
    <row r="50" spans="1:9" ht="18.75">
      <c r="A50" s="44" t="s">
        <v>84</v>
      </c>
      <c r="B50" s="163" t="s">
        <v>21</v>
      </c>
      <c r="C50" s="163"/>
      <c r="D50" s="49">
        <v>7760.05</v>
      </c>
      <c r="E50" s="49">
        <v>7260.05</v>
      </c>
      <c r="F50" s="155">
        <v>22775.44</v>
      </c>
      <c r="G50" s="26">
        <v>11975.44</v>
      </c>
      <c r="H50" s="50">
        <f t="shared" si="0"/>
        <v>52.58049899365281</v>
      </c>
      <c r="I50" s="50">
        <f t="shared" si="1"/>
        <v>93.55674254676194</v>
      </c>
    </row>
    <row r="51" spans="1:9" ht="21.75" customHeight="1">
      <c r="A51" s="44" t="s">
        <v>22</v>
      </c>
      <c r="B51" s="163" t="s">
        <v>23</v>
      </c>
      <c r="C51" s="163"/>
      <c r="D51" s="31">
        <v>8000</v>
      </c>
      <c r="E51" s="31">
        <v>8281.16</v>
      </c>
      <c r="F51" s="124">
        <v>47110.8</v>
      </c>
      <c r="G51" s="125"/>
      <c r="H51" s="50"/>
      <c r="I51" s="50">
        <f t="shared" si="1"/>
        <v>103.5145</v>
      </c>
    </row>
    <row r="52" spans="1:9" ht="41.25" customHeight="1">
      <c r="A52" s="44" t="s">
        <v>163</v>
      </c>
      <c r="B52" s="163" t="s">
        <v>10</v>
      </c>
      <c r="C52" s="163"/>
      <c r="D52" s="30"/>
      <c r="E52" s="31">
        <v>268.98</v>
      </c>
      <c r="F52" s="143"/>
      <c r="G52" s="27">
        <v>660.71</v>
      </c>
      <c r="H52" s="50"/>
      <c r="I52" s="50"/>
    </row>
    <row r="53" spans="1:9" ht="23.25" customHeight="1">
      <c r="A53" s="44" t="s">
        <v>162</v>
      </c>
      <c r="B53" s="163" t="s">
        <v>11</v>
      </c>
      <c r="C53" s="163"/>
      <c r="D53" s="49"/>
      <c r="E53" s="31">
        <v>-31056.95</v>
      </c>
      <c r="F53" s="22">
        <v>-100628.23</v>
      </c>
      <c r="G53" s="27">
        <v>-853341.73</v>
      </c>
      <c r="H53" s="50"/>
      <c r="I53" s="50"/>
    </row>
    <row r="54" spans="1:9" ht="18.75">
      <c r="A54" s="47"/>
      <c r="B54" s="73" t="s">
        <v>24</v>
      </c>
      <c r="C54" s="31">
        <f>C45+C46+C51+C52+C53</f>
        <v>9387467.69</v>
      </c>
      <c r="D54" s="31">
        <f>D45+D46+D51+D52+D53</f>
        <v>11557663.12</v>
      </c>
      <c r="E54" s="31">
        <f>E45+E46+E51+E52+E53</f>
        <v>5492387.180000001</v>
      </c>
      <c r="F54" s="126">
        <f>F45+F46+F51+F52+F53</f>
        <v>11725489.06</v>
      </c>
      <c r="G54" s="126">
        <f>G45+G46+G51+G52+G53</f>
        <v>4898265.699999999</v>
      </c>
      <c r="H54" s="46">
        <f t="shared" si="0"/>
        <v>41.774510853537045</v>
      </c>
      <c r="I54" s="46">
        <f t="shared" si="1"/>
        <v>47.52160642661127</v>
      </c>
    </row>
    <row r="55" spans="1:9" ht="18.75">
      <c r="A55" s="40" t="s">
        <v>25</v>
      </c>
      <c r="B55" s="41" t="s">
        <v>26</v>
      </c>
      <c r="C55" s="41"/>
      <c r="D55" s="74"/>
      <c r="E55" s="74"/>
      <c r="F55" s="134"/>
      <c r="G55" s="135"/>
      <c r="H55" s="46"/>
      <c r="I55" s="46"/>
    </row>
    <row r="56" spans="1:9" ht="18.75" customHeight="1">
      <c r="A56" s="75" t="s">
        <v>27</v>
      </c>
      <c r="B56" s="71" t="s">
        <v>28</v>
      </c>
      <c r="C56" s="31">
        <f>C57+C58+C59+C60+C61+C62+C63</f>
        <v>1010842.4299999999</v>
      </c>
      <c r="D56" s="31">
        <f>D57+D58+D59+D60+D61+D62+D63</f>
        <v>691857.2100000001</v>
      </c>
      <c r="E56" s="31">
        <f>E57+E58+E59+E60+E61+E62+E63</f>
        <v>258781.12</v>
      </c>
      <c r="F56" s="31">
        <f>F57+F58+F59+F60+F61+F62+F63</f>
        <v>1012144.64</v>
      </c>
      <c r="G56" s="31">
        <f>G57+G58+G59+G60+G61+G62+G63</f>
        <v>372942.27</v>
      </c>
      <c r="H56" s="46">
        <f t="shared" si="0"/>
        <v>36.846736648232415</v>
      </c>
      <c r="I56" s="46">
        <f t="shared" si="1"/>
        <v>37.40383366099487</v>
      </c>
    </row>
    <row r="57" spans="1:9" ht="39.75" customHeight="1">
      <c r="A57" s="77" t="s">
        <v>29</v>
      </c>
      <c r="B57" s="78" t="s">
        <v>30</v>
      </c>
      <c r="C57" s="79">
        <v>2774</v>
      </c>
      <c r="D57" s="8">
        <v>2133</v>
      </c>
      <c r="E57" s="8">
        <v>1138.65</v>
      </c>
      <c r="F57" s="8">
        <v>2774</v>
      </c>
      <c r="G57" s="8">
        <v>1125.14</v>
      </c>
      <c r="H57" s="50">
        <f t="shared" si="0"/>
        <v>40.56020187454939</v>
      </c>
      <c r="I57" s="50">
        <f t="shared" si="1"/>
        <v>53.38255977496485</v>
      </c>
    </row>
    <row r="58" spans="1:9" ht="59.25" customHeight="1">
      <c r="A58" s="77" t="s">
        <v>31</v>
      </c>
      <c r="B58" s="78" t="s">
        <v>32</v>
      </c>
      <c r="C58" s="79">
        <v>92589</v>
      </c>
      <c r="D58" s="8">
        <v>81347</v>
      </c>
      <c r="E58" s="8">
        <v>39059.98</v>
      </c>
      <c r="F58" s="8">
        <v>92589</v>
      </c>
      <c r="G58" s="8">
        <v>39260.26</v>
      </c>
      <c r="H58" s="50">
        <f t="shared" si="0"/>
        <v>42.4027260257698</v>
      </c>
      <c r="I58" s="50">
        <f t="shared" si="1"/>
        <v>48.01649722792482</v>
      </c>
    </row>
    <row r="59" spans="1:9" ht="58.5" customHeight="1">
      <c r="A59" s="77" t="s">
        <v>33</v>
      </c>
      <c r="B59" s="78" t="s">
        <v>34</v>
      </c>
      <c r="C59" s="79">
        <v>122678</v>
      </c>
      <c r="D59" s="8">
        <v>104098</v>
      </c>
      <c r="E59" s="8">
        <v>52531.78</v>
      </c>
      <c r="F59" s="8">
        <v>140899</v>
      </c>
      <c r="G59" s="8">
        <v>60961.15</v>
      </c>
      <c r="H59" s="50">
        <f t="shared" si="0"/>
        <v>43.26585000603269</v>
      </c>
      <c r="I59" s="50">
        <f t="shared" si="1"/>
        <v>50.463774520163696</v>
      </c>
    </row>
    <row r="60" spans="1:9" ht="57.75" customHeight="1">
      <c r="A60" s="77" t="s">
        <v>35</v>
      </c>
      <c r="B60" s="78" t="s">
        <v>36</v>
      </c>
      <c r="C60" s="79">
        <v>116262.67</v>
      </c>
      <c r="D60" s="8">
        <v>103313.89</v>
      </c>
      <c r="E60" s="8">
        <v>47979.08</v>
      </c>
      <c r="F60" s="8">
        <v>97691.66</v>
      </c>
      <c r="G60" s="8">
        <v>45302.72</v>
      </c>
      <c r="H60" s="50">
        <f t="shared" si="0"/>
        <v>46.373170442594585</v>
      </c>
      <c r="I60" s="50">
        <f t="shared" si="1"/>
        <v>46.440105972197934</v>
      </c>
    </row>
    <row r="61" spans="1:9" ht="18.75">
      <c r="A61" s="81" t="s">
        <v>37</v>
      </c>
      <c r="B61" s="61" t="s">
        <v>38</v>
      </c>
      <c r="C61" s="124">
        <v>1740</v>
      </c>
      <c r="D61" s="14">
        <v>3697.53</v>
      </c>
      <c r="E61" s="14">
        <v>2819.88</v>
      </c>
      <c r="F61" s="14">
        <v>2373</v>
      </c>
      <c r="G61" s="14">
        <v>647.61</v>
      </c>
      <c r="H61" s="50">
        <f t="shared" si="0"/>
        <v>27.29077117572693</v>
      </c>
      <c r="I61" s="50">
        <f t="shared" si="1"/>
        <v>76.26388426868748</v>
      </c>
    </row>
    <row r="62" spans="1:9" ht="18.75" customHeight="1">
      <c r="A62" s="81" t="s">
        <v>39</v>
      </c>
      <c r="B62" s="59" t="s">
        <v>40</v>
      </c>
      <c r="C62" s="84">
        <v>122671.56</v>
      </c>
      <c r="D62" s="14">
        <v>66628.96</v>
      </c>
      <c r="E62" s="14"/>
      <c r="F62" s="14">
        <v>107571.27</v>
      </c>
      <c r="G62" s="14"/>
      <c r="H62" s="50"/>
      <c r="I62" s="50"/>
    </row>
    <row r="63" spans="1:9" ht="20.25" customHeight="1">
      <c r="A63" s="81" t="s">
        <v>154</v>
      </c>
      <c r="B63" s="59" t="s">
        <v>43</v>
      </c>
      <c r="C63" s="84">
        <v>552127.2</v>
      </c>
      <c r="D63" s="14">
        <v>330638.83</v>
      </c>
      <c r="E63" s="14">
        <v>115251.75</v>
      </c>
      <c r="F63" s="14">
        <v>568246.71</v>
      </c>
      <c r="G63" s="14">
        <v>225645.39</v>
      </c>
      <c r="H63" s="46">
        <f t="shared" si="0"/>
        <v>39.70905348488512</v>
      </c>
      <c r="I63" s="46">
        <f t="shared" si="1"/>
        <v>34.85729428694143</v>
      </c>
    </row>
    <row r="64" spans="1:9" ht="18.75" customHeight="1">
      <c r="A64" s="75" t="s">
        <v>44</v>
      </c>
      <c r="B64" s="83" t="s">
        <v>45</v>
      </c>
      <c r="C64" s="56">
        <f>C65</f>
        <v>495</v>
      </c>
      <c r="D64" s="10">
        <f>D65</f>
        <v>592.6</v>
      </c>
      <c r="E64" s="16">
        <f>E65</f>
        <v>134.82</v>
      </c>
      <c r="F64" s="31">
        <f>F65</f>
        <v>495</v>
      </c>
      <c r="G64" s="31">
        <f>G65</f>
        <v>222.89</v>
      </c>
      <c r="H64" s="46">
        <f t="shared" si="0"/>
        <v>45.028282828282826</v>
      </c>
      <c r="I64" s="50">
        <f t="shared" si="1"/>
        <v>22.750590617617277</v>
      </c>
    </row>
    <row r="65" spans="1:9" ht="18.75" customHeight="1">
      <c r="A65" s="81" t="s">
        <v>46</v>
      </c>
      <c r="B65" s="59" t="s">
        <v>47</v>
      </c>
      <c r="C65" s="84">
        <v>495</v>
      </c>
      <c r="D65" s="80">
        <v>592.6</v>
      </c>
      <c r="E65" s="80">
        <v>134.82</v>
      </c>
      <c r="F65" s="14">
        <v>495</v>
      </c>
      <c r="G65" s="14">
        <v>222.89</v>
      </c>
      <c r="H65" s="50">
        <f t="shared" si="0"/>
        <v>45.028282828282826</v>
      </c>
      <c r="I65" s="50">
        <f t="shared" si="1"/>
        <v>22.750590617617277</v>
      </c>
    </row>
    <row r="66" spans="1:9" ht="39" customHeight="1">
      <c r="A66" s="75" t="s">
        <v>48</v>
      </c>
      <c r="B66" s="83" t="s">
        <v>49</v>
      </c>
      <c r="C66" s="31">
        <f>C67+C68</f>
        <v>60568.5</v>
      </c>
      <c r="D66" s="31">
        <f>SUM(D67:D68)</f>
        <v>55459.8</v>
      </c>
      <c r="E66" s="31">
        <f>SUM(E67:E68)</f>
        <v>25343.29</v>
      </c>
      <c r="F66" s="31">
        <f>SUM(F67:F68)</f>
        <v>62994.6</v>
      </c>
      <c r="G66" s="31">
        <f>SUM(G67:G68)</f>
        <v>24448.980000000003</v>
      </c>
      <c r="H66" s="46">
        <f t="shared" si="0"/>
        <v>38.811231438885244</v>
      </c>
      <c r="I66" s="46">
        <f t="shared" si="1"/>
        <v>45.696684805931504</v>
      </c>
    </row>
    <row r="67" spans="1:9" ht="18.75" customHeight="1">
      <c r="A67" s="81" t="s">
        <v>50</v>
      </c>
      <c r="B67" s="59" t="s">
        <v>51</v>
      </c>
      <c r="C67" s="84">
        <v>12448.5</v>
      </c>
      <c r="D67" s="14">
        <v>11364.3</v>
      </c>
      <c r="E67" s="14">
        <v>5183.36</v>
      </c>
      <c r="F67" s="14">
        <v>14874.6</v>
      </c>
      <c r="G67" s="14">
        <v>6767.76</v>
      </c>
      <c r="H67" s="50">
        <f t="shared" si="0"/>
        <v>45.498769714815865</v>
      </c>
      <c r="I67" s="50">
        <f t="shared" si="1"/>
        <v>45.610904323187526</v>
      </c>
    </row>
    <row r="68" spans="1:9" ht="58.5" customHeight="1">
      <c r="A68" s="81" t="s">
        <v>52</v>
      </c>
      <c r="B68" s="78" t="s">
        <v>53</v>
      </c>
      <c r="C68" s="93">
        <v>48120</v>
      </c>
      <c r="D68" s="8">
        <v>44095.5</v>
      </c>
      <c r="E68" s="8">
        <v>20159.93</v>
      </c>
      <c r="F68" s="8">
        <v>48120</v>
      </c>
      <c r="G68" s="8">
        <v>17681.22</v>
      </c>
      <c r="H68" s="50">
        <f t="shared" si="0"/>
        <v>36.74401496259352</v>
      </c>
      <c r="I68" s="50">
        <f t="shared" si="1"/>
        <v>45.71879216700117</v>
      </c>
    </row>
    <row r="69" spans="1:9" ht="18.75" customHeight="1">
      <c r="A69" s="75" t="s">
        <v>54</v>
      </c>
      <c r="B69" s="83" t="s">
        <v>55</v>
      </c>
      <c r="C69" s="31">
        <f>C70+C72+C73+C74+C75+C71</f>
        <v>1592522.1</v>
      </c>
      <c r="D69" s="122">
        <f>D71+D72+D73+D74+D75+D70</f>
        <v>2663145.27</v>
      </c>
      <c r="E69" s="122">
        <f>E71+E72+E73+E74+E75+E70</f>
        <v>748163.1900000001</v>
      </c>
      <c r="F69" s="31">
        <f>F71+F72+F73+F74+F75+F70</f>
        <v>2263945.63</v>
      </c>
      <c r="G69" s="31">
        <f>G71+G72+G73+G74+G75+G70</f>
        <v>896891.74</v>
      </c>
      <c r="H69" s="46">
        <f t="shared" si="0"/>
        <v>39.61631092704289</v>
      </c>
      <c r="I69" s="46">
        <f t="shared" si="1"/>
        <v>28.09321738577183</v>
      </c>
    </row>
    <row r="70" spans="1:9" ht="18.75" customHeight="1">
      <c r="A70" s="81" t="s">
        <v>56</v>
      </c>
      <c r="B70" s="61" t="s">
        <v>61</v>
      </c>
      <c r="C70" s="79">
        <v>14778</v>
      </c>
      <c r="D70" s="14">
        <v>119513.2</v>
      </c>
      <c r="E70" s="14">
        <v>27104.86</v>
      </c>
      <c r="F70" s="14">
        <v>474</v>
      </c>
      <c r="G70" s="14">
        <v>582.04</v>
      </c>
      <c r="H70" s="50">
        <f t="shared" si="0"/>
        <v>122.79324894514767</v>
      </c>
      <c r="I70" s="50">
        <f t="shared" si="1"/>
        <v>22.679386042713272</v>
      </c>
    </row>
    <row r="71" spans="1:9" ht="18.75" customHeight="1">
      <c r="A71" s="81" t="s">
        <v>59</v>
      </c>
      <c r="B71" s="61" t="s">
        <v>60</v>
      </c>
      <c r="C71" s="79">
        <v>7309</v>
      </c>
      <c r="D71" s="14">
        <v>7730.77</v>
      </c>
      <c r="E71" s="14">
        <v>3163.41</v>
      </c>
      <c r="F71" s="14">
        <v>7309</v>
      </c>
      <c r="G71" s="14">
        <v>3299.35</v>
      </c>
      <c r="H71" s="50">
        <f aca="true" t="shared" si="2" ref="H71:H105">G71/F71*100</f>
        <v>45.140922150773015</v>
      </c>
      <c r="I71" s="50">
        <f aca="true" t="shared" si="3" ref="I71:I105">E71/D71*100</f>
        <v>40.919727271668926</v>
      </c>
    </row>
    <row r="72" spans="1:9" ht="18.75" customHeight="1">
      <c r="A72" s="81" t="s">
        <v>62</v>
      </c>
      <c r="B72" s="85" t="s">
        <v>63</v>
      </c>
      <c r="C72" s="79">
        <v>335266.1</v>
      </c>
      <c r="D72" s="14">
        <v>396782.36</v>
      </c>
      <c r="E72" s="14">
        <v>178227.45</v>
      </c>
      <c r="F72" s="14">
        <v>362803.21</v>
      </c>
      <c r="G72" s="14">
        <v>165103.02</v>
      </c>
      <c r="H72" s="50">
        <f t="shared" si="2"/>
        <v>45.507596253076144</v>
      </c>
      <c r="I72" s="50">
        <f t="shared" si="3"/>
        <v>44.9181889033575</v>
      </c>
    </row>
    <row r="73" spans="1:9" ht="18.75" customHeight="1">
      <c r="A73" s="81" t="s">
        <v>65</v>
      </c>
      <c r="B73" s="78" t="s">
        <v>64</v>
      </c>
      <c r="C73" s="79">
        <v>1042616</v>
      </c>
      <c r="D73" s="14">
        <v>1962798.52</v>
      </c>
      <c r="E73" s="14">
        <v>472228.13</v>
      </c>
      <c r="F73" s="14">
        <v>1688687.19</v>
      </c>
      <c r="G73" s="14">
        <v>649013.23</v>
      </c>
      <c r="H73" s="50">
        <f t="shared" si="2"/>
        <v>38.43300487167194</v>
      </c>
      <c r="I73" s="50">
        <f t="shared" si="3"/>
        <v>24.058920219687145</v>
      </c>
    </row>
    <row r="74" spans="1:9" ht="18.75" customHeight="1">
      <c r="A74" s="81" t="s">
        <v>66</v>
      </c>
      <c r="B74" s="59" t="s">
        <v>67</v>
      </c>
      <c r="C74" s="79">
        <v>27357</v>
      </c>
      <c r="D74" s="14">
        <v>27255.9</v>
      </c>
      <c r="E74" s="14">
        <v>9989.17</v>
      </c>
      <c r="F74" s="14">
        <v>27573.73</v>
      </c>
      <c r="G74" s="14">
        <v>12628.19</v>
      </c>
      <c r="H74" s="50">
        <f t="shared" si="2"/>
        <v>45.79790256885812</v>
      </c>
      <c r="I74" s="50">
        <f t="shared" si="3"/>
        <v>36.649569451017946</v>
      </c>
    </row>
    <row r="75" spans="1:9" ht="18.75" customHeight="1">
      <c r="A75" s="81" t="s">
        <v>68</v>
      </c>
      <c r="B75" s="59" t="s">
        <v>69</v>
      </c>
      <c r="C75" s="79">
        <v>165196</v>
      </c>
      <c r="D75" s="14">
        <v>149064.52</v>
      </c>
      <c r="E75" s="14">
        <v>57450.17</v>
      </c>
      <c r="F75" s="14">
        <v>177098.5</v>
      </c>
      <c r="G75" s="14">
        <v>66265.91</v>
      </c>
      <c r="H75" s="50">
        <f t="shared" si="2"/>
        <v>37.41754447383801</v>
      </c>
      <c r="I75" s="50">
        <f t="shared" si="3"/>
        <v>38.54047227334848</v>
      </c>
    </row>
    <row r="76" spans="1:9" ht="18.75" customHeight="1">
      <c r="A76" s="75" t="s">
        <v>70</v>
      </c>
      <c r="B76" s="71" t="s">
        <v>71</v>
      </c>
      <c r="C76" s="31">
        <f>SUM(C77+C78+C80+C79)</f>
        <v>1594919.3599999999</v>
      </c>
      <c r="D76" s="31">
        <f>SUM(D77+D78+D80+D79)</f>
        <v>3135479.45</v>
      </c>
      <c r="E76" s="31">
        <f>SUM(E77+E78+E80+E79)</f>
        <v>574389.28</v>
      </c>
      <c r="F76" s="31">
        <f>SUM(F77+F78+F80+F79)</f>
        <v>3161586.71</v>
      </c>
      <c r="G76" s="31">
        <f>SUM(G77+G78+G80+G79)</f>
        <v>617991.3300000001</v>
      </c>
      <c r="H76" s="46">
        <f t="shared" si="2"/>
        <v>19.54687271569408</v>
      </c>
      <c r="I76" s="46">
        <f t="shared" si="3"/>
        <v>18.31902550023091</v>
      </c>
    </row>
    <row r="77" spans="1:9" ht="18.75" customHeight="1">
      <c r="A77" s="81" t="s">
        <v>72</v>
      </c>
      <c r="B77" s="86" t="s">
        <v>73</v>
      </c>
      <c r="C77" s="132">
        <v>493401.23</v>
      </c>
      <c r="D77" s="14">
        <v>821002.81</v>
      </c>
      <c r="E77" s="14">
        <v>18270.1</v>
      </c>
      <c r="F77" s="14">
        <v>1028144.8</v>
      </c>
      <c r="G77" s="14">
        <v>217026.62</v>
      </c>
      <c r="H77" s="50">
        <f t="shared" si="2"/>
        <v>21.108565641726727</v>
      </c>
      <c r="I77" s="50">
        <f t="shared" si="3"/>
        <v>2.225339521066925</v>
      </c>
    </row>
    <row r="78" spans="1:9" ht="18.75" customHeight="1">
      <c r="A78" s="81" t="s">
        <v>74</v>
      </c>
      <c r="B78" s="86" t="s">
        <v>75</v>
      </c>
      <c r="C78" s="132">
        <v>329237.66</v>
      </c>
      <c r="D78" s="14">
        <v>1034395.51</v>
      </c>
      <c r="E78" s="14">
        <v>279749.54</v>
      </c>
      <c r="F78" s="14">
        <v>831847.91</v>
      </c>
      <c r="G78" s="14">
        <v>32962.64</v>
      </c>
      <c r="H78" s="50">
        <f t="shared" si="2"/>
        <v>3.9625801307837625</v>
      </c>
      <c r="I78" s="50">
        <f t="shared" si="3"/>
        <v>27.044736495424264</v>
      </c>
    </row>
    <row r="79" spans="1:9" ht="18.75" customHeight="1">
      <c r="A79" s="81" t="s">
        <v>76</v>
      </c>
      <c r="B79" s="61" t="s">
        <v>77</v>
      </c>
      <c r="C79" s="132">
        <v>585976.46</v>
      </c>
      <c r="D79" s="14">
        <v>1105111.13</v>
      </c>
      <c r="E79" s="14">
        <v>192344.54</v>
      </c>
      <c r="F79" s="14">
        <v>1113847.89</v>
      </c>
      <c r="G79" s="14">
        <v>283190.82</v>
      </c>
      <c r="H79" s="50">
        <f t="shared" si="2"/>
        <v>25.424550564081066</v>
      </c>
      <c r="I79" s="50">
        <f t="shared" si="3"/>
        <v>17.40499527861963</v>
      </c>
    </row>
    <row r="80" spans="1:9" ht="18.75" customHeight="1">
      <c r="A80" s="81" t="s">
        <v>78</v>
      </c>
      <c r="B80" s="59" t="s">
        <v>79</v>
      </c>
      <c r="C80" s="150">
        <v>186304.01</v>
      </c>
      <c r="D80" s="14">
        <v>174970</v>
      </c>
      <c r="E80" s="14">
        <v>84025.1</v>
      </c>
      <c r="F80" s="14">
        <v>187746.11</v>
      </c>
      <c r="G80" s="14">
        <v>84811.25</v>
      </c>
      <c r="H80" s="50">
        <f t="shared" si="2"/>
        <v>45.173372699972326</v>
      </c>
      <c r="I80" s="50">
        <f t="shared" si="3"/>
        <v>48.02257529862262</v>
      </c>
    </row>
    <row r="81" spans="1:9" ht="18.75" customHeight="1">
      <c r="A81" s="87" t="s">
        <v>80</v>
      </c>
      <c r="B81" s="83" t="s">
        <v>81</v>
      </c>
      <c r="C81" s="56">
        <f>C82</f>
        <v>10100</v>
      </c>
      <c r="D81" s="31">
        <f>D82</f>
        <v>12266.28</v>
      </c>
      <c r="E81" s="56">
        <f>E82</f>
        <v>400.01</v>
      </c>
      <c r="F81" s="31">
        <f>F82</f>
        <v>18520.9</v>
      </c>
      <c r="G81" s="31">
        <f>G82</f>
        <v>1900.33</v>
      </c>
      <c r="H81" s="46">
        <f t="shared" si="2"/>
        <v>10.260462504521916</v>
      </c>
      <c r="I81" s="46">
        <f t="shared" si="3"/>
        <v>3.2610538810462506</v>
      </c>
    </row>
    <row r="82" spans="1:9" ht="21.75" customHeight="1">
      <c r="A82" s="81" t="s">
        <v>82</v>
      </c>
      <c r="B82" s="61" t="s">
        <v>83</v>
      </c>
      <c r="C82" s="80">
        <v>10100</v>
      </c>
      <c r="D82" s="80">
        <v>12266.28</v>
      </c>
      <c r="E82" s="80">
        <v>400.01</v>
      </c>
      <c r="F82" s="14">
        <v>18520.9</v>
      </c>
      <c r="G82" s="14">
        <v>1900.33</v>
      </c>
      <c r="H82" s="50">
        <f t="shared" si="2"/>
        <v>10.260462504521916</v>
      </c>
      <c r="I82" s="50">
        <f t="shared" si="3"/>
        <v>3.2610538810462506</v>
      </c>
    </row>
    <row r="83" spans="1:9" ht="18.75" customHeight="1">
      <c r="A83" s="87" t="s">
        <v>86</v>
      </c>
      <c r="B83" s="83" t="s">
        <v>87</v>
      </c>
      <c r="C83" s="31">
        <f>SUM(C84+C85+C86+C87)</f>
        <v>4044691.8400000003</v>
      </c>
      <c r="D83" s="31">
        <f>SUM(D84+D85+D86+D87)</f>
        <v>5408168.99</v>
      </c>
      <c r="E83" s="31">
        <f>SUM(E84+E85+E86+E87)</f>
        <v>2785767.64</v>
      </c>
      <c r="F83" s="31">
        <f>SUM(F84+F85+F86+F87)</f>
        <v>5534240.04</v>
      </c>
      <c r="G83" s="31">
        <f>SUM(G84+G85+G86+G87)</f>
        <v>2919994.0500000003</v>
      </c>
      <c r="H83" s="46">
        <f t="shared" si="2"/>
        <v>52.76233103181408</v>
      </c>
      <c r="I83" s="46">
        <f t="shared" si="3"/>
        <v>51.51036598802731</v>
      </c>
    </row>
    <row r="84" spans="1:9" ht="18.75" customHeight="1">
      <c r="A84" s="77" t="s">
        <v>88</v>
      </c>
      <c r="B84" s="59" t="s">
        <v>89</v>
      </c>
      <c r="C84" s="132">
        <v>915771.37</v>
      </c>
      <c r="D84" s="14">
        <v>1820325.74</v>
      </c>
      <c r="E84" s="14">
        <v>787804.94</v>
      </c>
      <c r="F84" s="14">
        <v>2355469.62</v>
      </c>
      <c r="G84" s="14">
        <v>1157928.52</v>
      </c>
      <c r="H84" s="50">
        <f t="shared" si="2"/>
        <v>49.15913625750775</v>
      </c>
      <c r="I84" s="50">
        <f t="shared" si="3"/>
        <v>43.278239860520785</v>
      </c>
    </row>
    <row r="85" spans="1:9" ht="18.75" customHeight="1">
      <c r="A85" s="81" t="s">
        <v>90</v>
      </c>
      <c r="B85" s="86" t="s">
        <v>91</v>
      </c>
      <c r="C85" s="132">
        <v>2755748.99</v>
      </c>
      <c r="D85" s="14">
        <v>2995088.93</v>
      </c>
      <c r="E85" s="14">
        <v>1828738.76</v>
      </c>
      <c r="F85" s="14">
        <v>2711967.8</v>
      </c>
      <c r="G85" s="14">
        <v>1651941.55</v>
      </c>
      <c r="H85" s="50">
        <f t="shared" si="2"/>
        <v>60.91302227113464</v>
      </c>
      <c r="I85" s="50">
        <f t="shared" si="3"/>
        <v>61.057911893120306</v>
      </c>
    </row>
    <row r="86" spans="1:9" ht="21" customHeight="1">
      <c r="A86" s="81" t="s">
        <v>92</v>
      </c>
      <c r="B86" s="61" t="s">
        <v>93</v>
      </c>
      <c r="C86" s="132">
        <v>115610.93</v>
      </c>
      <c r="D86" s="14">
        <v>136550.28</v>
      </c>
      <c r="E86" s="14">
        <v>61594.38</v>
      </c>
      <c r="F86" s="14">
        <v>162460.18</v>
      </c>
      <c r="G86" s="14">
        <v>59162.77</v>
      </c>
      <c r="H86" s="50">
        <f t="shared" si="2"/>
        <v>36.416782253965245</v>
      </c>
      <c r="I86" s="50">
        <f t="shared" si="3"/>
        <v>45.10747250023947</v>
      </c>
    </row>
    <row r="87" spans="1:9" ht="18.75" customHeight="1">
      <c r="A87" s="81" t="s">
        <v>94</v>
      </c>
      <c r="B87" s="85" t="s">
        <v>95</v>
      </c>
      <c r="C87" s="132">
        <v>257560.55</v>
      </c>
      <c r="D87" s="14">
        <v>456204.04</v>
      </c>
      <c r="E87" s="14">
        <v>107629.56</v>
      </c>
      <c r="F87" s="14">
        <v>304342.44</v>
      </c>
      <c r="G87" s="14">
        <v>50961.21</v>
      </c>
      <c r="H87" s="50">
        <f t="shared" si="2"/>
        <v>16.7446939046687</v>
      </c>
      <c r="I87" s="50">
        <f t="shared" si="3"/>
        <v>23.592417112307906</v>
      </c>
    </row>
    <row r="88" spans="1:9" ht="18.75" customHeight="1">
      <c r="A88" s="87" t="s">
        <v>96</v>
      </c>
      <c r="B88" s="83" t="s">
        <v>171</v>
      </c>
      <c r="C88" s="31">
        <f>C89</f>
        <v>321696.66</v>
      </c>
      <c r="D88" s="31">
        <f>D89</f>
        <v>298816.78</v>
      </c>
      <c r="E88" s="31">
        <f>E89</f>
        <v>122909.94</v>
      </c>
      <c r="F88" s="31">
        <f>F89</f>
        <v>340015.01</v>
      </c>
      <c r="G88" s="31">
        <f>G89</f>
        <v>137102.02</v>
      </c>
      <c r="H88" s="46">
        <f t="shared" si="2"/>
        <v>40.322343416545046</v>
      </c>
      <c r="I88" s="46">
        <f t="shared" si="3"/>
        <v>41.13220817117432</v>
      </c>
    </row>
    <row r="89" spans="1:9" ht="18.75" customHeight="1">
      <c r="A89" s="81" t="s">
        <v>97</v>
      </c>
      <c r="B89" s="59" t="s">
        <v>98</v>
      </c>
      <c r="C89" s="84">
        <v>321696.66</v>
      </c>
      <c r="D89" s="84">
        <v>298816.78</v>
      </c>
      <c r="E89" s="84">
        <v>122909.94</v>
      </c>
      <c r="F89" s="14">
        <v>340015.01</v>
      </c>
      <c r="G89" s="14">
        <v>137102.02</v>
      </c>
      <c r="H89" s="50">
        <f t="shared" si="2"/>
        <v>40.322343416545046</v>
      </c>
      <c r="I89" s="50">
        <f t="shared" si="3"/>
        <v>41.13220817117432</v>
      </c>
    </row>
    <row r="90" spans="1:9" ht="18.75" customHeight="1">
      <c r="A90" s="75" t="s">
        <v>103</v>
      </c>
      <c r="B90" s="71" t="s">
        <v>104</v>
      </c>
      <c r="C90" s="31">
        <f>C91+C92+C93+C94+C95</f>
        <v>411845.60000000003</v>
      </c>
      <c r="D90" s="31">
        <f>D91+D92+D93+D94+D95</f>
        <v>424196.38</v>
      </c>
      <c r="E90" s="31">
        <f>E91+E92+E93+E94+E95</f>
        <v>189827.27000000002</v>
      </c>
      <c r="F90" s="31">
        <f>F91+F92+F93+F94+F95</f>
        <v>397243.81999999995</v>
      </c>
      <c r="G90" s="31">
        <f>G91+G92+G93+G94+G95</f>
        <v>183495.52000000002</v>
      </c>
      <c r="H90" s="46">
        <f t="shared" si="2"/>
        <v>46.19216480195967</v>
      </c>
      <c r="I90" s="46">
        <f t="shared" si="3"/>
        <v>44.749856186891556</v>
      </c>
    </row>
    <row r="91" spans="1:9" ht="18.75" customHeight="1">
      <c r="A91" s="81" t="s">
        <v>105</v>
      </c>
      <c r="B91" s="59" t="s">
        <v>106</v>
      </c>
      <c r="C91" s="79"/>
      <c r="D91" s="14">
        <v>21991</v>
      </c>
      <c r="E91" s="14">
        <v>10862.24</v>
      </c>
      <c r="F91" s="80"/>
      <c r="G91" s="80"/>
      <c r="H91" s="50"/>
      <c r="I91" s="50">
        <f t="shared" si="3"/>
        <v>49.394024828338864</v>
      </c>
    </row>
    <row r="92" spans="1:9" ht="18.75" customHeight="1">
      <c r="A92" s="81" t="s">
        <v>107</v>
      </c>
      <c r="B92" s="86" t="s">
        <v>108</v>
      </c>
      <c r="C92" s="133">
        <v>54463.79</v>
      </c>
      <c r="D92" s="14">
        <v>51249.9</v>
      </c>
      <c r="E92" s="14">
        <v>24548.35</v>
      </c>
      <c r="F92" s="14">
        <v>59662.2</v>
      </c>
      <c r="G92" s="14">
        <v>29790.67</v>
      </c>
      <c r="H92" s="50">
        <f t="shared" si="2"/>
        <v>49.93223515056434</v>
      </c>
      <c r="I92" s="50">
        <f t="shared" si="3"/>
        <v>47.899312974269215</v>
      </c>
    </row>
    <row r="93" spans="1:9" ht="18.75" customHeight="1">
      <c r="A93" s="81" t="s">
        <v>109</v>
      </c>
      <c r="B93" s="59" t="s">
        <v>110</v>
      </c>
      <c r="C93" s="133">
        <v>131235.7</v>
      </c>
      <c r="D93" s="14">
        <v>115763.61</v>
      </c>
      <c r="E93" s="14">
        <v>46502.72</v>
      </c>
      <c r="F93" s="14">
        <v>150800.96</v>
      </c>
      <c r="G93" s="14">
        <v>72491.91</v>
      </c>
      <c r="H93" s="50">
        <f t="shared" si="2"/>
        <v>48.07125233155015</v>
      </c>
      <c r="I93" s="50">
        <f t="shared" si="3"/>
        <v>40.17041279206825</v>
      </c>
    </row>
    <row r="94" spans="1:9" ht="18.75" customHeight="1">
      <c r="A94" s="81" t="s">
        <v>111</v>
      </c>
      <c r="B94" s="78" t="s">
        <v>112</v>
      </c>
      <c r="C94" s="133">
        <v>135891.41</v>
      </c>
      <c r="D94" s="14">
        <v>154378.07</v>
      </c>
      <c r="E94" s="14">
        <v>68128.85</v>
      </c>
      <c r="F94" s="14">
        <v>97340.62</v>
      </c>
      <c r="G94" s="14">
        <v>40598.31</v>
      </c>
      <c r="H94" s="50">
        <f t="shared" si="2"/>
        <v>41.70747011884658</v>
      </c>
      <c r="I94" s="50">
        <f t="shared" si="3"/>
        <v>44.131170962300544</v>
      </c>
    </row>
    <row r="95" spans="1:9" ht="18.75" customHeight="1">
      <c r="A95" s="81" t="s">
        <v>113</v>
      </c>
      <c r="B95" s="59" t="s">
        <v>114</v>
      </c>
      <c r="C95" s="133">
        <v>90254.7</v>
      </c>
      <c r="D95" s="14">
        <v>80813.8</v>
      </c>
      <c r="E95" s="14">
        <v>39785.11</v>
      </c>
      <c r="F95" s="14">
        <v>89440.04</v>
      </c>
      <c r="G95" s="14">
        <v>40614.63</v>
      </c>
      <c r="H95" s="50">
        <f t="shared" si="2"/>
        <v>45.409896954428916</v>
      </c>
      <c r="I95" s="50">
        <f t="shared" si="3"/>
        <v>49.23058933004016</v>
      </c>
    </row>
    <row r="96" spans="1:9" ht="18.75" customHeight="1">
      <c r="A96" s="75" t="s">
        <v>115</v>
      </c>
      <c r="B96" s="91" t="s">
        <v>102</v>
      </c>
      <c r="C96" s="56">
        <f>SUM(C97:C100)</f>
        <v>59766</v>
      </c>
      <c r="D96" s="31">
        <f>SUM(D97:D100)</f>
        <v>92000</v>
      </c>
      <c r="E96" s="31">
        <f>SUM(E97:E100)</f>
        <v>51816.909999999996</v>
      </c>
      <c r="F96" s="31">
        <f>SUM(F97:F100)</f>
        <v>131436</v>
      </c>
      <c r="G96" s="31">
        <f>SUM(G97:G100)</f>
        <v>68551.14</v>
      </c>
      <c r="H96" s="46">
        <f t="shared" si="2"/>
        <v>52.155528165799325</v>
      </c>
      <c r="I96" s="46">
        <f t="shared" si="3"/>
        <v>56.32272826086956</v>
      </c>
    </row>
    <row r="97" spans="1:9" ht="18.75" customHeight="1">
      <c r="A97" s="81" t="s">
        <v>155</v>
      </c>
      <c r="B97" s="92" t="s">
        <v>165</v>
      </c>
      <c r="C97" s="84">
        <v>8000</v>
      </c>
      <c r="D97" s="14">
        <v>8000</v>
      </c>
      <c r="E97" s="14">
        <v>2615.53</v>
      </c>
      <c r="F97" s="14">
        <v>8000</v>
      </c>
      <c r="G97" s="14">
        <v>717.34</v>
      </c>
      <c r="H97" s="50">
        <f t="shared" si="2"/>
        <v>8.96675</v>
      </c>
      <c r="I97" s="50">
        <f t="shared" si="3"/>
        <v>32.694125</v>
      </c>
    </row>
    <row r="98" spans="1:9" ht="18.75" customHeight="1">
      <c r="A98" s="81" t="s">
        <v>258</v>
      </c>
      <c r="B98" s="92" t="s">
        <v>261</v>
      </c>
      <c r="C98" s="84">
        <v>6466</v>
      </c>
      <c r="D98" s="14"/>
      <c r="E98" s="14"/>
      <c r="F98" s="14">
        <v>6466</v>
      </c>
      <c r="G98" s="14">
        <v>3215.95</v>
      </c>
      <c r="H98" s="50">
        <f t="shared" si="2"/>
        <v>49.736313021961024</v>
      </c>
      <c r="I98" s="50"/>
    </row>
    <row r="99" spans="1:9" ht="18.75" customHeight="1">
      <c r="A99" s="81" t="s">
        <v>156</v>
      </c>
      <c r="B99" s="93" t="s">
        <v>166</v>
      </c>
      <c r="C99" s="80">
        <v>42300</v>
      </c>
      <c r="D99" s="14">
        <v>84000</v>
      </c>
      <c r="E99" s="14">
        <v>49201.38</v>
      </c>
      <c r="F99" s="14">
        <v>113970</v>
      </c>
      <c r="G99" s="14">
        <v>64617.85</v>
      </c>
      <c r="H99" s="50">
        <f t="shared" si="2"/>
        <v>56.69724488900588</v>
      </c>
      <c r="I99" s="50">
        <f t="shared" si="3"/>
        <v>58.573071428571424</v>
      </c>
    </row>
    <row r="100" spans="1:9" ht="18.75" customHeight="1">
      <c r="A100" s="81" t="s">
        <v>252</v>
      </c>
      <c r="B100" s="93" t="s">
        <v>253</v>
      </c>
      <c r="C100" s="84">
        <v>3000</v>
      </c>
      <c r="D100" s="84"/>
      <c r="E100" s="84"/>
      <c r="F100" s="14">
        <v>3000</v>
      </c>
      <c r="G100" s="14"/>
      <c r="H100" s="50"/>
      <c r="I100" s="50"/>
    </row>
    <row r="101" spans="1:9" ht="18.75" customHeight="1">
      <c r="A101" s="94" t="s">
        <v>157</v>
      </c>
      <c r="B101" s="95" t="s">
        <v>167</v>
      </c>
      <c r="C101" s="56">
        <f>SUM(C102:C103)</f>
        <v>37576</v>
      </c>
      <c r="D101" s="31">
        <f>SUM(D102:D103)</f>
        <v>37551</v>
      </c>
      <c r="E101" s="56">
        <f>SUM(E102:E103)</f>
        <v>15517.55</v>
      </c>
      <c r="F101" s="31">
        <f>SUM(F102:F103)</f>
        <v>37574.5</v>
      </c>
      <c r="G101" s="31">
        <f>SUM(G102:G103)</f>
        <v>14419.939999999999</v>
      </c>
      <c r="H101" s="46">
        <f t="shared" si="2"/>
        <v>38.37693116342199</v>
      </c>
      <c r="I101" s="46">
        <f t="shared" si="3"/>
        <v>41.32393278474608</v>
      </c>
    </row>
    <row r="102" spans="1:9" ht="18.75" customHeight="1">
      <c r="A102" s="96" t="s">
        <v>158</v>
      </c>
      <c r="B102" s="93" t="s">
        <v>100</v>
      </c>
      <c r="C102" s="84">
        <v>2976</v>
      </c>
      <c r="D102" s="14">
        <v>2976</v>
      </c>
      <c r="E102" s="14">
        <v>1090.73</v>
      </c>
      <c r="F102" s="14">
        <v>2976</v>
      </c>
      <c r="G102" s="14">
        <v>1373.87</v>
      </c>
      <c r="H102" s="50">
        <f t="shared" si="2"/>
        <v>46.164986559139784</v>
      </c>
      <c r="I102" s="50">
        <f t="shared" si="3"/>
        <v>36.650873655913976</v>
      </c>
    </row>
    <row r="103" spans="1:9" ht="18.75" customHeight="1">
      <c r="A103" s="96" t="s">
        <v>159</v>
      </c>
      <c r="B103" s="93" t="s">
        <v>168</v>
      </c>
      <c r="C103" s="84">
        <v>34600</v>
      </c>
      <c r="D103" s="14">
        <v>34575</v>
      </c>
      <c r="E103" s="14">
        <v>14426.82</v>
      </c>
      <c r="F103" s="14">
        <v>34598.5</v>
      </c>
      <c r="G103" s="14">
        <v>13046.07</v>
      </c>
      <c r="H103" s="50">
        <f t="shared" si="2"/>
        <v>37.70703932251398</v>
      </c>
      <c r="I103" s="50">
        <f t="shared" si="3"/>
        <v>41.72616052060737</v>
      </c>
    </row>
    <row r="104" spans="1:9" ht="18.75" customHeight="1">
      <c r="A104" s="87" t="s">
        <v>160</v>
      </c>
      <c r="B104" s="95" t="s">
        <v>169</v>
      </c>
      <c r="C104" s="31">
        <f>C105</f>
        <v>366830.9</v>
      </c>
      <c r="D104" s="31">
        <f>D105</f>
        <v>327881.2</v>
      </c>
      <c r="E104" s="31">
        <f>E105</f>
        <v>141738.21</v>
      </c>
      <c r="F104" s="31">
        <f>F105</f>
        <v>366830.9</v>
      </c>
      <c r="G104" s="31">
        <f>G105</f>
        <v>162353.72</v>
      </c>
      <c r="H104" s="46">
        <f t="shared" si="2"/>
        <v>44.2584635045739</v>
      </c>
      <c r="I104" s="46">
        <f t="shared" si="3"/>
        <v>43.228526063708436</v>
      </c>
    </row>
    <row r="105" spans="1:9" ht="39.75" customHeight="1">
      <c r="A105" s="77" t="s">
        <v>161</v>
      </c>
      <c r="B105" s="93" t="s">
        <v>152</v>
      </c>
      <c r="C105" s="80">
        <v>366830.9</v>
      </c>
      <c r="D105" s="8">
        <v>327881.2</v>
      </c>
      <c r="E105" s="8">
        <v>141738.21</v>
      </c>
      <c r="F105" s="7">
        <v>366830.9</v>
      </c>
      <c r="G105" s="7">
        <v>162353.72</v>
      </c>
      <c r="H105" s="50">
        <f t="shared" si="2"/>
        <v>44.2584635045739</v>
      </c>
      <c r="I105" s="50">
        <f t="shared" si="3"/>
        <v>43.228526063708436</v>
      </c>
    </row>
    <row r="106" spans="1:9" ht="18.75" customHeight="1">
      <c r="A106" s="81"/>
      <c r="B106" s="71" t="s">
        <v>116</v>
      </c>
      <c r="C106" s="31">
        <f>SUM(C56+C64+C66+C69+C76+C81+C83+C88+C90+C96+C101+C104)</f>
        <v>9511854.39</v>
      </c>
      <c r="D106" s="31">
        <f>SUM(D56+D64+D66+D69+D76+D81+D83+88:88+D90+D96+D101+D104)</f>
        <v>13147414.96</v>
      </c>
      <c r="E106" s="31">
        <f>SUM(E56+E64+E66+E69+E76+E81+E83+88:88+E90+E96+E101+E104)</f>
        <v>4914789.23</v>
      </c>
      <c r="F106" s="31">
        <f>SUM(F56+F64+F66+F69+F76+F81+F83+88:88+F90+F96+F101+F104)</f>
        <v>13327027.75</v>
      </c>
      <c r="G106" s="31">
        <f>SUM(G56+G64+G66+G69+G76+G81+G83+88:88+G90+G96+G101+G104)</f>
        <v>5400313.929999999</v>
      </c>
      <c r="H106" s="46">
        <f>G106/F106*100</f>
        <v>40.52151786057472</v>
      </c>
      <c r="I106" s="46">
        <f>E106/D106*100</f>
        <v>37.382171666086975</v>
      </c>
    </row>
    <row r="107" spans="1:9" ht="18.75" customHeight="1">
      <c r="A107" s="81"/>
      <c r="B107" s="59" t="s">
        <v>117</v>
      </c>
      <c r="C107" s="97">
        <f>C54-C106</f>
        <v>-124386.70000000112</v>
      </c>
      <c r="D107" s="97">
        <f>D54-D106</f>
        <v>-1589751.8400000017</v>
      </c>
      <c r="E107" s="97">
        <f>E54-E106</f>
        <v>577597.9500000002</v>
      </c>
      <c r="F107" s="144">
        <f>F54-F106</f>
        <v>-1601538.6899999995</v>
      </c>
      <c r="G107" s="158">
        <f>G54-G106</f>
        <v>-502048.2299999995</v>
      </c>
      <c r="H107" s="98"/>
      <c r="I107" s="99"/>
    </row>
    <row r="108" spans="1:9" ht="18.75" customHeight="1">
      <c r="A108" s="40" t="s">
        <v>118</v>
      </c>
      <c r="B108" s="36" t="s">
        <v>119</v>
      </c>
      <c r="C108" s="31"/>
      <c r="D108" s="100"/>
      <c r="E108" s="100"/>
      <c r="F108" s="145"/>
      <c r="G108" s="146"/>
      <c r="H108" s="98"/>
      <c r="I108" s="99"/>
    </row>
    <row r="109" spans="1:9" ht="22.5" customHeight="1">
      <c r="A109" s="102" t="s">
        <v>120</v>
      </c>
      <c r="B109" s="61" t="s">
        <v>121</v>
      </c>
      <c r="C109" s="80">
        <f>C112-C116+C125</f>
        <v>124386.70000000019</v>
      </c>
      <c r="D109" s="80">
        <f>D112-D116+D125</f>
        <v>125417.00000000009</v>
      </c>
      <c r="E109" s="128">
        <f>E112-E116+E125+E127</f>
        <v>-1081594.1300000001</v>
      </c>
      <c r="F109" s="147">
        <f>F112-F116+F125</f>
        <v>138075.7000000002</v>
      </c>
      <c r="G109" s="148">
        <f>G112-G116+G125+G127</f>
        <v>-475929</v>
      </c>
      <c r="H109" s="103"/>
      <c r="I109" s="99"/>
    </row>
    <row r="110" spans="1:9" ht="18.75" customHeight="1">
      <c r="A110" s="102" t="s">
        <v>122</v>
      </c>
      <c r="B110" s="104" t="s">
        <v>123</v>
      </c>
      <c r="C110" s="80">
        <f aca="true" t="shared" si="4" ref="C110:G111">C113-C117</f>
        <v>124386.70000000019</v>
      </c>
      <c r="D110" s="80">
        <f t="shared" si="4"/>
        <v>128553.1000000001</v>
      </c>
      <c r="E110" s="80">
        <f t="shared" si="4"/>
        <v>-1078458.1</v>
      </c>
      <c r="F110" s="93">
        <f t="shared" si="4"/>
        <v>124386.70000000019</v>
      </c>
      <c r="G110" s="93">
        <f t="shared" si="4"/>
        <v>-675929</v>
      </c>
      <c r="H110" s="105"/>
      <c r="I110" s="99"/>
    </row>
    <row r="111" spans="1:9" ht="36.75" customHeight="1">
      <c r="A111" s="102" t="s">
        <v>147</v>
      </c>
      <c r="B111" s="104" t="s">
        <v>148</v>
      </c>
      <c r="C111" s="80">
        <f t="shared" si="4"/>
        <v>0</v>
      </c>
      <c r="D111" s="80">
        <f t="shared" si="4"/>
        <v>-7138</v>
      </c>
      <c r="E111" s="80">
        <f t="shared" si="4"/>
        <v>-7137.93</v>
      </c>
      <c r="F111" s="93"/>
      <c r="G111" s="148"/>
      <c r="H111" s="105"/>
      <c r="I111" s="99"/>
    </row>
    <row r="112" spans="1:9" ht="18.75" customHeight="1">
      <c r="A112" s="102"/>
      <c r="B112" s="106" t="s">
        <v>124</v>
      </c>
      <c r="C112" s="107">
        <f>C113+C114</f>
        <v>2340315.7</v>
      </c>
      <c r="D112" s="107">
        <f>D113+D114</f>
        <v>2707011.2</v>
      </c>
      <c r="E112" s="107">
        <f>E113+E114</f>
        <v>150000</v>
      </c>
      <c r="F112" s="95">
        <f>F113+F114</f>
        <v>2340315.7</v>
      </c>
      <c r="G112" s="95">
        <f>G113+G114</f>
        <v>590000</v>
      </c>
      <c r="H112" s="105"/>
      <c r="I112" s="99"/>
    </row>
    <row r="113" spans="1:9" ht="36.75" customHeight="1">
      <c r="A113" s="102" t="s">
        <v>125</v>
      </c>
      <c r="B113" s="104" t="s">
        <v>244</v>
      </c>
      <c r="C113" s="80">
        <v>2340315.7</v>
      </c>
      <c r="D113" s="80">
        <v>2707011.2</v>
      </c>
      <c r="E113" s="80">
        <v>150000</v>
      </c>
      <c r="F113" s="93">
        <v>2340315.7</v>
      </c>
      <c r="G113" s="93">
        <v>590000</v>
      </c>
      <c r="H113" s="105"/>
      <c r="I113" s="99"/>
    </row>
    <row r="114" spans="1:9" ht="36.75" customHeight="1" hidden="1">
      <c r="A114" s="102" t="s">
        <v>126</v>
      </c>
      <c r="B114" s="104" t="s">
        <v>127</v>
      </c>
      <c r="C114" s="80"/>
      <c r="D114" s="80">
        <f>D115</f>
        <v>0</v>
      </c>
      <c r="E114" s="80">
        <f>E115</f>
        <v>0</v>
      </c>
      <c r="F114" s="80">
        <f>F115</f>
        <v>0</v>
      </c>
      <c r="G114" s="128">
        <f>G115</f>
        <v>0</v>
      </c>
      <c r="H114" s="105"/>
      <c r="I114" s="99"/>
    </row>
    <row r="115" spans="1:9" ht="36.75" customHeight="1" hidden="1">
      <c r="A115" s="102" t="s">
        <v>128</v>
      </c>
      <c r="B115" s="104" t="s">
        <v>129</v>
      </c>
      <c r="C115" s="80"/>
      <c r="D115" s="80"/>
      <c r="E115" s="80"/>
      <c r="F115" s="80"/>
      <c r="G115" s="128"/>
      <c r="H115" s="105"/>
      <c r="I115" s="99"/>
    </row>
    <row r="116" spans="1:9" ht="18.75" customHeight="1">
      <c r="A116" s="102"/>
      <c r="B116" s="106" t="s">
        <v>130</v>
      </c>
      <c r="C116" s="107">
        <f>C117+C118</f>
        <v>2215929</v>
      </c>
      <c r="D116" s="107">
        <f>D117+D118</f>
        <v>2585596.1</v>
      </c>
      <c r="E116" s="107">
        <f>E117+E118</f>
        <v>1235596.03</v>
      </c>
      <c r="F116" s="107">
        <f>F117+F118</f>
        <v>2215929</v>
      </c>
      <c r="G116" s="129">
        <f>G117+G118</f>
        <v>1265929</v>
      </c>
      <c r="H116" s="105"/>
      <c r="I116" s="99"/>
    </row>
    <row r="117" spans="1:9" ht="37.5">
      <c r="A117" s="102" t="s">
        <v>131</v>
      </c>
      <c r="B117" s="104" t="s">
        <v>243</v>
      </c>
      <c r="C117" s="80">
        <v>2215929</v>
      </c>
      <c r="D117" s="80">
        <v>2578458.1</v>
      </c>
      <c r="E117" s="80">
        <v>1228458.1</v>
      </c>
      <c r="F117" s="80">
        <v>2215929</v>
      </c>
      <c r="G117" s="128">
        <v>1265929</v>
      </c>
      <c r="H117" s="105"/>
      <c r="I117" s="99"/>
    </row>
    <row r="118" spans="1:9" ht="55.5" customHeight="1">
      <c r="A118" s="102" t="s">
        <v>132</v>
      </c>
      <c r="B118" s="104" t="s">
        <v>133</v>
      </c>
      <c r="C118" s="80">
        <f>C119</f>
        <v>0</v>
      </c>
      <c r="D118" s="15">
        <v>7138</v>
      </c>
      <c r="E118" s="80">
        <v>7137.93</v>
      </c>
      <c r="F118" s="80"/>
      <c r="G118" s="128"/>
      <c r="H118" s="105"/>
      <c r="I118" s="99"/>
    </row>
    <row r="119" spans="1:9" ht="56.25" customHeight="1">
      <c r="A119" s="102" t="s">
        <v>241</v>
      </c>
      <c r="B119" s="104" t="s">
        <v>242</v>
      </c>
      <c r="C119" s="80"/>
      <c r="D119" s="15">
        <v>7138</v>
      </c>
      <c r="E119" s="80">
        <v>7137.93</v>
      </c>
      <c r="F119" s="80"/>
      <c r="G119" s="128"/>
      <c r="H119" s="105"/>
      <c r="I119" s="99"/>
    </row>
    <row r="120" spans="1:9" ht="43.5" customHeight="1">
      <c r="A120" s="102" t="s">
        <v>282</v>
      </c>
      <c r="B120" s="104" t="s">
        <v>283</v>
      </c>
      <c r="C120" s="80"/>
      <c r="D120" s="13">
        <v>4001.9</v>
      </c>
      <c r="E120" s="13">
        <v>4001.9</v>
      </c>
      <c r="F120" s="80">
        <v>13689</v>
      </c>
      <c r="G120" s="128"/>
      <c r="H120" s="105"/>
      <c r="I120" s="99"/>
    </row>
    <row r="121" spans="1:9" ht="21" customHeight="1">
      <c r="A121" s="102" t="s">
        <v>134</v>
      </c>
      <c r="B121" s="104" t="s">
        <v>135</v>
      </c>
      <c r="C121" s="80">
        <v>121678.49</v>
      </c>
      <c r="D121" s="8">
        <v>115049.3</v>
      </c>
      <c r="E121" s="80"/>
      <c r="F121" s="80">
        <v>121678.49</v>
      </c>
      <c r="G121" s="128"/>
      <c r="H121" s="105"/>
      <c r="I121" s="99"/>
    </row>
    <row r="122" spans="1:9" ht="112.5" hidden="1">
      <c r="A122" s="102" t="s">
        <v>240</v>
      </c>
      <c r="B122" s="104" t="s">
        <v>239</v>
      </c>
      <c r="C122" s="80">
        <v>97213.86</v>
      </c>
      <c r="D122" s="80">
        <v>239062.38</v>
      </c>
      <c r="E122" s="80"/>
      <c r="F122" s="80">
        <v>97213.86</v>
      </c>
      <c r="G122" s="128"/>
      <c r="H122" s="105"/>
      <c r="I122" s="99"/>
    </row>
    <row r="123" spans="1:9" ht="38.25" customHeight="1">
      <c r="A123" s="102" t="s">
        <v>136</v>
      </c>
      <c r="B123" s="104" t="s">
        <v>238</v>
      </c>
      <c r="C123" s="80">
        <v>121678.49</v>
      </c>
      <c r="D123" s="8">
        <v>115049.3</v>
      </c>
      <c r="E123" s="80"/>
      <c r="F123" s="80">
        <v>121678.49</v>
      </c>
      <c r="G123" s="128"/>
      <c r="H123" s="105"/>
      <c r="I123" s="99"/>
    </row>
    <row r="124" spans="1:9" ht="56.25" hidden="1">
      <c r="A124" s="102" t="s">
        <v>237</v>
      </c>
      <c r="B124" s="104" t="s">
        <v>236</v>
      </c>
      <c r="C124" s="80">
        <v>97213.86</v>
      </c>
      <c r="D124" s="80">
        <v>239062.38</v>
      </c>
      <c r="E124" s="80"/>
      <c r="F124" s="80">
        <v>115049.3</v>
      </c>
      <c r="G124" s="128"/>
      <c r="H124" s="105"/>
      <c r="I124" s="99"/>
    </row>
    <row r="125" spans="1:9" ht="41.25" customHeight="1">
      <c r="A125" s="102" t="s">
        <v>234</v>
      </c>
      <c r="B125" s="60" t="s">
        <v>137</v>
      </c>
      <c r="C125" s="88"/>
      <c r="D125" s="13">
        <v>4001.9</v>
      </c>
      <c r="E125" s="13">
        <v>4001.9</v>
      </c>
      <c r="F125" s="80">
        <v>13689</v>
      </c>
      <c r="G125" s="128"/>
      <c r="H125" s="105"/>
      <c r="I125" s="99"/>
    </row>
    <row r="126" spans="1:9" ht="41.25" customHeight="1" hidden="1">
      <c r="A126" s="102" t="s">
        <v>138</v>
      </c>
      <c r="B126" s="60" t="s">
        <v>139</v>
      </c>
      <c r="C126" s="88"/>
      <c r="D126" s="88"/>
      <c r="E126" s="80"/>
      <c r="F126" s="80"/>
      <c r="G126" s="128"/>
      <c r="H126" s="105"/>
      <c r="I126" s="99"/>
    </row>
    <row r="127" spans="1:9" ht="41.25" customHeight="1">
      <c r="A127" s="102" t="s">
        <v>259</v>
      </c>
      <c r="B127" s="60" t="s">
        <v>260</v>
      </c>
      <c r="C127" s="88"/>
      <c r="D127" s="88"/>
      <c r="E127" s="13"/>
      <c r="F127" s="80"/>
      <c r="G127" s="128">
        <v>200000</v>
      </c>
      <c r="H127" s="105"/>
      <c r="I127" s="99"/>
    </row>
    <row r="128" spans="1:9" ht="37.5">
      <c r="A128" s="102" t="s">
        <v>140</v>
      </c>
      <c r="B128" s="60" t="s">
        <v>235</v>
      </c>
      <c r="C128" s="80">
        <f>C130-C129</f>
        <v>0</v>
      </c>
      <c r="D128" s="80">
        <f>D130-D129</f>
        <v>1464334.8399999999</v>
      </c>
      <c r="E128" s="13">
        <f>E130-E129</f>
        <v>503996.1799999997</v>
      </c>
      <c r="F128" s="80">
        <f>F130-F129</f>
        <v>1463462.9899999984</v>
      </c>
      <c r="G128" s="80">
        <f>G130-G129</f>
        <v>977977.2300000004</v>
      </c>
      <c r="H128" s="105"/>
      <c r="I128" s="99"/>
    </row>
    <row r="129" spans="1:9" ht="36.75" customHeight="1">
      <c r="A129" s="102" t="s">
        <v>141</v>
      </c>
      <c r="B129" s="60" t="s">
        <v>142</v>
      </c>
      <c r="C129" s="80">
        <f>C54+C112+C121+C125</f>
        <v>11849461.88</v>
      </c>
      <c r="D129" s="80">
        <f>D54+D112+D121+D125</f>
        <v>14383725.520000001</v>
      </c>
      <c r="E129" s="80">
        <v>5670622.42</v>
      </c>
      <c r="F129" s="80">
        <f>F54+F112+F121+F125</f>
        <v>14201172.250000002</v>
      </c>
      <c r="G129" s="80">
        <f>6755810.76+11292.3</f>
        <v>6767103.06</v>
      </c>
      <c r="H129" s="105"/>
      <c r="I129" s="99"/>
    </row>
    <row r="130" spans="1:9" ht="37.5" customHeight="1">
      <c r="A130" s="102" t="s">
        <v>143</v>
      </c>
      <c r="B130" s="60" t="s">
        <v>144</v>
      </c>
      <c r="C130" s="80">
        <f>C106+C116+C123</f>
        <v>11849461.88</v>
      </c>
      <c r="D130" s="80">
        <f>D106+D116+D123</f>
        <v>15848060.360000001</v>
      </c>
      <c r="E130" s="80">
        <v>6174618.6</v>
      </c>
      <c r="F130" s="80">
        <f>F106+F116+F123</f>
        <v>15664635.24</v>
      </c>
      <c r="G130" s="80">
        <v>7745080.29</v>
      </c>
      <c r="H130" s="105"/>
      <c r="I130" s="99"/>
    </row>
    <row r="131" spans="1:9" ht="22.5" customHeight="1">
      <c r="A131" s="195" t="s">
        <v>145</v>
      </c>
      <c r="B131" s="195"/>
      <c r="C131" s="97">
        <f>C128+C112-C116+C125</f>
        <v>124386.70000000019</v>
      </c>
      <c r="D131" s="97">
        <f>D128+D112-D116+D125</f>
        <v>1589751.8399999999</v>
      </c>
      <c r="E131" s="97">
        <f>E128+E112-E116+E125</f>
        <v>-577597.9500000003</v>
      </c>
      <c r="F131" s="97">
        <f>F128+F112-F116+F125</f>
        <v>1601538.6899999985</v>
      </c>
      <c r="G131" s="97">
        <f>G128+G112-G116+G125+G127</f>
        <v>502048.23000000045</v>
      </c>
      <c r="H131" s="105"/>
      <c r="I131" s="99"/>
    </row>
    <row r="132" ht="0.75" customHeight="1">
      <c r="F132" s="108"/>
    </row>
    <row r="133" spans="1:6" ht="18.75" customHeight="1">
      <c r="A133" s="109"/>
      <c r="F133" s="108"/>
    </row>
    <row r="134" spans="6:7" ht="18.75" customHeight="1">
      <c r="F134" s="108"/>
      <c r="G134" s="120"/>
    </row>
    <row r="135" ht="18.75" customHeight="1">
      <c r="F135" s="108"/>
    </row>
    <row r="136" ht="18.75" customHeight="1">
      <c r="F136" s="108"/>
    </row>
    <row r="137" ht="18.75" customHeight="1">
      <c r="F137" s="108"/>
    </row>
    <row r="138" ht="18.75" customHeight="1">
      <c r="F138" s="108"/>
    </row>
    <row r="139" ht="18.75" customHeight="1">
      <c r="F139" s="108"/>
    </row>
    <row r="140" ht="18.75" customHeight="1">
      <c r="F140" s="108"/>
    </row>
    <row r="141" ht="18.75" customHeight="1">
      <c r="F141" s="108"/>
    </row>
    <row r="142" ht="18.75" customHeight="1">
      <c r="F142" s="108"/>
    </row>
    <row r="143" ht="18.75" customHeight="1">
      <c r="F143" s="108"/>
    </row>
    <row r="144" ht="18.75" customHeight="1">
      <c r="F144" s="108"/>
    </row>
    <row r="145" spans="4:6" ht="18.75" customHeight="1">
      <c r="D145" s="110"/>
      <c r="F145" s="111"/>
    </row>
    <row r="146" spans="4:6" ht="18.75" customHeight="1">
      <c r="D146" s="110"/>
      <c r="F146" s="111"/>
    </row>
    <row r="147" spans="4:6" ht="18.75" customHeight="1">
      <c r="D147" s="110"/>
      <c r="F147" s="111"/>
    </row>
    <row r="148" spans="4:6" ht="18.75" customHeight="1">
      <c r="D148" s="110"/>
      <c r="F148" s="111"/>
    </row>
    <row r="149" spans="4:6" ht="18.75" customHeight="1">
      <c r="D149" s="110"/>
      <c r="F149" s="111"/>
    </row>
    <row r="150" spans="4:6" ht="18.75" customHeight="1">
      <c r="D150" s="110"/>
      <c r="F150" s="111"/>
    </row>
    <row r="151" spans="4:6" ht="18.75" customHeight="1">
      <c r="D151" s="110"/>
      <c r="F151" s="111"/>
    </row>
    <row r="152" spans="4:6" ht="18.75" customHeight="1">
      <c r="D152" s="110"/>
      <c r="F152" s="111"/>
    </row>
    <row r="153" spans="4:6" ht="18.75" customHeight="1">
      <c r="D153" s="110"/>
      <c r="F153" s="111"/>
    </row>
    <row r="154" spans="4:6" ht="18.75" customHeight="1">
      <c r="D154" s="112"/>
      <c r="F154" s="113"/>
    </row>
    <row r="155" spans="4:6" ht="18.75" customHeight="1">
      <c r="D155" s="110"/>
      <c r="F155" s="111"/>
    </row>
    <row r="156" spans="4:6" ht="18.75" customHeight="1">
      <c r="D156" s="110"/>
      <c r="F156" s="111"/>
    </row>
    <row r="157" spans="4:6" ht="18.75" customHeight="1">
      <c r="D157" s="110"/>
      <c r="F157" s="111"/>
    </row>
    <row r="158" spans="4:6" ht="18.75" customHeight="1">
      <c r="D158" s="110"/>
      <c r="F158" s="111"/>
    </row>
    <row r="159" spans="4:6" ht="18.75" customHeight="1">
      <c r="D159" s="110"/>
      <c r="F159" s="111"/>
    </row>
    <row r="160" spans="4:6" ht="18.75" customHeight="1">
      <c r="D160" s="110"/>
      <c r="F160" s="111"/>
    </row>
    <row r="161" ht="18.75" customHeight="1">
      <c r="F161" s="108"/>
    </row>
    <row r="162" ht="18.75" customHeight="1">
      <c r="F162" s="108"/>
    </row>
    <row r="163" ht="18.75" customHeight="1">
      <c r="F163" s="108"/>
    </row>
    <row r="164" ht="18.75" customHeight="1">
      <c r="F164" s="108"/>
    </row>
    <row r="165" ht="18.75" customHeight="1">
      <c r="F165" s="108"/>
    </row>
    <row r="166" ht="18.75" customHeight="1">
      <c r="F166" s="108"/>
    </row>
    <row r="167" ht="18.75" customHeight="1">
      <c r="F167" s="108"/>
    </row>
    <row r="168" ht="18.75" customHeight="1">
      <c r="F168" s="108"/>
    </row>
    <row r="169" ht="18.75" customHeight="1">
      <c r="F169" s="108"/>
    </row>
    <row r="170" ht="18.75" customHeight="1">
      <c r="F170" s="108"/>
    </row>
    <row r="171" ht="18.75" customHeight="1">
      <c r="F171" s="108"/>
    </row>
    <row r="172" ht="18.75" customHeight="1">
      <c r="F172" s="108"/>
    </row>
    <row r="173" ht="18.75" customHeight="1">
      <c r="F173" s="108"/>
    </row>
    <row r="174" ht="18.75" customHeight="1">
      <c r="F174" s="108"/>
    </row>
    <row r="175" ht="18.75" customHeight="1">
      <c r="F175" s="108"/>
    </row>
    <row r="176" ht="18.75" customHeight="1">
      <c r="F176" s="108"/>
    </row>
    <row r="177" ht="18.75" customHeight="1">
      <c r="F177" s="108"/>
    </row>
    <row r="178" ht="18.75" customHeight="1">
      <c r="F178" s="108"/>
    </row>
    <row r="179" ht="18.75" customHeight="1">
      <c r="F179" s="108"/>
    </row>
    <row r="180" ht="18.75" customHeight="1">
      <c r="F180" s="108"/>
    </row>
    <row r="181" ht="18.75" customHeight="1">
      <c r="F181" s="108"/>
    </row>
    <row r="182" ht="18.75" customHeight="1">
      <c r="F182" s="108"/>
    </row>
    <row r="183" ht="18.75" customHeight="1">
      <c r="F183" s="108"/>
    </row>
    <row r="184" ht="18.75" customHeight="1">
      <c r="F184" s="108"/>
    </row>
    <row r="185" ht="18.75" customHeight="1">
      <c r="F185" s="108"/>
    </row>
    <row r="186" ht="18.75" customHeight="1">
      <c r="F186" s="108"/>
    </row>
    <row r="187" ht="18.75" customHeight="1">
      <c r="F187" s="108"/>
    </row>
    <row r="188" ht="18.75" customHeight="1">
      <c r="F188" s="108"/>
    </row>
    <row r="189" ht="18.75" customHeight="1">
      <c r="F189" s="108"/>
    </row>
    <row r="190" ht="18.75" customHeight="1">
      <c r="F190" s="108"/>
    </row>
    <row r="191" ht="18.75" customHeight="1">
      <c r="F191" s="108"/>
    </row>
    <row r="192" ht="18.75" customHeight="1">
      <c r="F192" s="108"/>
    </row>
    <row r="193" ht="18.75" customHeight="1">
      <c r="F193" s="108"/>
    </row>
    <row r="194" ht="18.75" customHeight="1">
      <c r="F194" s="108"/>
    </row>
    <row r="195" ht="18.75" customHeight="1">
      <c r="F195" s="108"/>
    </row>
    <row r="196" ht="18.75" customHeight="1">
      <c r="F196" s="108"/>
    </row>
    <row r="197" ht="18.75" customHeight="1">
      <c r="F197" s="108"/>
    </row>
    <row r="198" ht="18.75" customHeight="1">
      <c r="F198" s="108"/>
    </row>
    <row r="199" ht="18.75" customHeight="1">
      <c r="F199" s="108"/>
    </row>
    <row r="200" ht="18.75" customHeight="1">
      <c r="F200" s="108"/>
    </row>
    <row r="201" ht="18.75" customHeight="1">
      <c r="F201" s="108"/>
    </row>
    <row r="202" ht="18.75" customHeight="1">
      <c r="F202" s="108"/>
    </row>
    <row r="203" ht="18.75" customHeight="1">
      <c r="F203" s="108"/>
    </row>
    <row r="204" ht="18.75" customHeight="1">
      <c r="F204" s="108"/>
    </row>
    <row r="205" ht="18.75" customHeight="1">
      <c r="F205" s="108"/>
    </row>
    <row r="206" ht="18.75" customHeight="1">
      <c r="F206" s="108"/>
    </row>
    <row r="207" ht="18.75" customHeight="1">
      <c r="F207" s="108"/>
    </row>
    <row r="208" ht="18.75" customHeight="1">
      <c r="F208" s="108"/>
    </row>
    <row r="209" ht="18.75" customHeight="1">
      <c r="F209" s="108"/>
    </row>
    <row r="210" ht="18.75" customHeight="1">
      <c r="F210" s="108"/>
    </row>
    <row r="211" ht="18.75" customHeight="1">
      <c r="F211" s="108"/>
    </row>
    <row r="212" ht="18.75" customHeight="1">
      <c r="F212" s="108"/>
    </row>
    <row r="213" ht="18.75" customHeight="1">
      <c r="F213" s="108"/>
    </row>
    <row r="214" ht="18.75" customHeight="1">
      <c r="F214" s="108"/>
    </row>
    <row r="215" ht="18.75" customHeight="1">
      <c r="F215" s="108"/>
    </row>
    <row r="216" ht="18.75" customHeight="1">
      <c r="F216" s="108"/>
    </row>
    <row r="217" ht="18.75" customHeight="1">
      <c r="F217" s="108"/>
    </row>
    <row r="218" ht="18.75" customHeight="1">
      <c r="F218" s="108"/>
    </row>
    <row r="219" ht="18.75" customHeight="1">
      <c r="F219" s="108"/>
    </row>
    <row r="220" ht="18.75" customHeight="1">
      <c r="F220" s="108"/>
    </row>
    <row r="221" ht="18.75" customHeight="1">
      <c r="F221" s="108"/>
    </row>
    <row r="222" ht="18.75" customHeight="1">
      <c r="F222" s="108"/>
    </row>
    <row r="223" ht="18.75" customHeight="1">
      <c r="F223" s="108"/>
    </row>
    <row r="224" ht="18.75" customHeight="1">
      <c r="F224" s="108"/>
    </row>
    <row r="225" ht="18.75" customHeight="1">
      <c r="F225" s="108"/>
    </row>
    <row r="226" ht="18.75" customHeight="1">
      <c r="F226" s="108"/>
    </row>
    <row r="227" ht="18.75" customHeight="1">
      <c r="F227" s="108"/>
    </row>
    <row r="228" ht="18.75" customHeight="1">
      <c r="F228" s="108"/>
    </row>
    <row r="229" ht="18.75" customHeight="1">
      <c r="F229" s="108"/>
    </row>
    <row r="230" ht="18.75" customHeight="1">
      <c r="F230" s="108"/>
    </row>
    <row r="231" ht="18.75" customHeight="1">
      <c r="F231" s="108"/>
    </row>
    <row r="232" ht="18.75" customHeight="1">
      <c r="F232" s="108"/>
    </row>
    <row r="233" ht="18.75" customHeight="1">
      <c r="F233" s="108"/>
    </row>
    <row r="234" ht="18.75" customHeight="1">
      <c r="F234" s="108"/>
    </row>
    <row r="235" ht="18.75" customHeight="1">
      <c r="F235" s="108"/>
    </row>
    <row r="236" ht="18.75" customHeight="1">
      <c r="F236" s="108"/>
    </row>
    <row r="237" ht="18.75" customHeight="1">
      <c r="F237" s="108"/>
    </row>
    <row r="238" ht="18.75" customHeight="1">
      <c r="F238" s="108"/>
    </row>
    <row r="239" ht="18.75" customHeight="1">
      <c r="F239" s="108"/>
    </row>
    <row r="240" ht="18.75" customHeight="1">
      <c r="F240" s="108"/>
    </row>
    <row r="241" ht="18.75" customHeight="1">
      <c r="F241" s="108"/>
    </row>
    <row r="242" ht="18.75" customHeight="1">
      <c r="F242" s="108"/>
    </row>
    <row r="243" ht="18.75" customHeight="1">
      <c r="F243" s="108"/>
    </row>
    <row r="244" ht="18.75" customHeight="1">
      <c r="F244" s="108"/>
    </row>
    <row r="245" ht="18.75" customHeight="1">
      <c r="F245" s="108"/>
    </row>
    <row r="246" ht="18.75" customHeight="1">
      <c r="F246" s="108"/>
    </row>
    <row r="247" ht="18.75" customHeight="1">
      <c r="F247" s="108"/>
    </row>
    <row r="248" ht="18.75" customHeight="1">
      <c r="F248" s="108"/>
    </row>
    <row r="249" ht="18.75" customHeight="1">
      <c r="F249" s="108"/>
    </row>
    <row r="250" ht="18.75" customHeight="1">
      <c r="F250" s="108"/>
    </row>
    <row r="251" ht="18.75" customHeight="1">
      <c r="F251" s="108"/>
    </row>
    <row r="252" ht="18.75" customHeight="1">
      <c r="F252" s="108"/>
    </row>
    <row r="253" ht="18.75" customHeight="1">
      <c r="F253" s="108"/>
    </row>
    <row r="254" ht="18.75" customHeight="1">
      <c r="F254" s="108"/>
    </row>
    <row r="255" ht="18.75" customHeight="1">
      <c r="F255" s="108"/>
    </row>
    <row r="256" ht="18.75" customHeight="1">
      <c r="F256" s="108"/>
    </row>
    <row r="257" ht="18.75" customHeight="1">
      <c r="F257" s="108"/>
    </row>
    <row r="258" ht="18.75" customHeight="1">
      <c r="F258" s="108"/>
    </row>
    <row r="259" ht="18.75" customHeight="1">
      <c r="F259" s="108"/>
    </row>
    <row r="260" ht="18.75" customHeight="1">
      <c r="F260" s="108"/>
    </row>
    <row r="261" ht="18.75" customHeight="1">
      <c r="F261" s="108"/>
    </row>
    <row r="262" ht="18.75" customHeight="1">
      <c r="F262" s="108"/>
    </row>
    <row r="263" ht="18.75" customHeight="1">
      <c r="F263" s="108"/>
    </row>
    <row r="264" ht="18.75" customHeight="1">
      <c r="F264" s="108"/>
    </row>
    <row r="265" ht="18.75" customHeight="1">
      <c r="F265" s="108"/>
    </row>
    <row r="266" ht="18.75" customHeight="1">
      <c r="F266" s="108"/>
    </row>
    <row r="267" ht="18.75" customHeight="1">
      <c r="F267" s="108"/>
    </row>
    <row r="268" ht="18.75" customHeight="1">
      <c r="F268" s="108"/>
    </row>
    <row r="269" ht="18.75" customHeight="1">
      <c r="F269" s="108"/>
    </row>
    <row r="270" ht="18.75" customHeight="1">
      <c r="F270" s="108"/>
    </row>
    <row r="271" ht="18.75" customHeight="1">
      <c r="F271" s="108"/>
    </row>
    <row r="272" ht="18.75" customHeight="1">
      <c r="F272" s="108"/>
    </row>
    <row r="273" ht="18.75" customHeight="1">
      <c r="F273" s="108"/>
    </row>
    <row r="274" ht="18.75" customHeight="1">
      <c r="F274" s="108"/>
    </row>
    <row r="275" ht="18.75" customHeight="1">
      <c r="F275" s="108"/>
    </row>
    <row r="276" ht="18.75" customHeight="1">
      <c r="F276" s="108"/>
    </row>
    <row r="277" ht="18.75" customHeight="1">
      <c r="F277" s="108"/>
    </row>
    <row r="278" ht="18.75" customHeight="1">
      <c r="F278" s="108"/>
    </row>
    <row r="279" ht="18.75" customHeight="1">
      <c r="F279" s="108"/>
    </row>
    <row r="280" ht="18.75" customHeight="1">
      <c r="F280" s="108"/>
    </row>
    <row r="281" ht="18.75" customHeight="1">
      <c r="F281" s="108"/>
    </row>
    <row r="282" ht="18.75" customHeight="1">
      <c r="F282" s="108"/>
    </row>
    <row r="283" ht="18.75" customHeight="1">
      <c r="F283" s="108"/>
    </row>
    <row r="284" ht="18.75" customHeight="1">
      <c r="F284" s="108"/>
    </row>
    <row r="285" ht="18.75" customHeight="1">
      <c r="F285" s="108"/>
    </row>
    <row r="286" ht="18.75" customHeight="1">
      <c r="F286" s="108"/>
    </row>
    <row r="287" ht="18.75" customHeight="1">
      <c r="F287" s="108"/>
    </row>
    <row r="288" ht="18.75" customHeight="1">
      <c r="F288" s="108"/>
    </row>
    <row r="289" ht="18.75" customHeight="1">
      <c r="F289" s="108"/>
    </row>
    <row r="290" ht="18.75" customHeight="1">
      <c r="F290" s="108"/>
    </row>
    <row r="291" ht="18.75" customHeight="1">
      <c r="F291" s="108"/>
    </row>
    <row r="292" ht="18.75" customHeight="1">
      <c r="F292" s="108"/>
    </row>
    <row r="293" ht="18.75" customHeight="1">
      <c r="F293" s="108"/>
    </row>
    <row r="294" ht="18.75" customHeight="1">
      <c r="F294" s="108"/>
    </row>
    <row r="295" ht="18.75" customHeight="1">
      <c r="F295" s="108"/>
    </row>
    <row r="296" ht="18.75" customHeight="1">
      <c r="F296" s="108"/>
    </row>
    <row r="297" ht="18.75">
      <c r="F297" s="108"/>
    </row>
    <row r="298" ht="18.75">
      <c r="F298" s="108"/>
    </row>
    <row r="299" ht="18.75">
      <c r="F299" s="108"/>
    </row>
    <row r="300" ht="18.75">
      <c r="F300" s="108"/>
    </row>
    <row r="301" ht="18.75">
      <c r="F301" s="108"/>
    </row>
    <row r="302" ht="18.75">
      <c r="F302" s="108"/>
    </row>
    <row r="303" ht="18.75">
      <c r="F303" s="108"/>
    </row>
    <row r="304" ht="18.75">
      <c r="F304" s="108"/>
    </row>
    <row r="305" ht="18.75">
      <c r="F305" s="108"/>
    </row>
    <row r="306" ht="18.75">
      <c r="F306" s="108"/>
    </row>
    <row r="307" ht="18.75">
      <c r="F307" s="108"/>
    </row>
    <row r="308" ht="18.75">
      <c r="F308" s="108"/>
    </row>
    <row r="309" ht="18.75">
      <c r="F309" s="108"/>
    </row>
    <row r="310" ht="18.75">
      <c r="F310" s="108"/>
    </row>
    <row r="311" ht="18.75">
      <c r="F311" s="108"/>
    </row>
    <row r="312" ht="18.75">
      <c r="F312" s="108"/>
    </row>
    <row r="313" ht="18.75">
      <c r="F313" s="108"/>
    </row>
    <row r="314" ht="18.75">
      <c r="F314" s="108"/>
    </row>
    <row r="315" ht="18.75">
      <c r="F315" s="108"/>
    </row>
    <row r="316" ht="18.75">
      <c r="F316" s="108"/>
    </row>
    <row r="317" ht="18.75">
      <c r="F317" s="108"/>
    </row>
    <row r="318" ht="18.75">
      <c r="F318" s="108"/>
    </row>
    <row r="319" ht="18.75">
      <c r="F319" s="108"/>
    </row>
    <row r="320" ht="18.75">
      <c r="F320" s="108"/>
    </row>
    <row r="321" ht="18.75">
      <c r="F321" s="108"/>
    </row>
    <row r="322" ht="18.75">
      <c r="F322" s="108"/>
    </row>
    <row r="323" ht="18.75">
      <c r="F323" s="108"/>
    </row>
    <row r="324" ht="18.75">
      <c r="F324" s="108"/>
    </row>
    <row r="325" ht="18.75">
      <c r="F325" s="108"/>
    </row>
    <row r="326" ht="18.75">
      <c r="F326" s="108"/>
    </row>
    <row r="327" ht="18.75">
      <c r="F327" s="108"/>
    </row>
    <row r="328" ht="18.75">
      <c r="F328" s="108"/>
    </row>
    <row r="329" ht="18.75">
      <c r="F329" s="108"/>
    </row>
    <row r="330" ht="18.75">
      <c r="F330" s="108"/>
    </row>
    <row r="331" ht="18.75">
      <c r="F331" s="108"/>
    </row>
    <row r="332" ht="18.75">
      <c r="F332" s="108"/>
    </row>
    <row r="333" ht="18.75">
      <c r="F333" s="108"/>
    </row>
    <row r="334" ht="18.75">
      <c r="F334" s="108"/>
    </row>
    <row r="335" ht="18.75">
      <c r="F335" s="108"/>
    </row>
    <row r="336" ht="18.75">
      <c r="F336" s="108"/>
    </row>
    <row r="337" ht="18.75">
      <c r="F337" s="108"/>
    </row>
    <row r="338" ht="18.75">
      <c r="F338" s="108"/>
    </row>
    <row r="339" ht="18.75">
      <c r="F339" s="108"/>
    </row>
    <row r="340" ht="18.75">
      <c r="F340" s="108"/>
    </row>
    <row r="341" ht="18.75">
      <c r="F341" s="108"/>
    </row>
    <row r="342" ht="18.75">
      <c r="F342" s="108"/>
    </row>
    <row r="343" ht="18.75">
      <c r="F343" s="108"/>
    </row>
    <row r="344" ht="18.75">
      <c r="F344" s="108"/>
    </row>
    <row r="345" ht="18.75">
      <c r="F345" s="108"/>
    </row>
    <row r="346" ht="18.75">
      <c r="F346" s="108"/>
    </row>
    <row r="347" ht="18.75">
      <c r="F347" s="108"/>
    </row>
    <row r="348" ht="18.75">
      <c r="F348" s="108"/>
    </row>
    <row r="349" ht="18.75">
      <c r="F349" s="108"/>
    </row>
    <row r="350" ht="18.75">
      <c r="F350" s="108"/>
    </row>
    <row r="351" ht="18.75">
      <c r="F351" s="108"/>
    </row>
    <row r="352" ht="18.75">
      <c r="F352" s="108"/>
    </row>
    <row r="353" ht="18.75">
      <c r="F353" s="108"/>
    </row>
    <row r="354" ht="18.75">
      <c r="F354" s="108"/>
    </row>
    <row r="355" ht="18.75">
      <c r="F355" s="108"/>
    </row>
    <row r="356" ht="18.75">
      <c r="F356" s="108"/>
    </row>
    <row r="357" ht="18.75">
      <c r="F357" s="108"/>
    </row>
    <row r="358" ht="18.75">
      <c r="F358" s="108"/>
    </row>
    <row r="359" ht="18.75">
      <c r="F359" s="108"/>
    </row>
    <row r="360" ht="18.75">
      <c r="F360" s="108"/>
    </row>
    <row r="361" ht="18.75">
      <c r="F361" s="108"/>
    </row>
    <row r="362" ht="18.75">
      <c r="F362" s="108"/>
    </row>
    <row r="363" ht="18.75">
      <c r="F363" s="108"/>
    </row>
    <row r="364" ht="18.75">
      <c r="F364" s="108"/>
    </row>
    <row r="365" ht="18.75">
      <c r="F365" s="108"/>
    </row>
    <row r="366" ht="18.75">
      <c r="F366" s="108"/>
    </row>
    <row r="367" ht="18.75">
      <c r="F367" s="108"/>
    </row>
    <row r="368" ht="18.75">
      <c r="F368" s="108"/>
    </row>
    <row r="369" ht="18.75">
      <c r="F369" s="108"/>
    </row>
    <row r="370" ht="18.75">
      <c r="F370" s="108"/>
    </row>
    <row r="371" ht="18.75">
      <c r="F371" s="108"/>
    </row>
    <row r="372" ht="18.75">
      <c r="F372" s="108"/>
    </row>
    <row r="373" ht="18.75">
      <c r="F373" s="108"/>
    </row>
    <row r="374" ht="18.75">
      <c r="F374" s="108"/>
    </row>
    <row r="375" ht="18.75">
      <c r="F375" s="108"/>
    </row>
    <row r="376" ht="18.75">
      <c r="F376" s="108"/>
    </row>
    <row r="377" ht="18.75">
      <c r="F377" s="108"/>
    </row>
    <row r="378" ht="18.75">
      <c r="F378" s="108"/>
    </row>
    <row r="379" ht="18.75">
      <c r="F379" s="108"/>
    </row>
    <row r="380" ht="18.75">
      <c r="F380" s="108"/>
    </row>
    <row r="381" ht="18.75">
      <c r="F381" s="108"/>
    </row>
    <row r="382" ht="18.75">
      <c r="F382" s="108"/>
    </row>
    <row r="383" ht="18.75">
      <c r="F383" s="108"/>
    </row>
    <row r="384" ht="18.75">
      <c r="F384" s="108"/>
    </row>
    <row r="385" ht="18.75">
      <c r="F385" s="108"/>
    </row>
    <row r="386" ht="18.75">
      <c r="F386" s="108"/>
    </row>
    <row r="387" ht="18.75">
      <c r="F387" s="108"/>
    </row>
    <row r="388" ht="18.75">
      <c r="F388" s="108"/>
    </row>
    <row r="389" ht="18.75">
      <c r="F389" s="108"/>
    </row>
    <row r="390" ht="18.75">
      <c r="F390" s="108"/>
    </row>
    <row r="391" ht="18.75">
      <c r="F391" s="108"/>
    </row>
    <row r="392" ht="18.75">
      <c r="F392" s="108"/>
    </row>
    <row r="393" ht="18.75">
      <c r="F393" s="108"/>
    </row>
    <row r="394" ht="18.75">
      <c r="F394" s="108"/>
    </row>
    <row r="395" ht="18.75">
      <c r="F395" s="108"/>
    </row>
    <row r="396" ht="18.75">
      <c r="F396" s="108"/>
    </row>
    <row r="397" ht="18.75">
      <c r="F397" s="108"/>
    </row>
    <row r="398" ht="18.75">
      <c r="F398" s="108"/>
    </row>
    <row r="399" ht="18.75">
      <c r="F399" s="108"/>
    </row>
    <row r="400" ht="18.75">
      <c r="F400" s="108"/>
    </row>
    <row r="401" ht="18.75">
      <c r="F401" s="108"/>
    </row>
    <row r="402" ht="18.75">
      <c r="F402" s="108"/>
    </row>
    <row r="403" ht="18.75">
      <c r="F403" s="108"/>
    </row>
    <row r="404" ht="18.75">
      <c r="F404" s="108"/>
    </row>
    <row r="405" ht="18.75">
      <c r="F405" s="108"/>
    </row>
    <row r="406" ht="18.75">
      <c r="F406" s="108"/>
    </row>
    <row r="407" ht="18.75">
      <c r="F407" s="108"/>
    </row>
    <row r="408" ht="18.75">
      <c r="F408" s="108"/>
    </row>
    <row r="409" ht="18.75">
      <c r="F409" s="108"/>
    </row>
    <row r="410" ht="18.75">
      <c r="F410" s="108"/>
    </row>
    <row r="411" ht="18.75">
      <c r="F411" s="108"/>
    </row>
    <row r="412" ht="18.75">
      <c r="F412" s="108"/>
    </row>
    <row r="413" ht="18.75">
      <c r="F413" s="108"/>
    </row>
    <row r="414" ht="18.75">
      <c r="F414" s="108"/>
    </row>
    <row r="415" ht="18.75">
      <c r="F415" s="108"/>
    </row>
    <row r="416" ht="18.75">
      <c r="F416" s="108"/>
    </row>
    <row r="417" ht="18.75">
      <c r="F417" s="108"/>
    </row>
    <row r="418" ht="18.75">
      <c r="F418" s="108"/>
    </row>
    <row r="419" ht="18.75">
      <c r="F419" s="108"/>
    </row>
    <row r="420" ht="18.75">
      <c r="F420" s="108"/>
    </row>
    <row r="421" ht="18.75">
      <c r="F421" s="108"/>
    </row>
    <row r="422" ht="18.75">
      <c r="F422" s="108"/>
    </row>
    <row r="423" ht="18.75">
      <c r="F423" s="108"/>
    </row>
    <row r="424" ht="18.75">
      <c r="F424" s="108"/>
    </row>
    <row r="425" ht="18.75">
      <c r="F425" s="108"/>
    </row>
    <row r="426" ht="18.75">
      <c r="F426" s="108"/>
    </row>
    <row r="427" ht="18.75">
      <c r="F427" s="108"/>
    </row>
    <row r="428" ht="18.75">
      <c r="F428" s="108"/>
    </row>
    <row r="429" ht="18.75">
      <c r="F429" s="108"/>
    </row>
    <row r="430" ht="18.75">
      <c r="F430" s="108"/>
    </row>
    <row r="431" ht="18.75">
      <c r="F431" s="108"/>
    </row>
    <row r="432" ht="18.75">
      <c r="F432" s="108"/>
    </row>
    <row r="433" ht="18.75">
      <c r="F433" s="108"/>
    </row>
    <row r="434" ht="18.75">
      <c r="F434" s="108"/>
    </row>
    <row r="435" ht="18.75">
      <c r="F435" s="108"/>
    </row>
    <row r="436" ht="18.75">
      <c r="F436" s="108"/>
    </row>
    <row r="437" ht="18.75">
      <c r="F437" s="108"/>
    </row>
    <row r="438" ht="18.75">
      <c r="F438" s="108"/>
    </row>
    <row r="439" ht="18.75">
      <c r="F439" s="108"/>
    </row>
    <row r="440" ht="18.75">
      <c r="F440" s="108"/>
    </row>
    <row r="441" ht="18.75">
      <c r="F441" s="108"/>
    </row>
    <row r="442" ht="18.75">
      <c r="F442" s="108"/>
    </row>
    <row r="443" ht="18.75">
      <c r="F443" s="108"/>
    </row>
    <row r="444" ht="18.75">
      <c r="F444" s="108"/>
    </row>
    <row r="445" ht="18.75">
      <c r="F445" s="108"/>
    </row>
    <row r="446" ht="18.75">
      <c r="F446" s="108"/>
    </row>
    <row r="447" ht="18.75">
      <c r="F447" s="108"/>
    </row>
    <row r="448" ht="18.75">
      <c r="F448" s="108"/>
    </row>
    <row r="449" ht="18.75">
      <c r="F449" s="108"/>
    </row>
    <row r="450" ht="18.75">
      <c r="F450" s="108"/>
    </row>
    <row r="451" ht="18.75">
      <c r="F451" s="108"/>
    </row>
    <row r="452" ht="18.75">
      <c r="F452" s="108"/>
    </row>
    <row r="453" ht="18.75">
      <c r="F453" s="108"/>
    </row>
  </sheetData>
  <sheetProtection/>
  <mergeCells count="2">
    <mergeCell ref="A1:I2"/>
    <mergeCell ref="A131:B131"/>
  </mergeCells>
  <printOptions/>
  <pageMargins left="0.7" right="0.7" top="0.75" bottom="0.75" header="0.3" footer="0.3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3"/>
  <sheetViews>
    <sheetView showZeros="0" view="pageBreakPreview" zoomScale="60" zoomScaleNormal="60" zoomScalePageLayoutView="0" workbookViewId="0" topLeftCell="A4">
      <pane xSplit="2" ySplit="1" topLeftCell="C74" activePane="bottomRight" state="frozen"/>
      <selection pane="topLeft" activeCell="A4" sqref="A4"/>
      <selection pane="topRight" activeCell="C4" sqref="C4"/>
      <selection pane="bottomLeft" activeCell="A5" sqref="A5"/>
      <selection pane="bottomRight" activeCell="A4" sqref="A1:IV16384"/>
    </sheetView>
  </sheetViews>
  <sheetFormatPr defaultColWidth="9.00390625" defaultRowHeight="12.75"/>
  <cols>
    <col min="1" max="1" width="34.75390625" style="35" customWidth="1"/>
    <col min="2" max="2" width="75.625" style="35" customWidth="1"/>
    <col min="3" max="3" width="22.75390625" style="35" customWidth="1"/>
    <col min="4" max="4" width="18.25390625" style="35" customWidth="1"/>
    <col min="5" max="5" width="20.625" style="35" customWidth="1"/>
    <col min="6" max="6" width="18.375" style="35" customWidth="1"/>
    <col min="7" max="7" width="18.375" style="119" customWidth="1"/>
    <col min="8" max="8" width="12.125" style="35" customWidth="1"/>
    <col min="9" max="9" width="11.75390625" style="35" customWidth="1"/>
    <col min="10" max="10" width="10.375" style="35" bestFit="1" customWidth="1"/>
    <col min="11" max="16384" width="9.125" style="35" customWidth="1"/>
  </cols>
  <sheetData>
    <row r="1" spans="1:9" ht="18.75">
      <c r="A1" s="194" t="s">
        <v>287</v>
      </c>
      <c r="B1" s="194"/>
      <c r="C1" s="194"/>
      <c r="D1" s="194"/>
      <c r="E1" s="194"/>
      <c r="F1" s="194"/>
      <c r="G1" s="194"/>
      <c r="H1" s="194"/>
      <c r="I1" s="194"/>
    </row>
    <row r="2" spans="1:9" ht="18.75">
      <c r="A2" s="194"/>
      <c r="B2" s="194"/>
      <c r="C2" s="194"/>
      <c r="D2" s="194"/>
      <c r="E2" s="194"/>
      <c r="F2" s="194"/>
      <c r="G2" s="194"/>
      <c r="H2" s="194"/>
      <c r="I2" s="194"/>
    </row>
    <row r="3" spans="1:9" ht="18.75">
      <c r="A3" s="167"/>
      <c r="B3" s="167"/>
      <c r="C3" s="167"/>
      <c r="D3" s="167"/>
      <c r="E3" s="167"/>
      <c r="F3" s="167"/>
      <c r="G3" s="117"/>
      <c r="H3" s="167"/>
      <c r="I3" s="167"/>
    </row>
    <row r="4" spans="1:9" ht="78">
      <c r="A4" s="36" t="s">
        <v>175</v>
      </c>
      <c r="B4" s="37" t="s">
        <v>176</v>
      </c>
      <c r="C4" s="38" t="s">
        <v>269</v>
      </c>
      <c r="D4" s="36" t="s">
        <v>229</v>
      </c>
      <c r="E4" s="36" t="s">
        <v>251</v>
      </c>
      <c r="F4" s="36" t="s">
        <v>270</v>
      </c>
      <c r="G4" s="36" t="s">
        <v>288</v>
      </c>
      <c r="H4" s="115" t="s">
        <v>268</v>
      </c>
      <c r="I4" s="138" t="s">
        <v>254</v>
      </c>
    </row>
    <row r="5" spans="1:9" ht="18.75">
      <c r="A5" s="40" t="s">
        <v>177</v>
      </c>
      <c r="B5" s="41" t="s">
        <v>178</v>
      </c>
      <c r="C5" s="30"/>
      <c r="D5" s="42"/>
      <c r="E5" s="42"/>
      <c r="F5" s="42"/>
      <c r="G5" s="118"/>
      <c r="H5" s="42"/>
      <c r="I5" s="43"/>
    </row>
    <row r="6" spans="1:9" ht="18.75">
      <c r="A6" s="44"/>
      <c r="B6" s="45" t="s">
        <v>179</v>
      </c>
      <c r="C6" s="30">
        <f>C7+C10+C15+C19+C20+C9</f>
        <v>6227099</v>
      </c>
      <c r="D6" s="30">
        <f>D7+D10+D15+D19+D20+D9</f>
        <v>6479176.5</v>
      </c>
      <c r="E6" s="30">
        <f>E7+E10+E15+E19+E20+E9</f>
        <v>3867545.7900000005</v>
      </c>
      <c r="F6" s="30">
        <f>F7+F10+F15+F19+F20+F9</f>
        <v>6227099</v>
      </c>
      <c r="G6" s="30">
        <f>G7+G10+G15+G19+G20+G9</f>
        <v>3447336.02</v>
      </c>
      <c r="H6" s="46">
        <f>G6/F6*100</f>
        <v>55.36022504219059</v>
      </c>
      <c r="I6" s="46">
        <f>E6/D6*100</f>
        <v>59.69193446111555</v>
      </c>
    </row>
    <row r="7" spans="1:9" ht="18.75">
      <c r="A7" s="44" t="s">
        <v>180</v>
      </c>
      <c r="B7" s="44" t="s">
        <v>181</v>
      </c>
      <c r="C7" s="30">
        <f>C8</f>
        <v>3114700</v>
      </c>
      <c r="D7" s="31">
        <f>D8</f>
        <v>2996175</v>
      </c>
      <c r="E7" s="31">
        <f>E8</f>
        <v>1548105.73</v>
      </c>
      <c r="F7" s="31">
        <f>F8</f>
        <v>3114700</v>
      </c>
      <c r="G7" s="31">
        <f>G8</f>
        <v>1572399.87</v>
      </c>
      <c r="H7" s="46">
        <f aca="true" t="shared" si="0" ref="H7:H70">G7/F7*100</f>
        <v>50.483188429062196</v>
      </c>
      <c r="I7" s="46">
        <f aca="true" t="shared" si="1" ref="I7:I70">E7/D7*100</f>
        <v>51.6694028219313</v>
      </c>
    </row>
    <row r="8" spans="1:9" ht="18.75">
      <c r="A8" s="47" t="s">
        <v>182</v>
      </c>
      <c r="B8" s="48" t="s">
        <v>183</v>
      </c>
      <c r="C8" s="32">
        <v>3114700</v>
      </c>
      <c r="D8" s="49">
        <v>2996175</v>
      </c>
      <c r="E8" s="49">
        <v>1548105.73</v>
      </c>
      <c r="F8" s="49">
        <v>3114700</v>
      </c>
      <c r="G8" s="17">
        <v>1572399.87</v>
      </c>
      <c r="H8" s="50">
        <f t="shared" si="0"/>
        <v>50.483188429062196</v>
      </c>
      <c r="I8" s="50">
        <f t="shared" si="1"/>
        <v>51.6694028219313</v>
      </c>
    </row>
    <row r="9" spans="1:9" ht="37.5">
      <c r="A9" s="87" t="s">
        <v>272</v>
      </c>
      <c r="B9" s="168" t="s">
        <v>271</v>
      </c>
      <c r="C9" s="30">
        <v>63049</v>
      </c>
      <c r="D9" s="31"/>
      <c r="E9" s="29"/>
      <c r="F9" s="31">
        <v>63049</v>
      </c>
      <c r="G9" s="27">
        <v>29476.27</v>
      </c>
      <c r="H9" s="46">
        <f t="shared" si="0"/>
        <v>46.75136798363178</v>
      </c>
      <c r="I9" s="50"/>
    </row>
    <row r="10" spans="1:9" ht="18.75">
      <c r="A10" s="44" t="s">
        <v>184</v>
      </c>
      <c r="B10" s="44" t="s">
        <v>185</v>
      </c>
      <c r="C10" s="30">
        <f>C11+C12+C13+C14</f>
        <v>1620350</v>
      </c>
      <c r="D10" s="30">
        <f>D11+D12+D13+D14</f>
        <v>2136000</v>
      </c>
      <c r="E10" s="30">
        <f>E11+E12+E13+E14</f>
        <v>1416660.9400000002</v>
      </c>
      <c r="F10" s="31">
        <f>F11+F12+F13+F14</f>
        <v>1620350</v>
      </c>
      <c r="G10" s="31">
        <f>G11+G12+G13+G14</f>
        <v>1143854.93</v>
      </c>
      <c r="H10" s="46">
        <f t="shared" si="0"/>
        <v>70.59307742154472</v>
      </c>
      <c r="I10" s="46">
        <f t="shared" si="1"/>
        <v>66.32307771535582</v>
      </c>
    </row>
    <row r="11" spans="1:9" ht="41.25" customHeight="1">
      <c r="A11" s="47" t="s">
        <v>186</v>
      </c>
      <c r="B11" s="51" t="s">
        <v>187</v>
      </c>
      <c r="C11" s="32">
        <v>974000</v>
      </c>
      <c r="D11" s="49">
        <v>1450000</v>
      </c>
      <c r="E11" s="49">
        <v>989982.67</v>
      </c>
      <c r="F11" s="80">
        <v>974000</v>
      </c>
      <c r="G11" s="26">
        <v>650025.64</v>
      </c>
      <c r="H11" s="50">
        <f t="shared" si="0"/>
        <v>66.7377453798768</v>
      </c>
      <c r="I11" s="50">
        <f t="shared" si="1"/>
        <v>68.27466689655172</v>
      </c>
    </row>
    <row r="12" spans="1:9" ht="37.5" customHeight="1">
      <c r="A12" s="47" t="s">
        <v>188</v>
      </c>
      <c r="B12" s="51" t="s">
        <v>189</v>
      </c>
      <c r="C12" s="32">
        <v>596000</v>
      </c>
      <c r="D12" s="49">
        <v>561000</v>
      </c>
      <c r="E12" s="49">
        <v>391243.35</v>
      </c>
      <c r="F12" s="80">
        <v>596000</v>
      </c>
      <c r="G12" s="26">
        <v>401574.18</v>
      </c>
      <c r="H12" s="50">
        <f t="shared" si="0"/>
        <v>67.37821812080537</v>
      </c>
      <c r="I12" s="50">
        <f t="shared" si="1"/>
        <v>69.74034759358288</v>
      </c>
    </row>
    <row r="13" spans="1:9" ht="18.75">
      <c r="A13" s="47" t="s">
        <v>190</v>
      </c>
      <c r="B13" s="47" t="s">
        <v>191</v>
      </c>
      <c r="C13" s="32">
        <v>43200</v>
      </c>
      <c r="D13" s="49">
        <v>85000</v>
      </c>
      <c r="E13" s="49">
        <v>30247.57</v>
      </c>
      <c r="F13" s="80">
        <v>43200</v>
      </c>
      <c r="G13" s="26">
        <v>86097.16</v>
      </c>
      <c r="H13" s="50">
        <f t="shared" si="0"/>
        <v>199.2989814814815</v>
      </c>
      <c r="I13" s="50">
        <f t="shared" si="1"/>
        <v>35.58537647058824</v>
      </c>
    </row>
    <row r="14" spans="1:9" ht="18.75">
      <c r="A14" s="52" t="s">
        <v>231</v>
      </c>
      <c r="B14" s="53" t="s">
        <v>230</v>
      </c>
      <c r="C14" s="32">
        <v>7150</v>
      </c>
      <c r="D14" s="49">
        <v>40000</v>
      </c>
      <c r="E14" s="49">
        <v>5187.35</v>
      </c>
      <c r="F14" s="80">
        <v>7150</v>
      </c>
      <c r="G14" s="26">
        <v>6157.95</v>
      </c>
      <c r="H14" s="50">
        <f t="shared" si="0"/>
        <v>86.12517482517482</v>
      </c>
      <c r="I14" s="50">
        <f t="shared" si="1"/>
        <v>12.968375000000002</v>
      </c>
    </row>
    <row r="15" spans="1:9" ht="18.75">
      <c r="A15" s="44" t="s">
        <v>192</v>
      </c>
      <c r="B15" s="44" t="s">
        <v>193</v>
      </c>
      <c r="C15" s="55">
        <f>C16+C18+C17</f>
        <v>1385000</v>
      </c>
      <c r="D15" s="31">
        <f>D16+D17+D18</f>
        <v>1305401.5</v>
      </c>
      <c r="E15" s="31">
        <f>E16+E17+E18</f>
        <v>877016.3200000001</v>
      </c>
      <c r="F15" s="56">
        <f>F16+F17+F18</f>
        <v>1385000</v>
      </c>
      <c r="G15" s="31">
        <f>G16+G17+G18</f>
        <v>667973.81</v>
      </c>
      <c r="H15" s="46">
        <f t="shared" si="0"/>
        <v>48.2291559566787</v>
      </c>
      <c r="I15" s="46">
        <f t="shared" si="1"/>
        <v>67.18364579786372</v>
      </c>
    </row>
    <row r="16" spans="1:9" ht="57" customHeight="1">
      <c r="A16" s="47" t="s">
        <v>194</v>
      </c>
      <c r="B16" s="51" t="s">
        <v>195</v>
      </c>
      <c r="C16" s="57">
        <v>115000</v>
      </c>
      <c r="D16" s="49">
        <v>92000</v>
      </c>
      <c r="E16" s="49">
        <v>36011.11</v>
      </c>
      <c r="F16" s="80">
        <v>115000</v>
      </c>
      <c r="G16" s="26">
        <v>25129.33</v>
      </c>
      <c r="H16" s="50">
        <f t="shared" si="0"/>
        <v>21.851591304347828</v>
      </c>
      <c r="I16" s="50">
        <f t="shared" si="1"/>
        <v>39.142510869565214</v>
      </c>
    </row>
    <row r="17" spans="1:9" ht="18.75">
      <c r="A17" s="58" t="s">
        <v>233</v>
      </c>
      <c r="B17" s="59" t="s">
        <v>232</v>
      </c>
      <c r="C17" s="32">
        <v>660000</v>
      </c>
      <c r="D17" s="49">
        <v>622825</v>
      </c>
      <c r="E17" s="49">
        <v>455638.89</v>
      </c>
      <c r="F17" s="80">
        <v>660000</v>
      </c>
      <c r="G17" s="26">
        <v>342033.98</v>
      </c>
      <c r="H17" s="50">
        <f t="shared" si="0"/>
        <v>51.8233303030303</v>
      </c>
      <c r="I17" s="50">
        <f t="shared" si="1"/>
        <v>73.15680809216072</v>
      </c>
    </row>
    <row r="18" spans="1:9" ht="17.25" customHeight="1">
      <c r="A18" s="47" t="s">
        <v>196</v>
      </c>
      <c r="B18" s="60" t="s">
        <v>197</v>
      </c>
      <c r="C18" s="32">
        <v>610000</v>
      </c>
      <c r="D18" s="49">
        <v>590576.5</v>
      </c>
      <c r="E18" s="49">
        <v>385366.32</v>
      </c>
      <c r="F18" s="80">
        <v>610000</v>
      </c>
      <c r="G18" s="26">
        <v>300810.5</v>
      </c>
      <c r="H18" s="50">
        <f t="shared" si="0"/>
        <v>49.31319672131148</v>
      </c>
      <c r="I18" s="50">
        <f t="shared" si="1"/>
        <v>65.25256592499025</v>
      </c>
    </row>
    <row r="19" spans="1:9" ht="18.75">
      <c r="A19" s="44" t="s">
        <v>198</v>
      </c>
      <c r="B19" s="44" t="s">
        <v>199</v>
      </c>
      <c r="C19" s="30">
        <v>44000</v>
      </c>
      <c r="D19" s="31">
        <v>41600</v>
      </c>
      <c r="E19" s="31">
        <v>25731.58</v>
      </c>
      <c r="F19" s="107">
        <v>44000</v>
      </c>
      <c r="G19" s="17">
        <v>33620.83</v>
      </c>
      <c r="H19" s="46">
        <f t="shared" si="0"/>
        <v>76.41097727272728</v>
      </c>
      <c r="I19" s="46">
        <f t="shared" si="1"/>
        <v>61.85475961538462</v>
      </c>
    </row>
    <row r="20" spans="1:9" ht="38.25" customHeight="1">
      <c r="A20" s="44" t="s">
        <v>200</v>
      </c>
      <c r="B20" s="168" t="s">
        <v>201</v>
      </c>
      <c r="C20" s="55">
        <v>0</v>
      </c>
      <c r="D20" s="49"/>
      <c r="E20" s="16">
        <f>E21+E22</f>
        <v>31.22</v>
      </c>
      <c r="F20" s="31"/>
      <c r="G20" s="31">
        <f>G21+G22</f>
        <v>10.31</v>
      </c>
      <c r="H20" s="50"/>
      <c r="I20" s="50"/>
    </row>
    <row r="21" spans="1:9" ht="18" customHeight="1">
      <c r="A21" s="47" t="s">
        <v>202</v>
      </c>
      <c r="B21" s="61" t="s">
        <v>203</v>
      </c>
      <c r="C21" s="32">
        <v>0</v>
      </c>
      <c r="D21" s="49"/>
      <c r="E21" s="62">
        <v>17.79</v>
      </c>
      <c r="F21" s="80"/>
      <c r="G21" s="17">
        <v>-2.49</v>
      </c>
      <c r="H21" s="50"/>
      <c r="I21" s="50"/>
    </row>
    <row r="22" spans="1:9" ht="40.5" customHeight="1">
      <c r="A22" s="47" t="s">
        <v>204</v>
      </c>
      <c r="B22" s="61" t="s">
        <v>205</v>
      </c>
      <c r="C22" s="32">
        <v>0</v>
      </c>
      <c r="D22" s="49"/>
      <c r="E22" s="63">
        <v>13.43</v>
      </c>
      <c r="F22" s="80"/>
      <c r="G22" s="17">
        <v>12.8</v>
      </c>
      <c r="H22" s="50"/>
      <c r="I22" s="50"/>
    </row>
    <row r="23" spans="1:9" ht="18.75">
      <c r="A23" s="44"/>
      <c r="B23" s="45" t="s">
        <v>207</v>
      </c>
      <c r="C23" s="55">
        <f>C24+C32+C33+C36+C42+C43</f>
        <v>1160503.1</v>
      </c>
      <c r="D23" s="31">
        <f>D24+D32+D33+D36+D42+D43+D44</f>
        <v>1099305.1</v>
      </c>
      <c r="E23" s="31">
        <f>E24+E32+E33+E36+E42+E43+E44</f>
        <v>587709.7899999999</v>
      </c>
      <c r="F23" s="31">
        <f>F24+F42+F43+F35+F36+F44+F34+F32</f>
        <v>1203119.1</v>
      </c>
      <c r="G23" s="31">
        <f>G24+G32+G33+G36+G42+G43+G44</f>
        <v>731289.2799999999</v>
      </c>
      <c r="H23" s="46">
        <f t="shared" si="0"/>
        <v>60.78278368284569</v>
      </c>
      <c r="I23" s="46">
        <f t="shared" si="1"/>
        <v>53.46193609035379</v>
      </c>
    </row>
    <row r="24" spans="1:9" ht="39" customHeight="1">
      <c r="A24" s="44" t="s">
        <v>208</v>
      </c>
      <c r="B24" s="64" t="s">
        <v>209</v>
      </c>
      <c r="C24" s="55">
        <f>C31+C30+C26+C25</f>
        <v>681742.1</v>
      </c>
      <c r="D24" s="31">
        <f>D25+D26+D30+D31</f>
        <v>635133.4</v>
      </c>
      <c r="E24" s="31">
        <f>E25+E26+E30+E31</f>
        <v>293753.79</v>
      </c>
      <c r="F24" s="31">
        <f>F25+F26+F30+F31</f>
        <v>681742.1</v>
      </c>
      <c r="G24" s="31">
        <f>G25+G26+G30+G31</f>
        <v>359757.28</v>
      </c>
      <c r="H24" s="46">
        <f t="shared" si="0"/>
        <v>52.77028952737407</v>
      </c>
      <c r="I24" s="46">
        <f t="shared" si="1"/>
        <v>46.250723076443464</v>
      </c>
    </row>
    <row r="25" spans="1:9" ht="67.5" customHeight="1">
      <c r="A25" s="47" t="s">
        <v>210</v>
      </c>
      <c r="B25" s="51" t="s">
        <v>211</v>
      </c>
      <c r="C25" s="32"/>
      <c r="D25" s="31"/>
      <c r="E25" s="49">
        <v>127.545</v>
      </c>
      <c r="F25" s="80"/>
      <c r="G25" s="63"/>
      <c r="H25" s="50"/>
      <c r="I25" s="50"/>
    </row>
    <row r="26" spans="1:9" ht="93" customHeight="1">
      <c r="A26" s="47" t="s">
        <v>212</v>
      </c>
      <c r="B26" s="61" t="s">
        <v>151</v>
      </c>
      <c r="C26" s="30">
        <f>C27+C29+C28</f>
        <v>614000</v>
      </c>
      <c r="D26" s="31">
        <f>D27+D28+D29</f>
        <v>544000</v>
      </c>
      <c r="E26" s="31">
        <f>E27+E28+E29</f>
        <v>242904.175</v>
      </c>
      <c r="F26" s="31">
        <f>F27+F29+F28</f>
        <v>614000</v>
      </c>
      <c r="G26" s="31">
        <f>G27+G29+G28</f>
        <v>318040.82</v>
      </c>
      <c r="H26" s="46">
        <f t="shared" si="0"/>
        <v>51.79817915309446</v>
      </c>
      <c r="I26" s="46">
        <f t="shared" si="1"/>
        <v>44.65150275735294</v>
      </c>
    </row>
    <row r="27" spans="1:9" ht="94.5" customHeight="1">
      <c r="A27" s="47" t="s">
        <v>213</v>
      </c>
      <c r="B27" s="61" t="s">
        <v>146</v>
      </c>
      <c r="C27" s="32">
        <v>600000</v>
      </c>
      <c r="D27" s="49">
        <v>530000</v>
      </c>
      <c r="E27" s="49">
        <v>234822.71</v>
      </c>
      <c r="F27" s="49">
        <v>600000</v>
      </c>
      <c r="G27" s="26">
        <v>311081.39</v>
      </c>
      <c r="H27" s="50">
        <f t="shared" si="0"/>
        <v>51.846898333333336</v>
      </c>
      <c r="I27" s="50">
        <f t="shared" si="1"/>
        <v>44.306171698113204</v>
      </c>
    </row>
    <row r="28" spans="1:9" ht="94.5" customHeight="1">
      <c r="A28" s="47" t="s">
        <v>247</v>
      </c>
      <c r="B28" s="66" t="s">
        <v>214</v>
      </c>
      <c r="C28" s="32">
        <v>14000</v>
      </c>
      <c r="D28" s="49">
        <v>14000</v>
      </c>
      <c r="E28" s="49">
        <v>8076.18</v>
      </c>
      <c r="F28" s="49">
        <v>14000</v>
      </c>
      <c r="G28" s="26">
        <v>6954.29</v>
      </c>
      <c r="H28" s="50">
        <f t="shared" si="0"/>
        <v>49.6735</v>
      </c>
      <c r="I28" s="50">
        <f t="shared" si="1"/>
        <v>57.687</v>
      </c>
    </row>
    <row r="29" spans="1:9" ht="93.75" customHeight="1">
      <c r="A29" s="47" t="s">
        <v>248</v>
      </c>
      <c r="B29" s="66" t="s">
        <v>150</v>
      </c>
      <c r="C29" s="32"/>
      <c r="D29" s="49"/>
      <c r="E29" s="49">
        <v>5.285</v>
      </c>
      <c r="F29" s="49"/>
      <c r="G29" s="26">
        <v>5.14</v>
      </c>
      <c r="H29" s="50"/>
      <c r="I29" s="50"/>
    </row>
    <row r="30" spans="1:9" ht="63.75" customHeight="1">
      <c r="A30" s="47" t="s">
        <v>215</v>
      </c>
      <c r="B30" s="66" t="s">
        <v>216</v>
      </c>
      <c r="C30" s="32">
        <v>11742.1</v>
      </c>
      <c r="D30" s="49">
        <v>15233.4</v>
      </c>
      <c r="E30" s="49">
        <v>7168.96</v>
      </c>
      <c r="F30" s="141">
        <v>11742.1</v>
      </c>
      <c r="G30" s="26">
        <v>12580.89</v>
      </c>
      <c r="H30" s="50">
        <f t="shared" si="0"/>
        <v>107.14344112211613</v>
      </c>
      <c r="I30" s="50">
        <f t="shared" si="1"/>
        <v>47.06080060918771</v>
      </c>
    </row>
    <row r="31" spans="1:9" ht="99.75" customHeight="1">
      <c r="A31" s="47" t="s">
        <v>217</v>
      </c>
      <c r="B31" s="166" t="s">
        <v>218</v>
      </c>
      <c r="C31" s="32">
        <v>56000</v>
      </c>
      <c r="D31" s="49">
        <v>75900</v>
      </c>
      <c r="E31" s="49">
        <v>43553.11</v>
      </c>
      <c r="F31" s="49">
        <v>56000</v>
      </c>
      <c r="G31" s="26">
        <v>29135.57</v>
      </c>
      <c r="H31" s="50">
        <f t="shared" si="0"/>
        <v>52.027803571428564</v>
      </c>
      <c r="I31" s="50">
        <f t="shared" si="1"/>
        <v>57.38222661396575</v>
      </c>
    </row>
    <row r="32" spans="1:9" ht="29.25" customHeight="1">
      <c r="A32" s="44" t="s">
        <v>219</v>
      </c>
      <c r="B32" s="64" t="s">
        <v>220</v>
      </c>
      <c r="C32" s="55">
        <v>20015</v>
      </c>
      <c r="D32" s="31">
        <v>26600</v>
      </c>
      <c r="E32" s="31">
        <v>11008.91</v>
      </c>
      <c r="F32" s="151">
        <v>20015</v>
      </c>
      <c r="G32" s="27">
        <v>7952.1</v>
      </c>
      <c r="H32" s="46">
        <f t="shared" si="0"/>
        <v>39.730701973519864</v>
      </c>
      <c r="I32" s="46">
        <f t="shared" si="1"/>
        <v>41.38687969924812</v>
      </c>
    </row>
    <row r="33" spans="1:9" ht="36.75" customHeight="1">
      <c r="A33" s="44" t="s">
        <v>221</v>
      </c>
      <c r="B33" s="64" t="s">
        <v>222</v>
      </c>
      <c r="C33" s="55">
        <f>C34+C35</f>
        <v>2986</v>
      </c>
      <c r="D33" s="31">
        <f>D35+D34</f>
        <v>6675</v>
      </c>
      <c r="E33" s="31">
        <f>E35+E34</f>
        <v>12789.230000000001</v>
      </c>
      <c r="F33" s="56">
        <f>F35+F34</f>
        <v>2986</v>
      </c>
      <c r="G33" s="31">
        <f>G35+G34</f>
        <v>7064.51</v>
      </c>
      <c r="H33" s="46">
        <f t="shared" si="0"/>
        <v>236.5877427997321</v>
      </c>
      <c r="I33" s="46">
        <f t="shared" si="1"/>
        <v>191.59895131086145</v>
      </c>
    </row>
    <row r="34" spans="1:9" ht="36.75" customHeight="1">
      <c r="A34" s="47" t="s">
        <v>57</v>
      </c>
      <c r="B34" s="51" t="s">
        <v>0</v>
      </c>
      <c r="C34" s="32">
        <v>336</v>
      </c>
      <c r="D34" s="49">
        <v>25</v>
      </c>
      <c r="E34" s="49">
        <v>85.86</v>
      </c>
      <c r="F34" s="80">
        <v>336</v>
      </c>
      <c r="G34" s="26">
        <v>146.56</v>
      </c>
      <c r="H34" s="50">
        <f t="shared" si="0"/>
        <v>43.61904761904762</v>
      </c>
      <c r="I34" s="50">
        <f t="shared" si="1"/>
        <v>343.44</v>
      </c>
    </row>
    <row r="35" spans="1:9" ht="59.25" customHeight="1">
      <c r="A35" s="47" t="s">
        <v>1</v>
      </c>
      <c r="B35" s="51" t="s">
        <v>0</v>
      </c>
      <c r="C35" s="32">
        <v>2650</v>
      </c>
      <c r="D35" s="49">
        <v>6650</v>
      </c>
      <c r="E35" s="49">
        <v>12703.37</v>
      </c>
      <c r="F35" s="80">
        <v>2650</v>
      </c>
      <c r="G35" s="26">
        <v>6917.95</v>
      </c>
      <c r="H35" s="50">
        <f t="shared" si="0"/>
        <v>261.05471698113206</v>
      </c>
      <c r="I35" s="50">
        <f t="shared" si="1"/>
        <v>191.02812030075188</v>
      </c>
    </row>
    <row r="36" spans="1:9" ht="41.25" customHeight="1">
      <c r="A36" s="44" t="s">
        <v>223</v>
      </c>
      <c r="B36" s="168" t="s">
        <v>224</v>
      </c>
      <c r="C36" s="55">
        <f>C37+C38+C39</f>
        <v>286000</v>
      </c>
      <c r="D36" s="31">
        <f>D37+D38+D39</f>
        <v>266327.6</v>
      </c>
      <c r="E36" s="31">
        <f>E37+E38+E39</f>
        <v>164687.14</v>
      </c>
      <c r="F36" s="31">
        <f>F37+F38+F39</f>
        <v>328616</v>
      </c>
      <c r="G36" s="31">
        <f>G37+G38+G39</f>
        <v>211350.03999999998</v>
      </c>
      <c r="H36" s="50">
        <f t="shared" si="0"/>
        <v>64.3152007205979</v>
      </c>
      <c r="I36" s="50">
        <f t="shared" si="1"/>
        <v>61.83630235844878</v>
      </c>
    </row>
    <row r="37" spans="1:9" ht="20.25" customHeight="1">
      <c r="A37" s="47" t="s">
        <v>225</v>
      </c>
      <c r="B37" s="61" t="s">
        <v>226</v>
      </c>
      <c r="C37" s="32">
        <v>2000</v>
      </c>
      <c r="D37" s="49">
        <v>2500</v>
      </c>
      <c r="E37" s="49">
        <v>2002.91</v>
      </c>
      <c r="F37" s="80">
        <v>2000</v>
      </c>
      <c r="G37" s="26">
        <v>4270</v>
      </c>
      <c r="H37" s="50">
        <f t="shared" si="0"/>
        <v>213.49999999999997</v>
      </c>
      <c r="I37" s="50">
        <f t="shared" si="1"/>
        <v>80.1164</v>
      </c>
    </row>
    <row r="38" spans="1:9" ht="101.25" customHeight="1">
      <c r="A38" s="47" t="s">
        <v>227</v>
      </c>
      <c r="B38" s="61" t="s">
        <v>273</v>
      </c>
      <c r="C38" s="32">
        <v>125000</v>
      </c>
      <c r="D38" s="49">
        <v>141827.6</v>
      </c>
      <c r="E38" s="49">
        <v>85203.23</v>
      </c>
      <c r="F38" s="13">
        <f>125000+42616</f>
        <v>167616</v>
      </c>
      <c r="G38" s="26">
        <v>80664.34</v>
      </c>
      <c r="H38" s="46">
        <f t="shared" si="0"/>
        <v>48.124486922489496</v>
      </c>
      <c r="I38" s="46">
        <f t="shared" si="1"/>
        <v>60.075211030857176</v>
      </c>
    </row>
    <row r="39" spans="1:9" ht="39" customHeight="1">
      <c r="A39" s="67" t="s">
        <v>3</v>
      </c>
      <c r="B39" s="65" t="s">
        <v>153</v>
      </c>
      <c r="C39" s="68">
        <f>C40+C41</f>
        <v>159000</v>
      </c>
      <c r="D39" s="69">
        <f>D40+D41</f>
        <v>122000</v>
      </c>
      <c r="E39" s="69">
        <f>E40+E41</f>
        <v>77481</v>
      </c>
      <c r="F39" s="69">
        <f>F40+F41</f>
        <v>159000</v>
      </c>
      <c r="G39" s="69">
        <f>G40+G41</f>
        <v>126415.7</v>
      </c>
      <c r="H39" s="50">
        <f t="shared" si="0"/>
        <v>79.50672955974842</v>
      </c>
      <c r="I39" s="50">
        <f t="shared" si="1"/>
        <v>63.50901639344262</v>
      </c>
    </row>
    <row r="40" spans="1:9" ht="56.25">
      <c r="A40" s="47" t="s">
        <v>173</v>
      </c>
      <c r="B40" s="61" t="s">
        <v>172</v>
      </c>
      <c r="C40" s="32">
        <v>156000</v>
      </c>
      <c r="D40" s="49">
        <v>120000</v>
      </c>
      <c r="E40" s="49">
        <v>74562.24</v>
      </c>
      <c r="F40" s="141">
        <v>156000</v>
      </c>
      <c r="G40" s="26">
        <v>109449.81</v>
      </c>
      <c r="H40" s="50">
        <f t="shared" si="0"/>
        <v>70.16013461538462</v>
      </c>
      <c r="I40" s="50">
        <f t="shared" si="1"/>
        <v>62.135200000000005</v>
      </c>
    </row>
    <row r="41" spans="1:9" ht="75">
      <c r="A41" s="47" t="s">
        <v>41</v>
      </c>
      <c r="B41" s="61" t="s">
        <v>42</v>
      </c>
      <c r="C41" s="32">
        <v>3000</v>
      </c>
      <c r="D41" s="49">
        <v>2000</v>
      </c>
      <c r="E41" s="49">
        <v>2918.76</v>
      </c>
      <c r="F41" s="142">
        <v>3000</v>
      </c>
      <c r="G41" s="26">
        <v>16965.89</v>
      </c>
      <c r="H41" s="50">
        <f t="shared" si="0"/>
        <v>565.5296666666667</v>
      </c>
      <c r="I41" s="50">
        <f t="shared" si="1"/>
        <v>145.93800000000002</v>
      </c>
    </row>
    <row r="42" spans="1:9" ht="19.5" customHeight="1">
      <c r="A42" s="44" t="s">
        <v>4</v>
      </c>
      <c r="B42" s="168" t="s">
        <v>5</v>
      </c>
      <c r="C42" s="30">
        <v>100900</v>
      </c>
      <c r="D42" s="31">
        <v>100300</v>
      </c>
      <c r="E42" s="31">
        <v>66339.66</v>
      </c>
      <c r="F42" s="95">
        <v>100900</v>
      </c>
      <c r="G42" s="17">
        <v>92492.5</v>
      </c>
      <c r="H42" s="46">
        <f t="shared" si="0"/>
        <v>91.66749256689792</v>
      </c>
      <c r="I42" s="46">
        <f t="shared" si="1"/>
        <v>66.14123629112663</v>
      </c>
    </row>
    <row r="43" spans="1:9" ht="24.75" customHeight="1">
      <c r="A43" s="44" t="s">
        <v>6</v>
      </c>
      <c r="B43" s="168" t="s">
        <v>7</v>
      </c>
      <c r="C43" s="30">
        <v>68860</v>
      </c>
      <c r="D43" s="31">
        <v>61279.1</v>
      </c>
      <c r="E43" s="31">
        <v>37515.6</v>
      </c>
      <c r="F43" s="95">
        <v>68860</v>
      </c>
      <c r="G43" s="17">
        <v>43451.66</v>
      </c>
      <c r="H43" s="46">
        <f t="shared" si="0"/>
        <v>63.101452221899514</v>
      </c>
      <c r="I43" s="46">
        <f t="shared" si="1"/>
        <v>61.22087302196017</v>
      </c>
    </row>
    <row r="44" spans="1:9" ht="19.5" customHeight="1">
      <c r="A44" s="44" t="s">
        <v>8</v>
      </c>
      <c r="B44" s="168" t="s">
        <v>9</v>
      </c>
      <c r="C44" s="30"/>
      <c r="D44" s="31">
        <v>2990</v>
      </c>
      <c r="E44" s="31">
        <v>1615.46</v>
      </c>
      <c r="F44" s="95"/>
      <c r="G44" s="17">
        <v>9221.19</v>
      </c>
      <c r="H44" s="46"/>
      <c r="I44" s="46">
        <f t="shared" si="1"/>
        <v>54.02876254180602</v>
      </c>
    </row>
    <row r="45" spans="1:9" ht="18.75">
      <c r="A45" s="47"/>
      <c r="B45" s="71" t="s">
        <v>12</v>
      </c>
      <c r="C45" s="30">
        <f>C23+C6</f>
        <v>7387602.1</v>
      </c>
      <c r="D45" s="31">
        <f>D23+D6</f>
        <v>7578481.6</v>
      </c>
      <c r="E45" s="31">
        <f>E23+E6</f>
        <v>4455255.58</v>
      </c>
      <c r="F45" s="126">
        <f>F23+F6</f>
        <v>7430218.1</v>
      </c>
      <c r="G45" s="126">
        <f>G23+G6</f>
        <v>4178625.3</v>
      </c>
      <c r="H45" s="46">
        <f t="shared" si="0"/>
        <v>56.238259008843904</v>
      </c>
      <c r="I45" s="46">
        <f t="shared" si="1"/>
        <v>58.7882350997593</v>
      </c>
    </row>
    <row r="46" spans="1:9" ht="19.5" customHeight="1">
      <c r="A46" s="44" t="s">
        <v>13</v>
      </c>
      <c r="B46" s="168" t="s">
        <v>14</v>
      </c>
      <c r="C46" s="31">
        <f>C47+C48+C49+C50</f>
        <v>1999865.59</v>
      </c>
      <c r="D46" s="31">
        <f>D47+D48+D49+D50</f>
        <v>4055398.75</v>
      </c>
      <c r="E46" s="31">
        <f>E47+E48+E49+E50</f>
        <v>2192886.94</v>
      </c>
      <c r="F46" s="126">
        <f>F47+F48+F49+F50</f>
        <v>4537127.73</v>
      </c>
      <c r="G46" s="126">
        <f>G47+G48+G49+G50</f>
        <v>2940460.08</v>
      </c>
      <c r="H46" s="46">
        <f t="shared" si="0"/>
        <v>64.80884504435144</v>
      </c>
      <c r="I46" s="46">
        <f t="shared" si="1"/>
        <v>54.0732755317834</v>
      </c>
    </row>
    <row r="47" spans="1:9" ht="37.5" customHeight="1">
      <c r="A47" s="44" t="s">
        <v>15</v>
      </c>
      <c r="B47" s="168" t="s">
        <v>16</v>
      </c>
      <c r="C47" s="168"/>
      <c r="D47" s="49"/>
      <c r="E47" s="49"/>
      <c r="F47" s="8">
        <v>34764</v>
      </c>
      <c r="G47" s="26">
        <v>7821</v>
      </c>
      <c r="H47" s="50">
        <f t="shared" si="0"/>
        <v>22.497411114946498</v>
      </c>
      <c r="I47" s="50"/>
    </row>
    <row r="48" spans="1:9" ht="39.75" customHeight="1">
      <c r="A48" s="44" t="s">
        <v>17</v>
      </c>
      <c r="B48" s="168" t="s">
        <v>18</v>
      </c>
      <c r="C48" s="32">
        <v>1999865.59</v>
      </c>
      <c r="D48" s="49">
        <v>2060262.14</v>
      </c>
      <c r="E48" s="49">
        <v>1339423.18</v>
      </c>
      <c r="F48" s="8">
        <v>2609671.53</v>
      </c>
      <c r="G48" s="26">
        <v>1875787.02</v>
      </c>
      <c r="H48" s="50">
        <f t="shared" si="0"/>
        <v>71.87828040565704</v>
      </c>
      <c r="I48" s="50">
        <f t="shared" si="1"/>
        <v>65.01226974932422</v>
      </c>
    </row>
    <row r="49" spans="1:9" ht="42" customHeight="1">
      <c r="A49" s="44" t="s">
        <v>19</v>
      </c>
      <c r="B49" s="168" t="s">
        <v>20</v>
      </c>
      <c r="C49" s="32"/>
      <c r="D49" s="49">
        <v>1980954.51</v>
      </c>
      <c r="E49" s="49">
        <v>846219.44</v>
      </c>
      <c r="F49" s="8">
        <f>1868816.76+1100</f>
        <v>1869916.76</v>
      </c>
      <c r="G49" s="26">
        <f>1039078.03+5798.59</f>
        <v>1044876.62</v>
      </c>
      <c r="H49" s="50">
        <f t="shared" si="0"/>
        <v>55.878242409036424</v>
      </c>
      <c r="I49" s="50">
        <f t="shared" si="1"/>
        <v>42.717762357904924</v>
      </c>
    </row>
    <row r="50" spans="1:9" ht="18.75">
      <c r="A50" s="44" t="s">
        <v>84</v>
      </c>
      <c r="B50" s="168" t="s">
        <v>21</v>
      </c>
      <c r="C50" s="168"/>
      <c r="D50" s="49">
        <v>14182.1</v>
      </c>
      <c r="E50" s="49">
        <v>7244.32</v>
      </c>
      <c r="F50" s="8">
        <v>22775.44</v>
      </c>
      <c r="G50" s="26">
        <v>11975.44</v>
      </c>
      <c r="H50" s="50">
        <f t="shared" si="0"/>
        <v>52.58049899365281</v>
      </c>
      <c r="I50" s="50">
        <f t="shared" si="1"/>
        <v>51.080728523984455</v>
      </c>
    </row>
    <row r="51" spans="1:9" ht="21.75" customHeight="1">
      <c r="A51" s="44" t="s">
        <v>22</v>
      </c>
      <c r="B51" s="168" t="s">
        <v>23</v>
      </c>
      <c r="C51" s="168"/>
      <c r="D51" s="31">
        <v>8267.16</v>
      </c>
      <c r="E51" s="31">
        <v>8931.16</v>
      </c>
      <c r="F51" s="126">
        <v>47110.8</v>
      </c>
      <c r="G51" s="169"/>
      <c r="H51" s="50"/>
      <c r="I51" s="50">
        <f t="shared" si="1"/>
        <v>108.03177874868757</v>
      </c>
    </row>
    <row r="52" spans="1:9" ht="41.25" customHeight="1">
      <c r="A52" s="44" t="s">
        <v>163</v>
      </c>
      <c r="B52" s="168" t="s">
        <v>10</v>
      </c>
      <c r="C52" s="168"/>
      <c r="D52" s="72"/>
      <c r="E52" s="31">
        <v>290.45</v>
      </c>
      <c r="F52" s="143"/>
      <c r="G52" s="27">
        <v>660.71</v>
      </c>
      <c r="H52" s="50"/>
      <c r="I52" s="50"/>
    </row>
    <row r="53" spans="1:9" ht="23.25" customHeight="1">
      <c r="A53" s="44" t="s">
        <v>162</v>
      </c>
      <c r="B53" s="168" t="s">
        <v>11</v>
      </c>
      <c r="C53" s="168"/>
      <c r="D53" s="49"/>
      <c r="E53" s="31">
        <v>-31049.13</v>
      </c>
      <c r="F53" s="22">
        <v>-71928.63</v>
      </c>
      <c r="G53" s="17">
        <v>-755186.04</v>
      </c>
      <c r="H53" s="50"/>
      <c r="I53" s="50"/>
    </row>
    <row r="54" spans="1:9" ht="18.75">
      <c r="A54" s="47"/>
      <c r="B54" s="73" t="s">
        <v>24</v>
      </c>
      <c r="C54" s="31">
        <f>C45+C46+C51+C52+C53</f>
        <v>9387467.69</v>
      </c>
      <c r="D54" s="31">
        <f>D45+D46+D51+D52+D53</f>
        <v>11642147.51</v>
      </c>
      <c r="E54" s="31">
        <f>E45+E46+E51+E52+E53</f>
        <v>6626315</v>
      </c>
      <c r="F54" s="126">
        <f>F45+F46+F51+F52+F53</f>
        <v>11942528</v>
      </c>
      <c r="G54" s="126">
        <f>G45+G46+G51+G52+G53</f>
        <v>6364560.05</v>
      </c>
      <c r="H54" s="46">
        <f t="shared" si="0"/>
        <v>53.293239505069614</v>
      </c>
      <c r="I54" s="46">
        <f t="shared" si="1"/>
        <v>56.916604039833196</v>
      </c>
    </row>
    <row r="55" spans="1:9" ht="18.75">
      <c r="A55" s="40" t="s">
        <v>25</v>
      </c>
      <c r="B55" s="41" t="s">
        <v>26</v>
      </c>
      <c r="C55" s="41"/>
      <c r="D55" s="74"/>
      <c r="E55" s="74"/>
      <c r="F55" s="134"/>
      <c r="G55" s="135"/>
      <c r="H55" s="46"/>
      <c r="I55" s="46"/>
    </row>
    <row r="56" spans="1:9" ht="18.75" customHeight="1">
      <c r="A56" s="75" t="s">
        <v>27</v>
      </c>
      <c r="B56" s="71" t="s">
        <v>28</v>
      </c>
      <c r="C56" s="31">
        <f>C57+C58+C59+C60+C61+C62+C63</f>
        <v>1010842.4299999999</v>
      </c>
      <c r="D56" s="31">
        <f>D57+D58+D59+D60+D61+D62+D63</f>
        <v>685086.72</v>
      </c>
      <c r="E56" s="31">
        <f>E57+E58+E59+E60+E61+E62+E63</f>
        <v>319782.17000000004</v>
      </c>
      <c r="F56" s="31">
        <f>F57+F58+F59+F60+F61+F62+F63</f>
        <v>1041495.8900000001</v>
      </c>
      <c r="G56" s="31">
        <f>G57+G58+G59+G60+G61+G62+G63</f>
        <v>444856.45999999996</v>
      </c>
      <c r="H56" s="46">
        <f t="shared" si="0"/>
        <v>42.713222804940685</v>
      </c>
      <c r="I56" s="46">
        <f t="shared" si="1"/>
        <v>46.67761914871157</v>
      </c>
    </row>
    <row r="57" spans="1:9" ht="39.75" customHeight="1">
      <c r="A57" s="77" t="s">
        <v>29</v>
      </c>
      <c r="B57" s="78" t="s">
        <v>30</v>
      </c>
      <c r="C57" s="79">
        <v>2774</v>
      </c>
      <c r="D57" s="8">
        <v>2133</v>
      </c>
      <c r="E57" s="8">
        <v>1334.26</v>
      </c>
      <c r="F57" s="8">
        <v>2774</v>
      </c>
      <c r="G57" s="8">
        <v>1272.68</v>
      </c>
      <c r="H57" s="50">
        <f t="shared" si="0"/>
        <v>45.8788752703677</v>
      </c>
      <c r="I57" s="50">
        <f t="shared" si="1"/>
        <v>62.553211439287395</v>
      </c>
    </row>
    <row r="58" spans="1:9" ht="59.25" customHeight="1">
      <c r="A58" s="77" t="s">
        <v>31</v>
      </c>
      <c r="B58" s="78" t="s">
        <v>32</v>
      </c>
      <c r="C58" s="79">
        <v>92589</v>
      </c>
      <c r="D58" s="8">
        <v>81347</v>
      </c>
      <c r="E58" s="8">
        <v>54942.25</v>
      </c>
      <c r="F58" s="8">
        <v>92589</v>
      </c>
      <c r="G58" s="8">
        <v>56448.82</v>
      </c>
      <c r="H58" s="50">
        <f t="shared" si="0"/>
        <v>60.967091123135575</v>
      </c>
      <c r="I58" s="50">
        <f t="shared" si="1"/>
        <v>67.54059768645433</v>
      </c>
    </row>
    <row r="59" spans="1:9" ht="58.5" customHeight="1">
      <c r="A59" s="77" t="s">
        <v>33</v>
      </c>
      <c r="B59" s="78" t="s">
        <v>34</v>
      </c>
      <c r="C59" s="79">
        <v>122678</v>
      </c>
      <c r="D59" s="8">
        <v>104098</v>
      </c>
      <c r="E59" s="8">
        <v>64260.85</v>
      </c>
      <c r="F59" s="8">
        <v>140899</v>
      </c>
      <c r="G59" s="8">
        <v>76408.5</v>
      </c>
      <c r="H59" s="50">
        <f t="shared" si="0"/>
        <v>54.229270612282555</v>
      </c>
      <c r="I59" s="50">
        <f t="shared" si="1"/>
        <v>61.7311091471498</v>
      </c>
    </row>
    <row r="60" spans="1:9" ht="57.75" customHeight="1">
      <c r="A60" s="77" t="s">
        <v>35</v>
      </c>
      <c r="B60" s="78" t="s">
        <v>36</v>
      </c>
      <c r="C60" s="79">
        <v>116262.67</v>
      </c>
      <c r="D60" s="8">
        <v>103313.89</v>
      </c>
      <c r="E60" s="8">
        <v>58502.22</v>
      </c>
      <c r="F60" s="8">
        <v>97691.66</v>
      </c>
      <c r="G60" s="8">
        <v>54323.81</v>
      </c>
      <c r="H60" s="50">
        <f t="shared" si="0"/>
        <v>55.60741827910386</v>
      </c>
      <c r="I60" s="50">
        <f t="shared" si="1"/>
        <v>56.6257063788809</v>
      </c>
    </row>
    <row r="61" spans="1:9" ht="18.75">
      <c r="A61" s="81" t="s">
        <v>37</v>
      </c>
      <c r="B61" s="61" t="s">
        <v>38</v>
      </c>
      <c r="C61" s="124">
        <v>1740</v>
      </c>
      <c r="D61" s="8">
        <v>3697.52</v>
      </c>
      <c r="E61" s="8">
        <v>2919.6</v>
      </c>
      <c r="F61" s="8">
        <v>2373</v>
      </c>
      <c r="G61" s="8">
        <v>996.71</v>
      </c>
      <c r="H61" s="50">
        <f t="shared" si="0"/>
        <v>42.00210703750527</v>
      </c>
      <c r="I61" s="50">
        <f t="shared" si="1"/>
        <v>78.96103334126657</v>
      </c>
    </row>
    <row r="62" spans="1:9" ht="18.75" customHeight="1">
      <c r="A62" s="81" t="s">
        <v>39</v>
      </c>
      <c r="B62" s="59" t="s">
        <v>40</v>
      </c>
      <c r="C62" s="80">
        <v>122671.56</v>
      </c>
      <c r="D62" s="8">
        <v>59858.48</v>
      </c>
      <c r="E62" s="8"/>
      <c r="F62" s="8">
        <v>65477.3</v>
      </c>
      <c r="G62" s="8">
        <v>0</v>
      </c>
      <c r="H62" s="50"/>
      <c r="I62" s="50"/>
    </row>
    <row r="63" spans="1:9" ht="20.25" customHeight="1">
      <c r="A63" s="81" t="s">
        <v>154</v>
      </c>
      <c r="B63" s="59" t="s">
        <v>43</v>
      </c>
      <c r="C63" s="80">
        <v>552127.2</v>
      </c>
      <c r="D63" s="8">
        <v>330638.83</v>
      </c>
      <c r="E63" s="8">
        <v>137822.99</v>
      </c>
      <c r="F63" s="8">
        <v>639691.93</v>
      </c>
      <c r="G63" s="8">
        <v>255405.94</v>
      </c>
      <c r="H63" s="46">
        <f t="shared" si="0"/>
        <v>39.92639707053988</v>
      </c>
      <c r="I63" s="46">
        <f t="shared" si="1"/>
        <v>41.68384880868348</v>
      </c>
    </row>
    <row r="64" spans="1:9" ht="18.75" customHeight="1">
      <c r="A64" s="75" t="s">
        <v>44</v>
      </c>
      <c r="B64" s="83" t="s">
        <v>45</v>
      </c>
      <c r="C64" s="56">
        <f>C65</f>
        <v>495</v>
      </c>
      <c r="D64" s="31">
        <f>D65</f>
        <v>592.6</v>
      </c>
      <c r="E64" s="31">
        <f>E65</f>
        <v>196.41</v>
      </c>
      <c r="F64" s="31">
        <f>F65</f>
        <v>495</v>
      </c>
      <c r="G64" s="31">
        <f>G65</f>
        <v>224.79</v>
      </c>
      <c r="H64" s="46">
        <f t="shared" si="0"/>
        <v>45.41212121212121</v>
      </c>
      <c r="I64" s="50">
        <f t="shared" si="1"/>
        <v>33.143773202834964</v>
      </c>
    </row>
    <row r="65" spans="1:9" ht="18.75" customHeight="1">
      <c r="A65" s="81" t="s">
        <v>46</v>
      </c>
      <c r="B65" s="59" t="s">
        <v>47</v>
      </c>
      <c r="C65" s="80">
        <v>495</v>
      </c>
      <c r="D65" s="8">
        <v>592.6</v>
      </c>
      <c r="E65" s="8">
        <v>196.41</v>
      </c>
      <c r="F65" s="8">
        <v>495</v>
      </c>
      <c r="G65" s="8">
        <v>224.79</v>
      </c>
      <c r="H65" s="50">
        <f t="shared" si="0"/>
        <v>45.41212121212121</v>
      </c>
      <c r="I65" s="50">
        <f t="shared" si="1"/>
        <v>33.143773202834964</v>
      </c>
    </row>
    <row r="66" spans="1:9" ht="39" customHeight="1">
      <c r="A66" s="75" t="s">
        <v>48</v>
      </c>
      <c r="B66" s="83" t="s">
        <v>49</v>
      </c>
      <c r="C66" s="31">
        <f>C67+C68</f>
        <v>60568.5</v>
      </c>
      <c r="D66" s="31">
        <f>SUM(D67:D68)</f>
        <v>55459.8</v>
      </c>
      <c r="E66" s="31">
        <f>SUM(E67:E68)</f>
        <v>30632.56</v>
      </c>
      <c r="F66" s="31">
        <f>SUM(F67:F68)</f>
        <v>62994.6</v>
      </c>
      <c r="G66" s="31">
        <f>SUM(G67:G68)</f>
        <v>30300.600000000002</v>
      </c>
      <c r="H66" s="46">
        <f t="shared" si="0"/>
        <v>48.10031336019278</v>
      </c>
      <c r="I66" s="46">
        <f t="shared" si="1"/>
        <v>55.233808993180645</v>
      </c>
    </row>
    <row r="67" spans="1:9" ht="18.75" customHeight="1">
      <c r="A67" s="81" t="s">
        <v>50</v>
      </c>
      <c r="B67" s="59" t="s">
        <v>51</v>
      </c>
      <c r="C67" s="80">
        <v>12448.5</v>
      </c>
      <c r="D67" s="8">
        <v>11364.3</v>
      </c>
      <c r="E67" s="8">
        <v>6229.04</v>
      </c>
      <c r="F67" s="8">
        <v>14874.6</v>
      </c>
      <c r="G67" s="8">
        <v>8195.79</v>
      </c>
      <c r="H67" s="50">
        <f t="shared" si="0"/>
        <v>55.09922955911421</v>
      </c>
      <c r="I67" s="50">
        <f t="shared" si="1"/>
        <v>54.812350958704016</v>
      </c>
    </row>
    <row r="68" spans="1:9" ht="58.5" customHeight="1">
      <c r="A68" s="81" t="s">
        <v>52</v>
      </c>
      <c r="B68" s="78" t="s">
        <v>53</v>
      </c>
      <c r="C68" s="93">
        <v>48120</v>
      </c>
      <c r="D68" s="8">
        <v>44095.5</v>
      </c>
      <c r="E68" s="8">
        <v>24403.52</v>
      </c>
      <c r="F68" s="8">
        <v>48120</v>
      </c>
      <c r="G68" s="8">
        <v>22104.81</v>
      </c>
      <c r="H68" s="50">
        <f t="shared" si="0"/>
        <v>45.93684538653367</v>
      </c>
      <c r="I68" s="50">
        <f t="shared" si="1"/>
        <v>55.342427231803704</v>
      </c>
    </row>
    <row r="69" spans="1:9" ht="18.75" customHeight="1">
      <c r="A69" s="75" t="s">
        <v>54</v>
      </c>
      <c r="B69" s="83" t="s">
        <v>55</v>
      </c>
      <c r="C69" s="31">
        <f>C70+C72+C73+C74+C75+C71</f>
        <v>1592522.1</v>
      </c>
      <c r="D69" s="31">
        <f>D71+D72+D73+D74+D75+D70</f>
        <v>2709818.79</v>
      </c>
      <c r="E69" s="31">
        <f>E71+E72+E73+E74+E75+E70</f>
        <v>930686.35</v>
      </c>
      <c r="F69" s="31">
        <f>F71+F72+F73+F74+F75+F70</f>
        <v>2235712.8200000003</v>
      </c>
      <c r="G69" s="31">
        <f>G71+G72+G73+G74+G75+G70</f>
        <v>1179044.32</v>
      </c>
      <c r="H69" s="46">
        <f t="shared" si="0"/>
        <v>52.73684121916874</v>
      </c>
      <c r="I69" s="46">
        <f t="shared" si="1"/>
        <v>34.34496629200803</v>
      </c>
    </row>
    <row r="70" spans="1:9" ht="18.75" customHeight="1">
      <c r="A70" s="81" t="s">
        <v>56</v>
      </c>
      <c r="B70" s="61" t="s">
        <v>61</v>
      </c>
      <c r="C70" s="79">
        <v>14778</v>
      </c>
      <c r="D70" s="8">
        <v>136186.72</v>
      </c>
      <c r="E70" s="8">
        <v>32846.58</v>
      </c>
      <c r="F70" s="8">
        <f>1274-800</f>
        <v>474</v>
      </c>
      <c r="G70" s="8">
        <v>606.67</v>
      </c>
      <c r="H70" s="50">
        <f t="shared" si="0"/>
        <v>127.98945147679323</v>
      </c>
      <c r="I70" s="50">
        <f t="shared" si="1"/>
        <v>24.118783387983793</v>
      </c>
    </row>
    <row r="71" spans="1:9" ht="18.75" customHeight="1">
      <c r="A71" s="81" t="s">
        <v>59</v>
      </c>
      <c r="B71" s="61" t="s">
        <v>60</v>
      </c>
      <c r="C71" s="79">
        <v>7309</v>
      </c>
      <c r="D71" s="8">
        <v>7730.77</v>
      </c>
      <c r="E71" s="8">
        <v>3690.64</v>
      </c>
      <c r="F71" s="8">
        <v>6799</v>
      </c>
      <c r="G71" s="8">
        <v>3845.9</v>
      </c>
      <c r="H71" s="50">
        <f aca="true" t="shared" si="2" ref="H71:H105">G71/F71*100</f>
        <v>56.56567142226798</v>
      </c>
      <c r="I71" s="50">
        <f aca="true" t="shared" si="3" ref="I71:I105">E71/D71*100</f>
        <v>47.7396171403366</v>
      </c>
    </row>
    <row r="72" spans="1:9" ht="18.75" customHeight="1">
      <c r="A72" s="81" t="s">
        <v>62</v>
      </c>
      <c r="B72" s="85" t="s">
        <v>63</v>
      </c>
      <c r="C72" s="79">
        <v>335266.1</v>
      </c>
      <c r="D72" s="8">
        <v>396782.36</v>
      </c>
      <c r="E72" s="8">
        <v>221480.2</v>
      </c>
      <c r="F72" s="8">
        <v>362401</v>
      </c>
      <c r="G72" s="8">
        <v>193019.45</v>
      </c>
      <c r="H72" s="50">
        <f t="shared" si="2"/>
        <v>53.261290669727735</v>
      </c>
      <c r="I72" s="50">
        <f t="shared" si="3"/>
        <v>55.81906413379869</v>
      </c>
    </row>
    <row r="73" spans="1:9" ht="18.75" customHeight="1">
      <c r="A73" s="81" t="s">
        <v>65</v>
      </c>
      <c r="B73" s="78" t="s">
        <v>64</v>
      </c>
      <c r="C73" s="79">
        <v>1042616</v>
      </c>
      <c r="D73" s="8">
        <v>1992798.52</v>
      </c>
      <c r="E73" s="8">
        <v>592313.94</v>
      </c>
      <c r="F73" s="8">
        <v>1658346.09</v>
      </c>
      <c r="G73" s="8">
        <v>888535.52</v>
      </c>
      <c r="H73" s="50">
        <f t="shared" si="2"/>
        <v>53.57961919758257</v>
      </c>
      <c r="I73" s="50">
        <f t="shared" si="3"/>
        <v>29.722720789656144</v>
      </c>
    </row>
    <row r="74" spans="1:9" ht="18.75" customHeight="1">
      <c r="A74" s="81" t="s">
        <v>66</v>
      </c>
      <c r="B74" s="59" t="s">
        <v>67</v>
      </c>
      <c r="C74" s="79">
        <v>27357</v>
      </c>
      <c r="D74" s="8">
        <v>27255.9</v>
      </c>
      <c r="E74" s="8">
        <v>12252.07</v>
      </c>
      <c r="F74" s="8">
        <v>30181.73</v>
      </c>
      <c r="G74" s="8">
        <v>14985.85</v>
      </c>
      <c r="H74" s="50">
        <f t="shared" si="2"/>
        <v>49.652057718361405</v>
      </c>
      <c r="I74" s="50">
        <f t="shared" si="3"/>
        <v>44.9519920457589</v>
      </c>
    </row>
    <row r="75" spans="1:9" ht="18.75" customHeight="1">
      <c r="A75" s="81" t="s">
        <v>68</v>
      </c>
      <c r="B75" s="59" t="s">
        <v>69</v>
      </c>
      <c r="C75" s="79">
        <v>165196</v>
      </c>
      <c r="D75" s="8">
        <v>149064.52</v>
      </c>
      <c r="E75" s="8">
        <v>68102.92</v>
      </c>
      <c r="F75" s="8">
        <v>177511</v>
      </c>
      <c r="G75" s="8">
        <v>78050.93</v>
      </c>
      <c r="H75" s="50">
        <f t="shared" si="2"/>
        <v>43.96963005109542</v>
      </c>
      <c r="I75" s="50">
        <f t="shared" si="3"/>
        <v>45.6868743816436</v>
      </c>
    </row>
    <row r="76" spans="1:9" ht="18.75" customHeight="1">
      <c r="A76" s="75" t="s">
        <v>70</v>
      </c>
      <c r="B76" s="71" t="s">
        <v>71</v>
      </c>
      <c r="C76" s="31">
        <f>SUM(C77+C78+C80+C79)</f>
        <v>1594919.3599999999</v>
      </c>
      <c r="D76" s="31">
        <f>SUM(D77+D78+D80+D79)</f>
        <v>3148297.16</v>
      </c>
      <c r="E76" s="31">
        <f>SUM(E77+E78+E80+E79)</f>
        <v>849722.79</v>
      </c>
      <c r="F76" s="31">
        <f>SUM(F77+F78+F80+F79)</f>
        <v>3326719.8499999996</v>
      </c>
      <c r="G76" s="31">
        <f>SUM(G77+G78+G80+G79)</f>
        <v>830179.1699999999</v>
      </c>
      <c r="H76" s="46">
        <f t="shared" si="2"/>
        <v>24.954886718218848</v>
      </c>
      <c r="I76" s="46">
        <f t="shared" si="3"/>
        <v>26.989916987378663</v>
      </c>
    </row>
    <row r="77" spans="1:9" ht="18.75" customHeight="1">
      <c r="A77" s="81" t="s">
        <v>72</v>
      </c>
      <c r="B77" s="86" t="s">
        <v>73</v>
      </c>
      <c r="C77" s="150">
        <v>493401.23</v>
      </c>
      <c r="D77" s="8">
        <v>775917.71</v>
      </c>
      <c r="E77" s="8">
        <v>38870.43</v>
      </c>
      <c r="F77" s="8">
        <v>1125702.08</v>
      </c>
      <c r="G77" s="8">
        <v>297253.97</v>
      </c>
      <c r="H77" s="50">
        <f t="shared" si="2"/>
        <v>26.406095829546654</v>
      </c>
      <c r="I77" s="50">
        <f t="shared" si="3"/>
        <v>5.009607268791429</v>
      </c>
    </row>
    <row r="78" spans="1:9" ht="18.75" customHeight="1">
      <c r="A78" s="81" t="s">
        <v>74</v>
      </c>
      <c r="B78" s="86" t="s">
        <v>75</v>
      </c>
      <c r="C78" s="150">
        <v>329237.66</v>
      </c>
      <c r="D78" s="8">
        <v>1102137.92</v>
      </c>
      <c r="E78" s="8">
        <v>386873.07</v>
      </c>
      <c r="F78" s="8">
        <v>832642.73</v>
      </c>
      <c r="G78" s="8">
        <v>90386.12</v>
      </c>
      <c r="H78" s="50">
        <f t="shared" si="2"/>
        <v>10.855330472890817</v>
      </c>
      <c r="I78" s="50">
        <f t="shared" si="3"/>
        <v>35.10205601128396</v>
      </c>
    </row>
    <row r="79" spans="1:9" ht="18.75" customHeight="1">
      <c r="A79" s="81" t="s">
        <v>76</v>
      </c>
      <c r="B79" s="61" t="s">
        <v>77</v>
      </c>
      <c r="C79" s="150">
        <v>585976.46</v>
      </c>
      <c r="D79" s="8">
        <v>1095271.53</v>
      </c>
      <c r="E79" s="8">
        <v>324770.63</v>
      </c>
      <c r="F79" s="8">
        <v>1180628.93</v>
      </c>
      <c r="G79" s="8">
        <v>341285.47</v>
      </c>
      <c r="H79" s="50">
        <f t="shared" si="2"/>
        <v>28.907090223513325</v>
      </c>
      <c r="I79" s="50">
        <f t="shared" si="3"/>
        <v>29.652065365015012</v>
      </c>
    </row>
    <row r="80" spans="1:9" ht="18.75" customHeight="1">
      <c r="A80" s="81" t="s">
        <v>78</v>
      </c>
      <c r="B80" s="59" t="s">
        <v>79</v>
      </c>
      <c r="C80" s="150">
        <v>186304.01</v>
      </c>
      <c r="D80" s="8">
        <v>174970</v>
      </c>
      <c r="E80" s="8">
        <v>99208.66</v>
      </c>
      <c r="F80" s="8">
        <v>187746.11</v>
      </c>
      <c r="G80" s="8">
        <v>101253.61</v>
      </c>
      <c r="H80" s="50">
        <f t="shared" si="2"/>
        <v>53.931136043244784</v>
      </c>
      <c r="I80" s="50">
        <f t="shared" si="3"/>
        <v>56.700382922786766</v>
      </c>
    </row>
    <row r="81" spans="1:9" ht="18.75" customHeight="1">
      <c r="A81" s="87" t="s">
        <v>80</v>
      </c>
      <c r="B81" s="83" t="s">
        <v>81</v>
      </c>
      <c r="C81" s="56">
        <f>C82</f>
        <v>10100</v>
      </c>
      <c r="D81" s="31">
        <f>D82</f>
        <v>12266.3</v>
      </c>
      <c r="E81" s="31">
        <f>E82</f>
        <v>1149.74</v>
      </c>
      <c r="F81" s="31">
        <f>F82</f>
        <v>19030.9</v>
      </c>
      <c r="G81" s="31">
        <f>G82</f>
        <v>2742.26</v>
      </c>
      <c r="H81" s="46">
        <f t="shared" si="2"/>
        <v>14.409512949991857</v>
      </c>
      <c r="I81" s="46">
        <f t="shared" si="3"/>
        <v>9.373160610779127</v>
      </c>
    </row>
    <row r="82" spans="1:9" ht="21.75" customHeight="1">
      <c r="A82" s="81" t="s">
        <v>82</v>
      </c>
      <c r="B82" s="61" t="s">
        <v>83</v>
      </c>
      <c r="C82" s="80">
        <v>10100</v>
      </c>
      <c r="D82" s="8">
        <v>12266.3</v>
      </c>
      <c r="E82" s="8">
        <v>1149.74</v>
      </c>
      <c r="F82" s="8">
        <v>19030.9</v>
      </c>
      <c r="G82" s="8">
        <v>2742.26</v>
      </c>
      <c r="H82" s="50">
        <f t="shared" si="2"/>
        <v>14.409512949991857</v>
      </c>
      <c r="I82" s="50">
        <f t="shared" si="3"/>
        <v>9.373160610779127</v>
      </c>
    </row>
    <row r="83" spans="1:9" ht="18.75" customHeight="1">
      <c r="A83" s="87" t="s">
        <v>86</v>
      </c>
      <c r="B83" s="83" t="s">
        <v>87</v>
      </c>
      <c r="C83" s="31">
        <f>SUM(C84+C85+C86+C87)</f>
        <v>4044691.8400000003</v>
      </c>
      <c r="D83" s="31">
        <f>SUM(D84+D85+D86+D87)</f>
        <v>5458544</v>
      </c>
      <c r="E83" s="31">
        <f>SUM(E84+E85+E86+E87)</f>
        <v>3209323.4699999997</v>
      </c>
      <c r="F83" s="31">
        <f>SUM(F84+F85+F86+F87)</f>
        <v>5559384.8</v>
      </c>
      <c r="G83" s="31">
        <f>SUM(G84+G85+G86+G87)</f>
        <v>3223438.3200000003</v>
      </c>
      <c r="H83" s="46">
        <f t="shared" si="2"/>
        <v>57.98192490651125</v>
      </c>
      <c r="I83" s="46">
        <f t="shared" si="3"/>
        <v>58.79449666431194</v>
      </c>
    </row>
    <row r="84" spans="1:9" ht="18.75" customHeight="1">
      <c r="A84" s="77" t="s">
        <v>88</v>
      </c>
      <c r="B84" s="59" t="s">
        <v>89</v>
      </c>
      <c r="C84" s="150">
        <v>915771.37</v>
      </c>
      <c r="D84" s="8">
        <v>1832625.44</v>
      </c>
      <c r="E84" s="8">
        <v>938954.2</v>
      </c>
      <c r="F84" s="8">
        <v>2371556.35</v>
      </c>
      <c r="G84" s="8">
        <v>1301908.87</v>
      </c>
      <c r="H84" s="50">
        <f t="shared" si="2"/>
        <v>54.896813647291154</v>
      </c>
      <c r="I84" s="50">
        <f t="shared" si="3"/>
        <v>51.235466861138846</v>
      </c>
    </row>
    <row r="85" spans="1:9" ht="18.75" customHeight="1">
      <c r="A85" s="81" t="s">
        <v>90</v>
      </c>
      <c r="B85" s="86" t="s">
        <v>91</v>
      </c>
      <c r="C85" s="150">
        <v>2755748.99</v>
      </c>
      <c r="D85" s="8">
        <v>3030917.66</v>
      </c>
      <c r="E85" s="8">
        <v>1992915.06</v>
      </c>
      <c r="F85" s="8">
        <f>2687668.55+1100</f>
        <v>2688768.55</v>
      </c>
      <c r="G85" s="8">
        <f>1747903.58+0.01</f>
        <v>1747903.59</v>
      </c>
      <c r="H85" s="50">
        <f t="shared" si="2"/>
        <v>65.0075883251461</v>
      </c>
      <c r="I85" s="50">
        <f t="shared" si="3"/>
        <v>65.75286047196677</v>
      </c>
    </row>
    <row r="86" spans="1:9" ht="21" customHeight="1">
      <c r="A86" s="81" t="s">
        <v>92</v>
      </c>
      <c r="B86" s="61" t="s">
        <v>93</v>
      </c>
      <c r="C86" s="150">
        <v>115610.93</v>
      </c>
      <c r="D86" s="8">
        <v>136550.28</v>
      </c>
      <c r="E86" s="8">
        <v>86075.7</v>
      </c>
      <c r="F86" s="8">
        <v>172045.34</v>
      </c>
      <c r="G86" s="8">
        <v>87364.41</v>
      </c>
      <c r="H86" s="50">
        <f t="shared" si="2"/>
        <v>50.77987581645629</v>
      </c>
      <c r="I86" s="50">
        <f t="shared" si="3"/>
        <v>63.03590150089769</v>
      </c>
    </row>
    <row r="87" spans="1:9" ht="18.75" customHeight="1">
      <c r="A87" s="81" t="s">
        <v>94</v>
      </c>
      <c r="B87" s="85" t="s">
        <v>95</v>
      </c>
      <c r="C87" s="150">
        <v>257560.55</v>
      </c>
      <c r="D87" s="8">
        <v>458450.62</v>
      </c>
      <c r="E87" s="8">
        <v>191378.51</v>
      </c>
      <c r="F87" s="8">
        <v>327014.56</v>
      </c>
      <c r="G87" s="8">
        <v>86261.45</v>
      </c>
      <c r="H87" s="50">
        <f t="shared" si="2"/>
        <v>26.37847379028016</v>
      </c>
      <c r="I87" s="50">
        <f t="shared" si="3"/>
        <v>41.74462889809158</v>
      </c>
    </row>
    <row r="88" spans="1:9" ht="18.75" customHeight="1">
      <c r="A88" s="87" t="s">
        <v>96</v>
      </c>
      <c r="B88" s="83" t="s">
        <v>171</v>
      </c>
      <c r="C88" s="31">
        <f>C89</f>
        <v>321696.66</v>
      </c>
      <c r="D88" s="31">
        <f>SUM(D89)</f>
        <v>299083.94</v>
      </c>
      <c r="E88" s="31">
        <f>SUM(E89)</f>
        <v>151928.34</v>
      </c>
      <c r="F88" s="31">
        <f>F89</f>
        <v>365062.61</v>
      </c>
      <c r="G88" s="31">
        <f>G89</f>
        <v>169435.35</v>
      </c>
      <c r="H88" s="46">
        <f t="shared" si="2"/>
        <v>46.41268247109722</v>
      </c>
      <c r="I88" s="46">
        <f t="shared" si="3"/>
        <v>50.797893059720955</v>
      </c>
    </row>
    <row r="89" spans="1:9" ht="18.75" customHeight="1">
      <c r="A89" s="81" t="s">
        <v>97</v>
      </c>
      <c r="B89" s="59" t="s">
        <v>98</v>
      </c>
      <c r="C89" s="80">
        <v>321696.66</v>
      </c>
      <c r="D89" s="8">
        <v>299083.94</v>
      </c>
      <c r="E89" s="8">
        <v>151928.34</v>
      </c>
      <c r="F89" s="8">
        <v>365062.61</v>
      </c>
      <c r="G89" s="8">
        <v>169435.35</v>
      </c>
      <c r="H89" s="50">
        <f t="shared" si="2"/>
        <v>46.41268247109722</v>
      </c>
      <c r="I89" s="50">
        <f t="shared" si="3"/>
        <v>50.797893059720955</v>
      </c>
    </row>
    <row r="90" spans="1:9" ht="18.75" customHeight="1">
      <c r="A90" s="75" t="s">
        <v>103</v>
      </c>
      <c r="B90" s="71" t="s">
        <v>104</v>
      </c>
      <c r="C90" s="31">
        <f>C91+C92+C93+C94+C95</f>
        <v>411845.60000000003</v>
      </c>
      <c r="D90" s="31">
        <f>D91+D92+D93+D94+D95</f>
        <v>424196.38</v>
      </c>
      <c r="E90" s="31">
        <f>E91+E92+E93+E94+E95</f>
        <v>223675.02</v>
      </c>
      <c r="F90" s="31">
        <f>F91+F92+F93+F94+F95</f>
        <v>397328.81999999995</v>
      </c>
      <c r="G90" s="31">
        <f>G91+G92+G93+G94+G95</f>
        <v>217472.72</v>
      </c>
      <c r="H90" s="46">
        <f t="shared" si="2"/>
        <v>54.73368883737153</v>
      </c>
      <c r="I90" s="46">
        <f t="shared" si="3"/>
        <v>52.72912041352168</v>
      </c>
    </row>
    <row r="91" spans="1:9" ht="18.75" customHeight="1" hidden="1">
      <c r="A91" s="81" t="s">
        <v>105</v>
      </c>
      <c r="B91" s="59" t="s">
        <v>106</v>
      </c>
      <c r="C91" s="79"/>
      <c r="D91" s="8">
        <v>21991</v>
      </c>
      <c r="E91" s="8">
        <v>10869.23</v>
      </c>
      <c r="F91" s="80"/>
      <c r="G91" s="80"/>
      <c r="H91" s="50"/>
      <c r="I91" s="50">
        <f t="shared" si="3"/>
        <v>49.42581055886499</v>
      </c>
    </row>
    <row r="92" spans="1:9" ht="18.75" customHeight="1">
      <c r="A92" s="81" t="s">
        <v>107</v>
      </c>
      <c r="B92" s="86" t="s">
        <v>108</v>
      </c>
      <c r="C92" s="133">
        <v>54463.79</v>
      </c>
      <c r="D92" s="8">
        <v>51249.9</v>
      </c>
      <c r="E92" s="8">
        <v>28702.3</v>
      </c>
      <c r="F92" s="8">
        <v>59662.2</v>
      </c>
      <c r="G92" s="8">
        <v>34784.42</v>
      </c>
      <c r="H92" s="50">
        <f t="shared" si="2"/>
        <v>58.302275142384964</v>
      </c>
      <c r="I92" s="50">
        <f t="shared" si="3"/>
        <v>56.00459708214065</v>
      </c>
    </row>
    <row r="93" spans="1:9" ht="18.75" customHeight="1">
      <c r="A93" s="81" t="s">
        <v>109</v>
      </c>
      <c r="B93" s="59" t="s">
        <v>110</v>
      </c>
      <c r="C93" s="133">
        <v>131235.7</v>
      </c>
      <c r="D93" s="8">
        <v>115763.61</v>
      </c>
      <c r="E93" s="8">
        <v>53802.18</v>
      </c>
      <c r="F93" s="8">
        <v>150885.96</v>
      </c>
      <c r="G93" s="8">
        <v>83274.5</v>
      </c>
      <c r="H93" s="50">
        <f t="shared" si="2"/>
        <v>55.19035700869716</v>
      </c>
      <c r="I93" s="50">
        <f t="shared" si="3"/>
        <v>46.47590032826378</v>
      </c>
    </row>
    <row r="94" spans="1:9" ht="18.75" customHeight="1">
      <c r="A94" s="81" t="s">
        <v>111</v>
      </c>
      <c r="B94" s="78" t="s">
        <v>112</v>
      </c>
      <c r="C94" s="133">
        <v>135891.41</v>
      </c>
      <c r="D94" s="8">
        <v>154378.07</v>
      </c>
      <c r="E94" s="8">
        <v>81574.97</v>
      </c>
      <c r="F94" s="8">
        <v>97340.62</v>
      </c>
      <c r="G94" s="8">
        <v>50593.21</v>
      </c>
      <c r="H94" s="50">
        <f t="shared" si="2"/>
        <v>51.9754343048154</v>
      </c>
      <c r="I94" s="50">
        <f t="shared" si="3"/>
        <v>52.841034999336365</v>
      </c>
    </row>
    <row r="95" spans="1:9" ht="18.75" customHeight="1">
      <c r="A95" s="81" t="s">
        <v>113</v>
      </c>
      <c r="B95" s="59" t="s">
        <v>114</v>
      </c>
      <c r="C95" s="133">
        <v>90254.7</v>
      </c>
      <c r="D95" s="8">
        <v>80813.8</v>
      </c>
      <c r="E95" s="8">
        <v>48726.34</v>
      </c>
      <c r="F95" s="8">
        <v>89440.04</v>
      </c>
      <c r="G95" s="8">
        <v>48820.59</v>
      </c>
      <c r="H95" s="50">
        <f t="shared" si="2"/>
        <v>54.584713960324706</v>
      </c>
      <c r="I95" s="50">
        <f t="shared" si="3"/>
        <v>60.29457840121365</v>
      </c>
    </row>
    <row r="96" spans="1:9" ht="18.75" customHeight="1">
      <c r="A96" s="75" t="s">
        <v>115</v>
      </c>
      <c r="B96" s="91" t="s">
        <v>102</v>
      </c>
      <c r="C96" s="56">
        <f>SUM(C97:C100)</f>
        <v>59766</v>
      </c>
      <c r="D96" s="31">
        <f>SUM(D97:D100)</f>
        <v>95000</v>
      </c>
      <c r="E96" s="31">
        <f>SUM(E97:E100)</f>
        <v>68922.33</v>
      </c>
      <c r="F96" s="31">
        <f>SUM(F97:F100)</f>
        <v>131436</v>
      </c>
      <c r="G96" s="31">
        <f>SUM(G97:G100)</f>
        <v>82470.25</v>
      </c>
      <c r="H96" s="46">
        <f t="shared" si="2"/>
        <v>62.745556772878054</v>
      </c>
      <c r="I96" s="46">
        <f t="shared" si="3"/>
        <v>72.54982105263159</v>
      </c>
    </row>
    <row r="97" spans="1:9" ht="18.75" customHeight="1">
      <c r="A97" s="81" t="s">
        <v>155</v>
      </c>
      <c r="B97" s="92" t="s">
        <v>165</v>
      </c>
      <c r="C97" s="80">
        <v>8000</v>
      </c>
      <c r="D97" s="8">
        <v>8000</v>
      </c>
      <c r="E97" s="8">
        <v>2801.72</v>
      </c>
      <c r="F97" s="8">
        <v>8000</v>
      </c>
      <c r="G97" s="8">
        <v>3174.2</v>
      </c>
      <c r="H97" s="50">
        <f t="shared" si="2"/>
        <v>39.6775</v>
      </c>
      <c r="I97" s="50">
        <f t="shared" si="3"/>
        <v>35.0215</v>
      </c>
    </row>
    <row r="98" spans="1:9" ht="18.75" customHeight="1">
      <c r="A98" s="81" t="s">
        <v>258</v>
      </c>
      <c r="B98" s="92" t="s">
        <v>261</v>
      </c>
      <c r="C98" s="80">
        <v>6466</v>
      </c>
      <c r="D98" s="8"/>
      <c r="E98" s="8"/>
      <c r="F98" s="8">
        <v>6466</v>
      </c>
      <c r="G98" s="8">
        <v>3780.05</v>
      </c>
      <c r="H98" s="50">
        <f t="shared" si="2"/>
        <v>58.46040828951439</v>
      </c>
      <c r="I98" s="50"/>
    </row>
    <row r="99" spans="1:9" ht="18.75" customHeight="1">
      <c r="A99" s="81" t="s">
        <v>156</v>
      </c>
      <c r="B99" s="93" t="s">
        <v>166</v>
      </c>
      <c r="C99" s="80">
        <v>42300</v>
      </c>
      <c r="D99" s="8">
        <v>84000</v>
      </c>
      <c r="E99" s="8">
        <v>66120.61</v>
      </c>
      <c r="F99" s="8">
        <v>113970</v>
      </c>
      <c r="G99" s="8">
        <v>75516</v>
      </c>
      <c r="H99" s="50">
        <f t="shared" si="2"/>
        <v>66.25954198473283</v>
      </c>
      <c r="I99" s="50">
        <f t="shared" si="3"/>
        <v>78.7150119047619</v>
      </c>
    </row>
    <row r="100" spans="1:9" ht="18.75" customHeight="1">
      <c r="A100" s="81" t="s">
        <v>252</v>
      </c>
      <c r="B100" s="93" t="s">
        <v>253</v>
      </c>
      <c r="C100" s="80">
        <v>3000</v>
      </c>
      <c r="D100" s="8">
        <v>3000</v>
      </c>
      <c r="E100" s="8"/>
      <c r="F100" s="8">
        <v>3000</v>
      </c>
      <c r="G100" s="8">
        <v>0</v>
      </c>
      <c r="H100" s="50"/>
      <c r="I100" s="50"/>
    </row>
    <row r="101" spans="1:9" ht="18.75" customHeight="1">
      <c r="A101" s="94" t="s">
        <v>157</v>
      </c>
      <c r="B101" s="95" t="s">
        <v>167</v>
      </c>
      <c r="C101" s="56">
        <f>SUM(C102:C103)</f>
        <v>37576</v>
      </c>
      <c r="D101" s="31">
        <f>SUM(D102:D103)</f>
        <v>37613.74</v>
      </c>
      <c r="E101" s="31">
        <f>SUM(E102:E103)</f>
        <v>20659.48</v>
      </c>
      <c r="F101" s="31">
        <f>SUM(F102:F103)</f>
        <v>37574.5</v>
      </c>
      <c r="G101" s="31">
        <f>SUM(G102:G103)</f>
        <v>17604.65</v>
      </c>
      <c r="H101" s="46">
        <f t="shared" si="2"/>
        <v>46.85265272990991</v>
      </c>
      <c r="I101" s="46">
        <f t="shared" si="3"/>
        <v>54.925354405065804</v>
      </c>
    </row>
    <row r="102" spans="1:9" ht="18.75" customHeight="1">
      <c r="A102" s="96" t="s">
        <v>158</v>
      </c>
      <c r="B102" s="93" t="s">
        <v>100</v>
      </c>
      <c r="C102" s="80">
        <v>2976</v>
      </c>
      <c r="D102" s="8">
        <v>3038.74</v>
      </c>
      <c r="E102" s="8">
        <v>1458.75</v>
      </c>
      <c r="F102" s="8">
        <v>2976</v>
      </c>
      <c r="G102" s="8">
        <v>1625.74</v>
      </c>
      <c r="H102" s="50">
        <f t="shared" si="2"/>
        <v>54.62836021505376</v>
      </c>
      <c r="I102" s="50">
        <f t="shared" si="3"/>
        <v>48.00509421668192</v>
      </c>
    </row>
    <row r="103" spans="1:9" ht="18.75" customHeight="1">
      <c r="A103" s="96" t="s">
        <v>159</v>
      </c>
      <c r="B103" s="93" t="s">
        <v>168</v>
      </c>
      <c r="C103" s="80">
        <v>34600</v>
      </c>
      <c r="D103" s="8">
        <v>34575</v>
      </c>
      <c r="E103" s="8">
        <v>19200.73</v>
      </c>
      <c r="F103" s="8">
        <v>34598.5</v>
      </c>
      <c r="G103" s="8">
        <v>15978.91</v>
      </c>
      <c r="H103" s="50">
        <f t="shared" si="2"/>
        <v>46.183822998106855</v>
      </c>
      <c r="I103" s="50">
        <f t="shared" si="3"/>
        <v>55.53356471438901</v>
      </c>
    </row>
    <row r="104" spans="1:9" ht="18.75" customHeight="1">
      <c r="A104" s="87" t="s">
        <v>160</v>
      </c>
      <c r="B104" s="95" t="s">
        <v>169</v>
      </c>
      <c r="C104" s="31">
        <f>C105</f>
        <v>366830.9</v>
      </c>
      <c r="D104" s="31">
        <f>D105</f>
        <v>327881.2</v>
      </c>
      <c r="E104" s="31">
        <f>E105</f>
        <v>165133.58</v>
      </c>
      <c r="F104" s="31">
        <f>F105</f>
        <v>366830.9</v>
      </c>
      <c r="G104" s="31">
        <f>G105</f>
        <v>187231.94</v>
      </c>
      <c r="H104" s="46">
        <f t="shared" si="2"/>
        <v>51.04039490675404</v>
      </c>
      <c r="I104" s="46">
        <f t="shared" si="3"/>
        <v>50.36384519758985</v>
      </c>
    </row>
    <row r="105" spans="1:9" ht="39.75" customHeight="1">
      <c r="A105" s="77" t="s">
        <v>161</v>
      </c>
      <c r="B105" s="93" t="s">
        <v>152</v>
      </c>
      <c r="C105" s="80">
        <v>366830.9</v>
      </c>
      <c r="D105" s="8">
        <v>327881.2</v>
      </c>
      <c r="E105" s="8">
        <v>165133.58</v>
      </c>
      <c r="F105" s="8">
        <v>366830.9</v>
      </c>
      <c r="G105" s="8">
        <v>187231.94</v>
      </c>
      <c r="H105" s="50">
        <f t="shared" si="2"/>
        <v>51.04039490675404</v>
      </c>
      <c r="I105" s="50">
        <f t="shared" si="3"/>
        <v>50.36384519758985</v>
      </c>
    </row>
    <row r="106" spans="1:9" ht="18.75" customHeight="1">
      <c r="A106" s="81"/>
      <c r="B106" s="71" t="s">
        <v>116</v>
      </c>
      <c r="C106" s="31">
        <f>SUM(C56+C64+C66+C69+C76+C81+C83+C88+C90+C96+C101+C104)</f>
        <v>9511854.39</v>
      </c>
      <c r="D106" s="31">
        <f>SUM(D56+D64+D66+D69+D76+D81+D83+88:88+D90+D96+D101+D104)</f>
        <v>13253840.63</v>
      </c>
      <c r="E106" s="31">
        <f>SUM(E56+E64+E66+E69+E76+E81+E83+88:88+E90+E96+E101+E104)</f>
        <v>5971812.24</v>
      </c>
      <c r="F106" s="31">
        <f>SUM(F56+F64+F66+F69+F76+F81+F83+88:88+F90+F96+F101+F104)</f>
        <v>13544066.69</v>
      </c>
      <c r="G106" s="31">
        <f>SUM(G56+G64+G66+G69+G76+G81+G83+88:88+G90+G96+G101+G104)</f>
        <v>6385000.83</v>
      </c>
      <c r="H106" s="46">
        <f>G106/F106*100</f>
        <v>47.14242019137607</v>
      </c>
      <c r="I106" s="46">
        <f>E106/D106*100</f>
        <v>45.0572208215846</v>
      </c>
    </row>
    <row r="107" spans="1:9" ht="18.75" customHeight="1">
      <c r="A107" s="81"/>
      <c r="B107" s="59" t="s">
        <v>117</v>
      </c>
      <c r="C107" s="97">
        <f>C54-C106</f>
        <v>-124386.70000000112</v>
      </c>
      <c r="D107" s="97">
        <f>D54-D106</f>
        <v>-1611693.120000001</v>
      </c>
      <c r="E107" s="97">
        <f>E54-E106</f>
        <v>654502.7599999998</v>
      </c>
      <c r="F107" s="144">
        <f>F54-F106</f>
        <v>-1601538.6899999995</v>
      </c>
      <c r="G107" s="144">
        <f>G54-G106</f>
        <v>-20440.78000000026</v>
      </c>
      <c r="H107" s="98"/>
      <c r="I107" s="99"/>
    </row>
    <row r="108" spans="1:9" ht="18.75" customHeight="1">
      <c r="A108" s="40" t="s">
        <v>118</v>
      </c>
      <c r="B108" s="36" t="s">
        <v>119</v>
      </c>
      <c r="C108" s="31"/>
      <c r="D108" s="100"/>
      <c r="E108" s="100"/>
      <c r="F108" s="145"/>
      <c r="G108" s="146"/>
      <c r="H108" s="98"/>
      <c r="I108" s="99"/>
    </row>
    <row r="109" spans="1:9" ht="22.5" customHeight="1">
      <c r="A109" s="102" t="s">
        <v>120</v>
      </c>
      <c r="B109" s="61" t="s">
        <v>121</v>
      </c>
      <c r="C109" s="80">
        <f>C112-C116+C125</f>
        <v>124386.70000000019</v>
      </c>
      <c r="D109" s="88">
        <f>D112-D116+D124</f>
        <v>360477.4800000001</v>
      </c>
      <c r="E109" s="80">
        <f>E112-E116+E124</f>
        <v>-1085596.04</v>
      </c>
      <c r="F109" s="147">
        <f>F112-F116+F125</f>
        <v>138075.7000000002</v>
      </c>
      <c r="G109" s="148">
        <f>G112-G116+G125+G127</f>
        <v>-635929</v>
      </c>
      <c r="H109" s="103"/>
      <c r="I109" s="99"/>
    </row>
    <row r="110" spans="1:9" ht="40.5" customHeight="1">
      <c r="A110" s="102" t="s">
        <v>122</v>
      </c>
      <c r="B110" s="104" t="s">
        <v>123</v>
      </c>
      <c r="C110" s="80">
        <f>C113-C117</f>
        <v>124386.70000000019</v>
      </c>
      <c r="D110" s="80">
        <f>D113-D117</f>
        <v>128553.1000000001</v>
      </c>
      <c r="E110" s="80">
        <f>E113-E117</f>
        <v>-1078458.1</v>
      </c>
      <c r="F110" s="93">
        <f>F113-F117</f>
        <v>124386.70000000019</v>
      </c>
      <c r="G110" s="93">
        <f>G113-G117</f>
        <v>-835929</v>
      </c>
      <c r="H110" s="105"/>
      <c r="I110" s="99"/>
    </row>
    <row r="111" spans="1:9" ht="36.75" customHeight="1">
      <c r="A111" s="102" t="s">
        <v>147</v>
      </c>
      <c r="B111" s="104" t="s">
        <v>148</v>
      </c>
      <c r="C111" s="80">
        <f>C114-C118</f>
        <v>0</v>
      </c>
      <c r="D111" s="80">
        <f>D114-D118</f>
        <v>-7138</v>
      </c>
      <c r="E111" s="80">
        <f>E114-E118</f>
        <v>-7137.94</v>
      </c>
      <c r="F111" s="93"/>
      <c r="G111" s="148"/>
      <c r="H111" s="105"/>
      <c r="I111" s="99"/>
    </row>
    <row r="112" spans="1:9" ht="18.75" customHeight="1">
      <c r="A112" s="102"/>
      <c r="B112" s="106" t="s">
        <v>124</v>
      </c>
      <c r="C112" s="107">
        <f>C113+C114</f>
        <v>2340315.7</v>
      </c>
      <c r="D112" s="107">
        <f>D113+D114</f>
        <v>2707011.2</v>
      </c>
      <c r="E112" s="107">
        <f>E113+E114</f>
        <v>350000</v>
      </c>
      <c r="F112" s="95">
        <f>F113+F114</f>
        <v>2340315.7</v>
      </c>
      <c r="G112" s="95">
        <f>G113+G114</f>
        <v>880000</v>
      </c>
      <c r="H112" s="105"/>
      <c r="I112" s="99"/>
    </row>
    <row r="113" spans="1:9" ht="36.75" customHeight="1">
      <c r="A113" s="102" t="s">
        <v>125</v>
      </c>
      <c r="B113" s="104" t="s">
        <v>244</v>
      </c>
      <c r="C113" s="80">
        <v>2340315.7</v>
      </c>
      <c r="D113" s="80">
        <v>2707011.2</v>
      </c>
      <c r="E113" s="80">
        <v>350000</v>
      </c>
      <c r="F113" s="93">
        <v>2340315.7</v>
      </c>
      <c r="G113" s="93">
        <v>880000</v>
      </c>
      <c r="H113" s="105"/>
      <c r="I113" s="99"/>
    </row>
    <row r="114" spans="1:9" ht="36.75" customHeight="1" hidden="1">
      <c r="A114" s="102" t="s">
        <v>126</v>
      </c>
      <c r="B114" s="104" t="s">
        <v>127</v>
      </c>
      <c r="C114" s="80"/>
      <c r="D114" s="80">
        <f>D115</f>
        <v>0</v>
      </c>
      <c r="E114" s="80">
        <f>E115</f>
        <v>0</v>
      </c>
      <c r="F114" s="80">
        <f>F115</f>
        <v>0</v>
      </c>
      <c r="G114" s="128">
        <f>G115</f>
        <v>0</v>
      </c>
      <c r="H114" s="105"/>
      <c r="I114" s="99"/>
    </row>
    <row r="115" spans="1:9" ht="36.75" customHeight="1" hidden="1">
      <c r="A115" s="102" t="s">
        <v>128</v>
      </c>
      <c r="B115" s="104" t="s">
        <v>129</v>
      </c>
      <c r="C115" s="80"/>
      <c r="D115" s="80"/>
      <c r="E115" s="80"/>
      <c r="F115" s="80"/>
      <c r="G115" s="128"/>
      <c r="H115" s="105"/>
      <c r="I115" s="99"/>
    </row>
    <row r="116" spans="1:9" ht="18.75" customHeight="1">
      <c r="A116" s="102"/>
      <c r="B116" s="106" t="s">
        <v>130</v>
      </c>
      <c r="C116" s="107">
        <f>C117+C118</f>
        <v>2215929</v>
      </c>
      <c r="D116" s="107">
        <f>D117+D118</f>
        <v>2585596.1</v>
      </c>
      <c r="E116" s="107">
        <f>E117+E118</f>
        <v>1435596.04</v>
      </c>
      <c r="F116" s="107">
        <f>F117+F118</f>
        <v>2215929</v>
      </c>
      <c r="G116" s="129">
        <f>G117+G118</f>
        <v>1715929</v>
      </c>
      <c r="H116" s="105"/>
      <c r="I116" s="99"/>
    </row>
    <row r="117" spans="1:9" ht="37.5">
      <c r="A117" s="102" t="s">
        <v>131</v>
      </c>
      <c r="B117" s="104" t="s">
        <v>243</v>
      </c>
      <c r="C117" s="80">
        <v>2215929</v>
      </c>
      <c r="D117" s="80">
        <v>2578458.1</v>
      </c>
      <c r="E117" s="80">
        <v>1428458.1</v>
      </c>
      <c r="F117" s="80">
        <v>2215929</v>
      </c>
      <c r="G117" s="128">
        <v>1715929</v>
      </c>
      <c r="H117" s="105"/>
      <c r="I117" s="99"/>
    </row>
    <row r="118" spans="1:9" ht="55.5" customHeight="1">
      <c r="A118" s="102" t="s">
        <v>132</v>
      </c>
      <c r="B118" s="104" t="s">
        <v>133</v>
      </c>
      <c r="C118" s="80">
        <f>C119</f>
        <v>0</v>
      </c>
      <c r="D118" s="80">
        <f>D119</f>
        <v>7138</v>
      </c>
      <c r="E118" s="80">
        <f>E119</f>
        <v>7137.94</v>
      </c>
      <c r="F118" s="80"/>
      <c r="G118" s="128"/>
      <c r="H118" s="105"/>
      <c r="I118" s="99"/>
    </row>
    <row r="119" spans="1:9" ht="56.25" customHeight="1">
      <c r="A119" s="102" t="s">
        <v>241</v>
      </c>
      <c r="B119" s="104" t="s">
        <v>242</v>
      </c>
      <c r="C119" s="80"/>
      <c r="D119" s="80">
        <v>7138</v>
      </c>
      <c r="E119" s="80">
        <v>7137.94</v>
      </c>
      <c r="F119" s="80"/>
      <c r="G119" s="128"/>
      <c r="H119" s="105"/>
      <c r="I119" s="99"/>
    </row>
    <row r="120" spans="1:9" ht="43.5" customHeight="1">
      <c r="A120" s="102" t="s">
        <v>282</v>
      </c>
      <c r="B120" s="104" t="s">
        <v>289</v>
      </c>
      <c r="C120" s="80"/>
      <c r="D120" s="13">
        <v>4001.9</v>
      </c>
      <c r="E120" s="13">
        <v>4001.9</v>
      </c>
      <c r="F120" s="80">
        <v>13689</v>
      </c>
      <c r="G120" s="128"/>
      <c r="H120" s="105"/>
      <c r="I120" s="99"/>
    </row>
    <row r="121" spans="1:9" ht="21" customHeight="1">
      <c r="A121" s="102" t="s">
        <v>134</v>
      </c>
      <c r="B121" s="104" t="s">
        <v>135</v>
      </c>
      <c r="C121" s="80">
        <v>121678.49</v>
      </c>
      <c r="D121" s="80">
        <v>115049.3</v>
      </c>
      <c r="E121" s="80"/>
      <c r="F121" s="80">
        <v>121678.49</v>
      </c>
      <c r="G121" s="128"/>
      <c r="H121" s="105"/>
      <c r="I121" s="99"/>
    </row>
    <row r="122" spans="1:9" ht="112.5" hidden="1">
      <c r="A122" s="102" t="s">
        <v>240</v>
      </c>
      <c r="B122" s="104" t="s">
        <v>239</v>
      </c>
      <c r="C122" s="80">
        <v>97213.86</v>
      </c>
      <c r="D122" s="80">
        <v>97213.86</v>
      </c>
      <c r="E122" s="80"/>
      <c r="F122" s="80">
        <v>97213.86</v>
      </c>
      <c r="G122" s="128"/>
      <c r="H122" s="105"/>
      <c r="I122" s="99"/>
    </row>
    <row r="123" spans="1:9" ht="38.25" customHeight="1">
      <c r="A123" s="102" t="s">
        <v>136</v>
      </c>
      <c r="B123" s="104" t="s">
        <v>238</v>
      </c>
      <c r="C123" s="80">
        <v>121678.49</v>
      </c>
      <c r="D123" s="80">
        <v>115049.3</v>
      </c>
      <c r="E123" s="80"/>
      <c r="F123" s="80">
        <v>121678.49</v>
      </c>
      <c r="G123" s="128"/>
      <c r="H123" s="105"/>
      <c r="I123" s="99"/>
    </row>
    <row r="124" spans="1:9" ht="56.25" hidden="1">
      <c r="A124" s="102" t="s">
        <v>237</v>
      </c>
      <c r="B124" s="104" t="s">
        <v>236</v>
      </c>
      <c r="C124" s="80">
        <v>97213.86</v>
      </c>
      <c r="D124" s="80">
        <v>239062.38</v>
      </c>
      <c r="E124" s="80"/>
      <c r="F124" s="80">
        <v>115049.3</v>
      </c>
      <c r="G124" s="128"/>
      <c r="H124" s="105"/>
      <c r="I124" s="99"/>
    </row>
    <row r="125" spans="1:9" ht="41.25" customHeight="1">
      <c r="A125" s="102" t="s">
        <v>234</v>
      </c>
      <c r="B125" s="60" t="s">
        <v>137</v>
      </c>
      <c r="C125" s="88"/>
      <c r="D125" s="13">
        <v>4001.9</v>
      </c>
      <c r="E125" s="13">
        <v>4001.9</v>
      </c>
      <c r="F125" s="80">
        <v>13689</v>
      </c>
      <c r="G125" s="128"/>
      <c r="H125" s="105"/>
      <c r="I125" s="99"/>
    </row>
    <row r="126" spans="1:9" ht="41.25" customHeight="1" hidden="1">
      <c r="A126" s="102" t="s">
        <v>138</v>
      </c>
      <c r="B126" s="60" t="s">
        <v>139</v>
      </c>
      <c r="C126" s="88"/>
      <c r="D126" s="88"/>
      <c r="E126" s="80"/>
      <c r="F126" s="80"/>
      <c r="G126" s="128"/>
      <c r="H126" s="105"/>
      <c r="I126" s="99"/>
    </row>
    <row r="127" spans="1:9" ht="41.25" customHeight="1">
      <c r="A127" s="102" t="s">
        <v>259</v>
      </c>
      <c r="B127" s="60" t="s">
        <v>260</v>
      </c>
      <c r="C127" s="88"/>
      <c r="D127" s="88"/>
      <c r="E127" s="13"/>
      <c r="F127" s="80"/>
      <c r="G127" s="128">
        <v>200000</v>
      </c>
      <c r="H127" s="105"/>
      <c r="I127" s="99"/>
    </row>
    <row r="128" spans="1:9" ht="37.5">
      <c r="A128" s="102" t="s">
        <v>140</v>
      </c>
      <c r="B128" s="60" t="s">
        <v>235</v>
      </c>
      <c r="C128" s="80">
        <f>C130-C129</f>
        <v>0</v>
      </c>
      <c r="D128" s="80">
        <f>D130-D129</f>
        <v>1486276.1199999992</v>
      </c>
      <c r="E128" s="80">
        <f>E130-E129</f>
        <v>427091.3799999999</v>
      </c>
      <c r="F128" s="80">
        <f>F130-F129</f>
        <v>1463462.9900000002</v>
      </c>
      <c r="G128" s="80">
        <f>G130-G129</f>
        <v>656369.777999999</v>
      </c>
      <c r="H128" s="105"/>
      <c r="I128" s="99"/>
    </row>
    <row r="129" spans="1:9" ht="36.75" customHeight="1">
      <c r="A129" s="102" t="s">
        <v>141</v>
      </c>
      <c r="B129" s="60" t="s">
        <v>142</v>
      </c>
      <c r="C129" s="80">
        <f>C54+C112+C121+C125</f>
        <v>11849461.88</v>
      </c>
      <c r="D129" s="80">
        <f>D54+D112+D121+D125</f>
        <v>14468209.910000002</v>
      </c>
      <c r="E129" s="80">
        <v>7005623.24</v>
      </c>
      <c r="F129" s="80">
        <f>F54+F112+F121+F125</f>
        <v>14418211.19</v>
      </c>
      <c r="G129" s="80">
        <f>8518054.172+5798.59</f>
        <v>8523852.762</v>
      </c>
      <c r="H129" s="105"/>
      <c r="I129" s="99"/>
    </row>
    <row r="130" spans="1:9" ht="37.5" customHeight="1">
      <c r="A130" s="102" t="s">
        <v>143</v>
      </c>
      <c r="B130" s="60" t="s">
        <v>144</v>
      </c>
      <c r="C130" s="80">
        <f>C106+C116+C123</f>
        <v>11849461.88</v>
      </c>
      <c r="D130" s="80">
        <f>D106+D116+D123</f>
        <v>15954486.030000001</v>
      </c>
      <c r="E130" s="80">
        <v>7432714.62</v>
      </c>
      <c r="F130" s="80">
        <f>F106+F116+F123</f>
        <v>15881674.18</v>
      </c>
      <c r="G130" s="80">
        <v>9180222.54</v>
      </c>
      <c r="H130" s="105"/>
      <c r="I130" s="99"/>
    </row>
    <row r="131" spans="1:9" ht="22.5" customHeight="1">
      <c r="A131" s="195" t="s">
        <v>145</v>
      </c>
      <c r="B131" s="195"/>
      <c r="C131" s="97">
        <f>C128+C112-C116+C125</f>
        <v>124386.70000000019</v>
      </c>
      <c r="D131" s="97">
        <f>D128+D112-D116+D125</f>
        <v>1611693.1199999992</v>
      </c>
      <c r="E131" s="97">
        <f>E128+E112-E116+E125</f>
        <v>-654502.7600000001</v>
      </c>
      <c r="F131" s="97">
        <f>F128+F112-F116+F125</f>
        <v>1601538.6900000004</v>
      </c>
      <c r="G131" s="97">
        <f>G128+G112-G116+G125+G127</f>
        <v>20440.777999999</v>
      </c>
      <c r="H131" s="105"/>
      <c r="I131" s="99"/>
    </row>
    <row r="132" ht="0.75" customHeight="1">
      <c r="F132" s="108"/>
    </row>
    <row r="133" spans="1:6" ht="18.75" customHeight="1">
      <c r="A133" s="109"/>
      <c r="F133" s="108"/>
    </row>
    <row r="134" spans="6:7" ht="18.75" customHeight="1">
      <c r="F134" s="108"/>
      <c r="G134" s="120"/>
    </row>
    <row r="135" ht="18.75" customHeight="1">
      <c r="F135" s="108"/>
    </row>
    <row r="136" ht="18.75" customHeight="1">
      <c r="F136" s="108"/>
    </row>
    <row r="137" ht="18.75" customHeight="1">
      <c r="F137" s="108"/>
    </row>
    <row r="138" ht="18.75" customHeight="1">
      <c r="F138" s="108"/>
    </row>
    <row r="139" ht="18.75" customHeight="1">
      <c r="F139" s="108"/>
    </row>
    <row r="140" ht="18.75" customHeight="1">
      <c r="F140" s="108"/>
    </row>
    <row r="141" ht="18.75" customHeight="1">
      <c r="F141" s="108"/>
    </row>
    <row r="142" ht="18.75" customHeight="1">
      <c r="F142" s="108"/>
    </row>
    <row r="143" ht="18.75" customHeight="1">
      <c r="F143" s="108"/>
    </row>
    <row r="144" ht="18.75" customHeight="1">
      <c r="F144" s="108"/>
    </row>
    <row r="145" spans="4:6" ht="18.75" customHeight="1">
      <c r="D145" s="110"/>
      <c r="F145" s="111"/>
    </row>
    <row r="146" spans="4:6" ht="18.75" customHeight="1">
      <c r="D146" s="110"/>
      <c r="F146" s="111"/>
    </row>
    <row r="147" spans="4:6" ht="18.75" customHeight="1">
      <c r="D147" s="110"/>
      <c r="F147" s="111"/>
    </row>
    <row r="148" spans="4:6" ht="18.75" customHeight="1">
      <c r="D148" s="110"/>
      <c r="F148" s="111"/>
    </row>
    <row r="149" spans="4:6" ht="18.75" customHeight="1">
      <c r="D149" s="110"/>
      <c r="F149" s="111"/>
    </row>
    <row r="150" spans="4:6" ht="18.75" customHeight="1">
      <c r="D150" s="110"/>
      <c r="F150" s="111"/>
    </row>
    <row r="151" spans="4:6" ht="18.75" customHeight="1">
      <c r="D151" s="110"/>
      <c r="F151" s="111"/>
    </row>
    <row r="152" spans="4:6" ht="18.75" customHeight="1">
      <c r="D152" s="110"/>
      <c r="F152" s="111"/>
    </row>
    <row r="153" spans="4:6" ht="18.75" customHeight="1">
      <c r="D153" s="110"/>
      <c r="F153" s="111"/>
    </row>
    <row r="154" spans="4:6" ht="18.75" customHeight="1">
      <c r="D154" s="112"/>
      <c r="F154" s="113"/>
    </row>
    <row r="155" spans="4:6" ht="18.75" customHeight="1">
      <c r="D155" s="110"/>
      <c r="F155" s="111"/>
    </row>
    <row r="156" spans="4:6" ht="18.75" customHeight="1">
      <c r="D156" s="110"/>
      <c r="F156" s="111"/>
    </row>
    <row r="157" spans="4:6" ht="18.75" customHeight="1">
      <c r="D157" s="110"/>
      <c r="F157" s="111"/>
    </row>
    <row r="158" spans="4:6" ht="18.75" customHeight="1">
      <c r="D158" s="110"/>
      <c r="F158" s="111"/>
    </row>
    <row r="159" spans="4:6" ht="18.75" customHeight="1">
      <c r="D159" s="110"/>
      <c r="F159" s="111"/>
    </row>
    <row r="160" spans="4:6" ht="18.75" customHeight="1">
      <c r="D160" s="110"/>
      <c r="F160" s="111"/>
    </row>
    <row r="161" ht="18.75" customHeight="1">
      <c r="F161" s="108"/>
    </row>
    <row r="162" ht="18.75" customHeight="1">
      <c r="F162" s="108"/>
    </row>
    <row r="163" ht="18.75" customHeight="1">
      <c r="F163" s="108"/>
    </row>
    <row r="164" ht="18.75" customHeight="1">
      <c r="F164" s="108"/>
    </row>
    <row r="165" ht="18.75" customHeight="1">
      <c r="F165" s="108"/>
    </row>
    <row r="166" ht="18.75" customHeight="1">
      <c r="F166" s="108"/>
    </row>
    <row r="167" ht="18.75" customHeight="1">
      <c r="F167" s="108"/>
    </row>
    <row r="168" ht="18.75" customHeight="1">
      <c r="F168" s="108"/>
    </row>
    <row r="169" ht="18.75" customHeight="1">
      <c r="F169" s="108"/>
    </row>
    <row r="170" ht="18.75" customHeight="1">
      <c r="F170" s="108"/>
    </row>
    <row r="171" ht="18.75" customHeight="1">
      <c r="F171" s="108"/>
    </row>
    <row r="172" ht="18.75" customHeight="1">
      <c r="F172" s="108"/>
    </row>
    <row r="173" ht="18.75" customHeight="1">
      <c r="F173" s="108"/>
    </row>
    <row r="174" ht="18.75" customHeight="1">
      <c r="F174" s="108"/>
    </row>
    <row r="175" ht="18.75" customHeight="1">
      <c r="F175" s="108"/>
    </row>
    <row r="176" ht="18.75" customHeight="1">
      <c r="F176" s="108"/>
    </row>
    <row r="177" ht="18.75" customHeight="1">
      <c r="F177" s="108"/>
    </row>
    <row r="178" ht="18.75" customHeight="1">
      <c r="F178" s="108"/>
    </row>
    <row r="179" ht="18.75" customHeight="1">
      <c r="F179" s="108"/>
    </row>
    <row r="180" ht="18.75" customHeight="1">
      <c r="F180" s="108"/>
    </row>
    <row r="181" ht="18.75" customHeight="1">
      <c r="F181" s="108"/>
    </row>
    <row r="182" ht="18.75" customHeight="1">
      <c r="F182" s="108"/>
    </row>
    <row r="183" ht="18.75" customHeight="1">
      <c r="F183" s="108"/>
    </row>
    <row r="184" ht="18.75" customHeight="1">
      <c r="F184" s="108"/>
    </row>
    <row r="185" ht="18.75" customHeight="1">
      <c r="F185" s="108"/>
    </row>
    <row r="186" ht="18.75" customHeight="1">
      <c r="F186" s="108"/>
    </row>
    <row r="187" ht="18.75" customHeight="1">
      <c r="F187" s="108"/>
    </row>
    <row r="188" ht="18.75" customHeight="1">
      <c r="F188" s="108"/>
    </row>
    <row r="189" ht="18.75" customHeight="1">
      <c r="F189" s="108"/>
    </row>
    <row r="190" ht="18.75" customHeight="1">
      <c r="F190" s="108"/>
    </row>
    <row r="191" ht="18.75" customHeight="1">
      <c r="F191" s="108"/>
    </row>
    <row r="192" ht="18.75" customHeight="1">
      <c r="F192" s="108"/>
    </row>
    <row r="193" ht="18.75" customHeight="1">
      <c r="F193" s="108"/>
    </row>
    <row r="194" ht="18.75" customHeight="1">
      <c r="F194" s="108"/>
    </row>
    <row r="195" ht="18.75" customHeight="1">
      <c r="F195" s="108"/>
    </row>
    <row r="196" ht="18.75" customHeight="1">
      <c r="F196" s="108"/>
    </row>
    <row r="197" ht="18.75" customHeight="1">
      <c r="F197" s="108"/>
    </row>
    <row r="198" ht="18.75" customHeight="1">
      <c r="F198" s="108"/>
    </row>
    <row r="199" ht="18.75" customHeight="1">
      <c r="F199" s="108"/>
    </row>
    <row r="200" ht="18.75" customHeight="1">
      <c r="F200" s="108"/>
    </row>
    <row r="201" ht="18.75" customHeight="1">
      <c r="F201" s="108"/>
    </row>
    <row r="202" ht="18.75" customHeight="1">
      <c r="F202" s="108"/>
    </row>
    <row r="203" ht="18.75" customHeight="1">
      <c r="F203" s="108"/>
    </row>
    <row r="204" ht="18.75" customHeight="1">
      <c r="F204" s="108"/>
    </row>
    <row r="205" ht="18.75" customHeight="1">
      <c r="F205" s="108"/>
    </row>
    <row r="206" ht="18.75" customHeight="1">
      <c r="F206" s="108"/>
    </row>
    <row r="207" ht="18.75" customHeight="1">
      <c r="F207" s="108"/>
    </row>
    <row r="208" ht="18.75" customHeight="1">
      <c r="F208" s="108"/>
    </row>
    <row r="209" ht="18.75" customHeight="1">
      <c r="F209" s="108"/>
    </row>
    <row r="210" ht="18.75" customHeight="1">
      <c r="F210" s="108"/>
    </row>
    <row r="211" ht="18.75" customHeight="1">
      <c r="F211" s="108"/>
    </row>
    <row r="212" ht="18.75" customHeight="1">
      <c r="F212" s="108"/>
    </row>
    <row r="213" ht="18.75" customHeight="1">
      <c r="F213" s="108"/>
    </row>
    <row r="214" ht="18.75" customHeight="1">
      <c r="F214" s="108"/>
    </row>
    <row r="215" ht="18.75" customHeight="1">
      <c r="F215" s="108"/>
    </row>
    <row r="216" ht="18.75" customHeight="1">
      <c r="F216" s="108"/>
    </row>
    <row r="217" ht="18.75" customHeight="1">
      <c r="F217" s="108"/>
    </row>
    <row r="218" ht="18.75" customHeight="1">
      <c r="F218" s="108"/>
    </row>
    <row r="219" ht="18.75" customHeight="1">
      <c r="F219" s="108"/>
    </row>
    <row r="220" ht="18.75" customHeight="1">
      <c r="F220" s="108"/>
    </row>
    <row r="221" ht="18.75" customHeight="1">
      <c r="F221" s="108"/>
    </row>
    <row r="222" ht="18.75" customHeight="1">
      <c r="F222" s="108"/>
    </row>
    <row r="223" ht="18.75" customHeight="1">
      <c r="F223" s="108"/>
    </row>
    <row r="224" ht="18.75" customHeight="1">
      <c r="F224" s="108"/>
    </row>
    <row r="225" ht="18.75" customHeight="1">
      <c r="F225" s="108"/>
    </row>
    <row r="226" ht="18.75" customHeight="1">
      <c r="F226" s="108"/>
    </row>
    <row r="227" ht="18.75" customHeight="1">
      <c r="F227" s="108"/>
    </row>
    <row r="228" ht="18.75" customHeight="1">
      <c r="F228" s="108"/>
    </row>
    <row r="229" ht="18.75" customHeight="1">
      <c r="F229" s="108"/>
    </row>
    <row r="230" ht="18.75" customHeight="1">
      <c r="F230" s="108"/>
    </row>
    <row r="231" ht="18.75" customHeight="1">
      <c r="F231" s="108"/>
    </row>
    <row r="232" ht="18.75" customHeight="1">
      <c r="F232" s="108"/>
    </row>
    <row r="233" ht="18.75" customHeight="1">
      <c r="F233" s="108"/>
    </row>
    <row r="234" ht="18.75" customHeight="1">
      <c r="F234" s="108"/>
    </row>
    <row r="235" ht="18.75" customHeight="1">
      <c r="F235" s="108"/>
    </row>
    <row r="236" ht="18.75" customHeight="1">
      <c r="F236" s="108"/>
    </row>
    <row r="237" ht="18.75" customHeight="1">
      <c r="F237" s="108"/>
    </row>
    <row r="238" ht="18.75" customHeight="1">
      <c r="F238" s="108"/>
    </row>
    <row r="239" ht="18.75" customHeight="1">
      <c r="F239" s="108"/>
    </row>
    <row r="240" ht="18.75" customHeight="1">
      <c r="F240" s="108"/>
    </row>
    <row r="241" ht="18.75" customHeight="1">
      <c r="F241" s="108"/>
    </row>
    <row r="242" ht="18.75" customHeight="1">
      <c r="F242" s="108"/>
    </row>
    <row r="243" ht="18.75" customHeight="1">
      <c r="F243" s="108"/>
    </row>
    <row r="244" ht="18.75" customHeight="1">
      <c r="F244" s="108"/>
    </row>
    <row r="245" ht="18.75" customHeight="1">
      <c r="F245" s="108"/>
    </row>
    <row r="246" ht="18.75" customHeight="1">
      <c r="F246" s="108"/>
    </row>
    <row r="247" ht="18.75" customHeight="1">
      <c r="F247" s="108"/>
    </row>
    <row r="248" ht="18.75" customHeight="1">
      <c r="F248" s="108"/>
    </row>
    <row r="249" ht="18.75" customHeight="1">
      <c r="F249" s="108"/>
    </row>
    <row r="250" ht="18.75" customHeight="1">
      <c r="F250" s="108"/>
    </row>
    <row r="251" ht="18.75" customHeight="1">
      <c r="F251" s="108"/>
    </row>
    <row r="252" ht="18.75" customHeight="1">
      <c r="F252" s="108"/>
    </row>
    <row r="253" ht="18.75" customHeight="1">
      <c r="F253" s="108"/>
    </row>
    <row r="254" ht="18.75" customHeight="1">
      <c r="F254" s="108"/>
    </row>
    <row r="255" ht="18.75" customHeight="1">
      <c r="F255" s="108"/>
    </row>
    <row r="256" ht="18.75" customHeight="1">
      <c r="F256" s="108"/>
    </row>
    <row r="257" ht="18.75" customHeight="1">
      <c r="F257" s="108"/>
    </row>
    <row r="258" ht="18.75" customHeight="1">
      <c r="F258" s="108"/>
    </row>
    <row r="259" ht="18.75" customHeight="1">
      <c r="F259" s="108"/>
    </row>
    <row r="260" ht="18.75" customHeight="1">
      <c r="F260" s="108"/>
    </row>
    <row r="261" ht="18.75" customHeight="1">
      <c r="F261" s="108"/>
    </row>
    <row r="262" ht="18.75" customHeight="1">
      <c r="F262" s="108"/>
    </row>
    <row r="263" ht="18.75" customHeight="1">
      <c r="F263" s="108"/>
    </row>
    <row r="264" ht="18.75" customHeight="1">
      <c r="F264" s="108"/>
    </row>
    <row r="265" ht="18.75" customHeight="1">
      <c r="F265" s="108"/>
    </row>
    <row r="266" ht="18.75" customHeight="1">
      <c r="F266" s="108"/>
    </row>
    <row r="267" ht="18.75" customHeight="1">
      <c r="F267" s="108"/>
    </row>
    <row r="268" ht="18.75" customHeight="1">
      <c r="F268" s="108"/>
    </row>
    <row r="269" ht="18.75" customHeight="1">
      <c r="F269" s="108"/>
    </row>
    <row r="270" ht="18.75" customHeight="1">
      <c r="F270" s="108"/>
    </row>
    <row r="271" ht="18.75" customHeight="1">
      <c r="F271" s="108"/>
    </row>
    <row r="272" ht="18.75" customHeight="1">
      <c r="F272" s="108"/>
    </row>
    <row r="273" ht="18.75" customHeight="1">
      <c r="F273" s="108"/>
    </row>
    <row r="274" ht="18.75" customHeight="1">
      <c r="F274" s="108"/>
    </row>
    <row r="275" ht="18.75" customHeight="1">
      <c r="F275" s="108"/>
    </row>
    <row r="276" ht="18.75" customHeight="1">
      <c r="F276" s="108"/>
    </row>
    <row r="277" ht="18.75" customHeight="1">
      <c r="F277" s="108"/>
    </row>
    <row r="278" ht="18.75" customHeight="1">
      <c r="F278" s="108"/>
    </row>
    <row r="279" ht="18.75" customHeight="1">
      <c r="F279" s="108"/>
    </row>
    <row r="280" ht="18.75" customHeight="1">
      <c r="F280" s="108"/>
    </row>
    <row r="281" ht="18.75" customHeight="1">
      <c r="F281" s="108"/>
    </row>
    <row r="282" ht="18.75" customHeight="1">
      <c r="F282" s="108"/>
    </row>
    <row r="283" ht="18.75" customHeight="1">
      <c r="F283" s="108"/>
    </row>
    <row r="284" ht="18.75" customHeight="1">
      <c r="F284" s="108"/>
    </row>
    <row r="285" ht="18.75" customHeight="1">
      <c r="F285" s="108"/>
    </row>
    <row r="286" ht="18.75" customHeight="1">
      <c r="F286" s="108"/>
    </row>
    <row r="287" ht="18.75" customHeight="1">
      <c r="F287" s="108"/>
    </row>
    <row r="288" ht="18.75" customHeight="1">
      <c r="F288" s="108"/>
    </row>
    <row r="289" ht="18.75" customHeight="1">
      <c r="F289" s="108"/>
    </row>
    <row r="290" ht="18.75" customHeight="1">
      <c r="F290" s="108"/>
    </row>
    <row r="291" ht="18.75" customHeight="1">
      <c r="F291" s="108"/>
    </row>
    <row r="292" ht="18.75" customHeight="1">
      <c r="F292" s="108"/>
    </row>
    <row r="293" ht="18.75" customHeight="1">
      <c r="F293" s="108"/>
    </row>
    <row r="294" ht="18.75" customHeight="1">
      <c r="F294" s="108"/>
    </row>
    <row r="295" ht="18.75" customHeight="1">
      <c r="F295" s="108"/>
    </row>
    <row r="296" ht="18.75" customHeight="1">
      <c r="F296" s="108"/>
    </row>
    <row r="297" ht="18.75">
      <c r="F297" s="108"/>
    </row>
    <row r="298" ht="18.75">
      <c r="F298" s="108"/>
    </row>
    <row r="299" ht="18.75">
      <c r="F299" s="108"/>
    </row>
    <row r="300" ht="18.75">
      <c r="F300" s="108"/>
    </row>
    <row r="301" ht="18.75">
      <c r="F301" s="108"/>
    </row>
    <row r="302" ht="18.75">
      <c r="F302" s="108"/>
    </row>
    <row r="303" ht="18.75">
      <c r="F303" s="108"/>
    </row>
    <row r="304" ht="18.75">
      <c r="F304" s="108"/>
    </row>
    <row r="305" ht="18.75">
      <c r="F305" s="108"/>
    </row>
    <row r="306" ht="18.75">
      <c r="F306" s="108"/>
    </row>
    <row r="307" ht="18.75">
      <c r="F307" s="108"/>
    </row>
    <row r="308" ht="18.75">
      <c r="F308" s="108"/>
    </row>
    <row r="309" ht="18.75">
      <c r="F309" s="108"/>
    </row>
    <row r="310" ht="18.75">
      <c r="F310" s="108"/>
    </row>
    <row r="311" ht="18.75">
      <c r="F311" s="108"/>
    </row>
    <row r="312" ht="18.75">
      <c r="F312" s="108"/>
    </row>
    <row r="313" ht="18.75">
      <c r="F313" s="108"/>
    </row>
    <row r="314" ht="18.75">
      <c r="F314" s="108"/>
    </row>
    <row r="315" ht="18.75">
      <c r="F315" s="108"/>
    </row>
    <row r="316" ht="18.75">
      <c r="F316" s="108"/>
    </row>
    <row r="317" ht="18.75">
      <c r="F317" s="108"/>
    </row>
    <row r="318" ht="18.75">
      <c r="F318" s="108"/>
    </row>
    <row r="319" ht="18.75">
      <c r="F319" s="108"/>
    </row>
    <row r="320" ht="18.75">
      <c r="F320" s="108"/>
    </row>
    <row r="321" ht="18.75">
      <c r="F321" s="108"/>
    </row>
    <row r="322" ht="18.75">
      <c r="F322" s="108"/>
    </row>
    <row r="323" ht="18.75">
      <c r="F323" s="108"/>
    </row>
    <row r="324" ht="18.75">
      <c r="F324" s="108"/>
    </row>
    <row r="325" ht="18.75">
      <c r="F325" s="108"/>
    </row>
    <row r="326" ht="18.75">
      <c r="F326" s="108"/>
    </row>
    <row r="327" ht="18.75">
      <c r="F327" s="108"/>
    </row>
    <row r="328" ht="18.75">
      <c r="F328" s="108"/>
    </row>
    <row r="329" ht="18.75">
      <c r="F329" s="108"/>
    </row>
    <row r="330" ht="18.75">
      <c r="F330" s="108"/>
    </row>
    <row r="331" ht="18.75">
      <c r="F331" s="108"/>
    </row>
    <row r="332" ht="18.75">
      <c r="F332" s="108"/>
    </row>
    <row r="333" ht="18.75">
      <c r="F333" s="108"/>
    </row>
    <row r="334" ht="18.75">
      <c r="F334" s="108"/>
    </row>
    <row r="335" ht="18.75">
      <c r="F335" s="108"/>
    </row>
    <row r="336" ht="18.75">
      <c r="F336" s="108"/>
    </row>
    <row r="337" ht="18.75">
      <c r="F337" s="108"/>
    </row>
    <row r="338" ht="18.75">
      <c r="F338" s="108"/>
    </row>
    <row r="339" ht="18.75">
      <c r="F339" s="108"/>
    </row>
    <row r="340" ht="18.75">
      <c r="F340" s="108"/>
    </row>
    <row r="341" ht="18.75">
      <c r="F341" s="108"/>
    </row>
    <row r="342" ht="18.75">
      <c r="F342" s="108"/>
    </row>
    <row r="343" ht="18.75">
      <c r="F343" s="108"/>
    </row>
    <row r="344" ht="18.75">
      <c r="F344" s="108"/>
    </row>
    <row r="345" ht="18.75">
      <c r="F345" s="108"/>
    </row>
    <row r="346" ht="18.75">
      <c r="F346" s="108"/>
    </row>
    <row r="347" ht="18.75">
      <c r="F347" s="108"/>
    </row>
    <row r="348" ht="18.75">
      <c r="F348" s="108"/>
    </row>
    <row r="349" ht="18.75">
      <c r="F349" s="108"/>
    </row>
    <row r="350" ht="18.75">
      <c r="F350" s="108"/>
    </row>
    <row r="351" ht="18.75">
      <c r="F351" s="108"/>
    </row>
    <row r="352" ht="18.75">
      <c r="F352" s="108"/>
    </row>
    <row r="353" ht="18.75">
      <c r="F353" s="108"/>
    </row>
    <row r="354" ht="18.75">
      <c r="F354" s="108"/>
    </row>
    <row r="355" ht="18.75">
      <c r="F355" s="108"/>
    </row>
    <row r="356" ht="18.75">
      <c r="F356" s="108"/>
    </row>
    <row r="357" ht="18.75">
      <c r="F357" s="108"/>
    </row>
    <row r="358" ht="18.75">
      <c r="F358" s="108"/>
    </row>
    <row r="359" ht="18.75">
      <c r="F359" s="108"/>
    </row>
    <row r="360" ht="18.75">
      <c r="F360" s="108"/>
    </row>
    <row r="361" ht="18.75">
      <c r="F361" s="108"/>
    </row>
    <row r="362" ht="18.75">
      <c r="F362" s="108"/>
    </row>
    <row r="363" ht="18.75">
      <c r="F363" s="108"/>
    </row>
    <row r="364" ht="18.75">
      <c r="F364" s="108"/>
    </row>
    <row r="365" ht="18.75">
      <c r="F365" s="108"/>
    </row>
    <row r="366" ht="18.75">
      <c r="F366" s="108"/>
    </row>
    <row r="367" ht="18.75">
      <c r="F367" s="108"/>
    </row>
    <row r="368" ht="18.75">
      <c r="F368" s="108"/>
    </row>
    <row r="369" ht="18.75">
      <c r="F369" s="108"/>
    </row>
    <row r="370" ht="18.75">
      <c r="F370" s="108"/>
    </row>
    <row r="371" ht="18.75">
      <c r="F371" s="108"/>
    </row>
    <row r="372" ht="18.75">
      <c r="F372" s="108"/>
    </row>
    <row r="373" ht="18.75">
      <c r="F373" s="108"/>
    </row>
    <row r="374" ht="18.75">
      <c r="F374" s="108"/>
    </row>
    <row r="375" ht="18.75">
      <c r="F375" s="108"/>
    </row>
    <row r="376" ht="18.75">
      <c r="F376" s="108"/>
    </row>
    <row r="377" ht="18.75">
      <c r="F377" s="108"/>
    </row>
    <row r="378" ht="18.75">
      <c r="F378" s="108"/>
    </row>
    <row r="379" ht="18.75">
      <c r="F379" s="108"/>
    </row>
    <row r="380" ht="18.75">
      <c r="F380" s="108"/>
    </row>
    <row r="381" ht="18.75">
      <c r="F381" s="108"/>
    </row>
    <row r="382" ht="18.75">
      <c r="F382" s="108"/>
    </row>
    <row r="383" ht="18.75">
      <c r="F383" s="108"/>
    </row>
    <row r="384" ht="18.75">
      <c r="F384" s="108"/>
    </row>
    <row r="385" ht="18.75">
      <c r="F385" s="108"/>
    </row>
    <row r="386" ht="18.75">
      <c r="F386" s="108"/>
    </row>
    <row r="387" ht="18.75">
      <c r="F387" s="108"/>
    </row>
    <row r="388" ht="18.75">
      <c r="F388" s="108"/>
    </row>
    <row r="389" ht="18.75">
      <c r="F389" s="108"/>
    </row>
    <row r="390" ht="18.75">
      <c r="F390" s="108"/>
    </row>
    <row r="391" ht="18.75">
      <c r="F391" s="108"/>
    </row>
    <row r="392" ht="18.75">
      <c r="F392" s="108"/>
    </row>
    <row r="393" ht="18.75">
      <c r="F393" s="108"/>
    </row>
    <row r="394" ht="18.75">
      <c r="F394" s="108"/>
    </row>
    <row r="395" ht="18.75">
      <c r="F395" s="108"/>
    </row>
    <row r="396" ht="18.75">
      <c r="F396" s="108"/>
    </row>
    <row r="397" ht="18.75">
      <c r="F397" s="108"/>
    </row>
    <row r="398" ht="18.75">
      <c r="F398" s="108"/>
    </row>
    <row r="399" ht="18.75">
      <c r="F399" s="108"/>
    </row>
    <row r="400" ht="18.75">
      <c r="F400" s="108"/>
    </row>
    <row r="401" ht="18.75">
      <c r="F401" s="108"/>
    </row>
    <row r="402" ht="18.75">
      <c r="F402" s="108"/>
    </row>
    <row r="403" ht="18.75">
      <c r="F403" s="108"/>
    </row>
    <row r="404" ht="18.75">
      <c r="F404" s="108"/>
    </row>
    <row r="405" ht="18.75">
      <c r="F405" s="108"/>
    </row>
    <row r="406" ht="18.75">
      <c r="F406" s="108"/>
    </row>
    <row r="407" ht="18.75">
      <c r="F407" s="108"/>
    </row>
    <row r="408" ht="18.75">
      <c r="F408" s="108"/>
    </row>
    <row r="409" ht="18.75">
      <c r="F409" s="108"/>
    </row>
    <row r="410" ht="18.75">
      <c r="F410" s="108"/>
    </row>
    <row r="411" ht="18.75">
      <c r="F411" s="108"/>
    </row>
    <row r="412" ht="18.75">
      <c r="F412" s="108"/>
    </row>
    <row r="413" ht="18.75">
      <c r="F413" s="108"/>
    </row>
    <row r="414" ht="18.75">
      <c r="F414" s="108"/>
    </row>
    <row r="415" ht="18.75">
      <c r="F415" s="108"/>
    </row>
    <row r="416" ht="18.75">
      <c r="F416" s="108"/>
    </row>
    <row r="417" ht="18.75">
      <c r="F417" s="108"/>
    </row>
    <row r="418" ht="18.75">
      <c r="F418" s="108"/>
    </row>
    <row r="419" ht="18.75">
      <c r="F419" s="108"/>
    </row>
    <row r="420" ht="18.75">
      <c r="F420" s="108"/>
    </row>
    <row r="421" ht="18.75">
      <c r="F421" s="108"/>
    </row>
    <row r="422" ht="18.75">
      <c r="F422" s="108"/>
    </row>
    <row r="423" ht="18.75">
      <c r="F423" s="108"/>
    </row>
    <row r="424" ht="18.75">
      <c r="F424" s="108"/>
    </row>
    <row r="425" ht="18.75">
      <c r="F425" s="108"/>
    </row>
    <row r="426" ht="18.75">
      <c r="F426" s="108"/>
    </row>
    <row r="427" ht="18.75">
      <c r="F427" s="108"/>
    </row>
    <row r="428" ht="18.75">
      <c r="F428" s="108"/>
    </row>
    <row r="429" ht="18.75">
      <c r="F429" s="108"/>
    </row>
    <row r="430" ht="18.75">
      <c r="F430" s="108"/>
    </row>
    <row r="431" ht="18.75">
      <c r="F431" s="108"/>
    </row>
    <row r="432" ht="18.75">
      <c r="F432" s="108"/>
    </row>
    <row r="433" ht="18.75">
      <c r="F433" s="108"/>
    </row>
    <row r="434" ht="18.75">
      <c r="F434" s="108"/>
    </row>
    <row r="435" ht="18.75">
      <c r="F435" s="108"/>
    </row>
    <row r="436" ht="18.75">
      <c r="F436" s="108"/>
    </row>
    <row r="437" ht="18.75">
      <c r="F437" s="108"/>
    </row>
    <row r="438" ht="18.75">
      <c r="F438" s="108"/>
    </row>
    <row r="439" ht="18.75">
      <c r="F439" s="108"/>
    </row>
    <row r="440" ht="18.75">
      <c r="F440" s="108"/>
    </row>
    <row r="441" ht="18.75">
      <c r="F441" s="108"/>
    </row>
    <row r="442" ht="18.75">
      <c r="F442" s="108"/>
    </row>
    <row r="443" ht="18.75">
      <c r="F443" s="108"/>
    </row>
    <row r="444" ht="18.75">
      <c r="F444" s="108"/>
    </row>
    <row r="445" ht="18.75">
      <c r="F445" s="108"/>
    </row>
    <row r="446" ht="18.75">
      <c r="F446" s="108"/>
    </row>
    <row r="447" ht="18.75">
      <c r="F447" s="108"/>
    </row>
    <row r="448" ht="18.75">
      <c r="F448" s="108"/>
    </row>
    <row r="449" ht="18.75">
      <c r="F449" s="108"/>
    </row>
    <row r="450" ht="18.75">
      <c r="F450" s="108"/>
    </row>
    <row r="451" ht="18.75">
      <c r="F451" s="108"/>
    </row>
    <row r="452" ht="18.75">
      <c r="F452" s="108"/>
    </row>
    <row r="453" ht="18.75">
      <c r="F453" s="108"/>
    </row>
  </sheetData>
  <sheetProtection/>
  <mergeCells count="2">
    <mergeCell ref="A1:I2"/>
    <mergeCell ref="A131:B131"/>
  </mergeCells>
  <printOptions/>
  <pageMargins left="0.31496062992125984" right="0.1968503937007874" top="0.35433070866141736" bottom="0" header="0.31496062992125984" footer="0.31496062992125984"/>
  <pageSetup fitToHeight="0" fitToWidth="1" horizontalDpi="600" verticalDpi="600" orientation="landscape" paperSize="9" scale="62" r:id="rId1"/>
  <rowBreaks count="3" manualBreakCount="3">
    <brk id="41" max="8" man="1"/>
    <brk id="68" max="255" man="1"/>
    <brk id="107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3"/>
  <sheetViews>
    <sheetView view="pageBreakPreview" zoomScale="60" zoomScaleNormal="70" zoomScalePageLayoutView="0" workbookViewId="0" topLeftCell="A103">
      <selection activeCell="A103" sqref="A1:IV16384"/>
    </sheetView>
  </sheetViews>
  <sheetFormatPr defaultColWidth="9.00390625" defaultRowHeight="12.75"/>
  <cols>
    <col min="1" max="1" width="34.75390625" style="35" customWidth="1"/>
    <col min="2" max="2" width="75.625" style="35" customWidth="1"/>
    <col min="3" max="3" width="22.75390625" style="35" hidden="1" customWidth="1"/>
    <col min="4" max="4" width="18.25390625" style="35" customWidth="1"/>
    <col min="5" max="5" width="20.625" style="35" customWidth="1"/>
    <col min="6" max="6" width="18.375" style="35" customWidth="1"/>
    <col min="7" max="7" width="18.375" style="119" customWidth="1"/>
    <col min="8" max="8" width="12.125" style="35" customWidth="1"/>
    <col min="9" max="9" width="11.75390625" style="35" customWidth="1"/>
    <col min="10" max="10" width="10.375" style="35" bestFit="1" customWidth="1"/>
    <col min="11" max="16384" width="9.125" style="35" customWidth="1"/>
  </cols>
  <sheetData>
    <row r="1" spans="1:9" ht="18.75">
      <c r="A1" s="194" t="s">
        <v>291</v>
      </c>
      <c r="B1" s="194"/>
      <c r="C1" s="194"/>
      <c r="D1" s="194"/>
      <c r="E1" s="194"/>
      <c r="F1" s="194"/>
      <c r="G1" s="194"/>
      <c r="H1" s="194"/>
      <c r="I1" s="194"/>
    </row>
    <row r="2" spans="1:9" ht="18.75">
      <c r="A2" s="194"/>
      <c r="B2" s="194"/>
      <c r="C2" s="194"/>
      <c r="D2" s="194"/>
      <c r="E2" s="194"/>
      <c r="F2" s="194"/>
      <c r="G2" s="194"/>
      <c r="H2" s="194"/>
      <c r="I2" s="194"/>
    </row>
    <row r="3" spans="1:9" ht="18.75">
      <c r="A3" s="170"/>
      <c r="B3" s="170"/>
      <c r="C3" s="170"/>
      <c r="D3" s="170"/>
      <c r="E3" s="170"/>
      <c r="F3" s="170"/>
      <c r="G3" s="117"/>
      <c r="H3" s="170"/>
      <c r="I3" s="170"/>
    </row>
    <row r="4" spans="1:9" ht="78">
      <c r="A4" s="36" t="s">
        <v>175</v>
      </c>
      <c r="B4" s="37" t="s">
        <v>176</v>
      </c>
      <c r="C4" s="38" t="s">
        <v>269</v>
      </c>
      <c r="D4" s="36" t="s">
        <v>229</v>
      </c>
      <c r="E4" s="36" t="s">
        <v>256</v>
      </c>
      <c r="F4" s="36" t="s">
        <v>270</v>
      </c>
      <c r="G4" s="36" t="s">
        <v>290</v>
      </c>
      <c r="H4" s="115" t="s">
        <v>268</v>
      </c>
      <c r="I4" s="138" t="s">
        <v>254</v>
      </c>
    </row>
    <row r="5" spans="1:9" ht="18.75">
      <c r="A5" s="40" t="s">
        <v>177</v>
      </c>
      <c r="B5" s="41" t="s">
        <v>178</v>
      </c>
      <c r="C5" s="30"/>
      <c r="D5" s="42"/>
      <c r="E5" s="42"/>
      <c r="F5" s="42"/>
      <c r="G5" s="118"/>
      <c r="H5" s="42"/>
      <c r="I5" s="43"/>
    </row>
    <row r="6" spans="1:9" ht="18.75">
      <c r="A6" s="44"/>
      <c r="B6" s="45" t="s">
        <v>179</v>
      </c>
      <c r="C6" s="30">
        <f>C7+C10+C15+C19+C20+C9</f>
        <v>6227099</v>
      </c>
      <c r="D6" s="30">
        <f>D7+D10+D15+D19+D20+D9</f>
        <v>6479176.5</v>
      </c>
      <c r="E6" s="30">
        <f>E7+E10+E15+E19+E20+E9</f>
        <v>4177014.3000000003</v>
      </c>
      <c r="F6" s="30">
        <f>F7+F10+F15+F19+F20+F9</f>
        <v>6227099</v>
      </c>
      <c r="G6" s="30">
        <f>G7+G10+G15+G19+G20+G9</f>
        <v>3751047.2199999993</v>
      </c>
      <c r="H6" s="46">
        <f>G6/F6*100</f>
        <v>60.23747526737569</v>
      </c>
      <c r="I6" s="46">
        <f>E6/D6*100</f>
        <v>64.4682900674183</v>
      </c>
    </row>
    <row r="7" spans="1:9" ht="18.75">
      <c r="A7" s="44" t="s">
        <v>180</v>
      </c>
      <c r="B7" s="44" t="s">
        <v>181</v>
      </c>
      <c r="C7" s="30">
        <f>C8</f>
        <v>3114700</v>
      </c>
      <c r="D7" s="31">
        <f>D8</f>
        <v>2996175</v>
      </c>
      <c r="E7" s="31">
        <f>E8</f>
        <v>1770728.21</v>
      </c>
      <c r="F7" s="31">
        <f>F8</f>
        <v>3114700</v>
      </c>
      <c r="G7" s="31">
        <f>G8</f>
        <v>1776742.16</v>
      </c>
      <c r="H7" s="46">
        <f aca="true" t="shared" si="0" ref="H7:H70">G7/F7*100</f>
        <v>57.0437653706617</v>
      </c>
      <c r="I7" s="46">
        <f aca="true" t="shared" si="1" ref="I7:I70">E7/D7*100</f>
        <v>59.09962568942068</v>
      </c>
    </row>
    <row r="8" spans="1:9" ht="18.75">
      <c r="A8" s="47" t="s">
        <v>182</v>
      </c>
      <c r="B8" s="48" t="s">
        <v>183</v>
      </c>
      <c r="C8" s="32">
        <v>3114700</v>
      </c>
      <c r="D8" s="49">
        <v>2996175</v>
      </c>
      <c r="E8" s="49">
        <v>1770728.21</v>
      </c>
      <c r="F8" s="49">
        <v>3114700</v>
      </c>
      <c r="G8" s="26">
        <v>1776742.16</v>
      </c>
      <c r="H8" s="50">
        <f t="shared" si="0"/>
        <v>57.0437653706617</v>
      </c>
      <c r="I8" s="50">
        <f t="shared" si="1"/>
        <v>59.09962568942068</v>
      </c>
    </row>
    <row r="9" spans="1:9" ht="37.5">
      <c r="A9" s="87" t="s">
        <v>272</v>
      </c>
      <c r="B9" s="171" t="s">
        <v>271</v>
      </c>
      <c r="C9" s="30">
        <v>63049</v>
      </c>
      <c r="D9" s="31"/>
      <c r="E9" s="29"/>
      <c r="F9" s="31">
        <v>63049</v>
      </c>
      <c r="G9" s="27">
        <v>34615.88</v>
      </c>
      <c r="H9" s="46">
        <f t="shared" si="0"/>
        <v>54.90313882853018</v>
      </c>
      <c r="I9" s="50"/>
    </row>
    <row r="10" spans="1:9" ht="18.75">
      <c r="A10" s="44" t="s">
        <v>184</v>
      </c>
      <c r="B10" s="44" t="s">
        <v>185</v>
      </c>
      <c r="C10" s="30">
        <f>C11+C12+C13+C14</f>
        <v>1620350</v>
      </c>
      <c r="D10" s="30">
        <f>D11+D12+D13+D14</f>
        <v>2136000</v>
      </c>
      <c r="E10" s="30">
        <f>E11+E12+E13+E14</f>
        <v>1464196.74</v>
      </c>
      <c r="F10" s="31">
        <f>F11+F12+F13+F14</f>
        <v>1620350</v>
      </c>
      <c r="G10" s="31">
        <f>G11+G12+G13+G14</f>
        <v>1198822.5599999998</v>
      </c>
      <c r="H10" s="46">
        <f t="shared" si="0"/>
        <v>73.98540809084456</v>
      </c>
      <c r="I10" s="46">
        <f t="shared" si="1"/>
        <v>68.54853651685393</v>
      </c>
    </row>
    <row r="11" spans="1:9" ht="41.25" customHeight="1">
      <c r="A11" s="47" t="s">
        <v>186</v>
      </c>
      <c r="B11" s="51" t="s">
        <v>187</v>
      </c>
      <c r="C11" s="32">
        <v>974000</v>
      </c>
      <c r="D11" s="49">
        <v>1450000</v>
      </c>
      <c r="E11" s="49">
        <v>1024181.77</v>
      </c>
      <c r="F11" s="80">
        <v>974000</v>
      </c>
      <c r="G11" s="26">
        <v>680344.07</v>
      </c>
      <c r="H11" s="50">
        <f t="shared" si="0"/>
        <v>69.8505205338809</v>
      </c>
      <c r="I11" s="50">
        <f t="shared" si="1"/>
        <v>70.63322551724139</v>
      </c>
    </row>
    <row r="12" spans="1:9" ht="37.5" customHeight="1">
      <c r="A12" s="47" t="s">
        <v>188</v>
      </c>
      <c r="B12" s="51" t="s">
        <v>189</v>
      </c>
      <c r="C12" s="32">
        <v>596000</v>
      </c>
      <c r="D12" s="49">
        <v>561000</v>
      </c>
      <c r="E12" s="49">
        <v>403948.47</v>
      </c>
      <c r="F12" s="80">
        <v>596000</v>
      </c>
      <c r="G12" s="26">
        <v>425537.91</v>
      </c>
      <c r="H12" s="50">
        <f t="shared" si="0"/>
        <v>71.39897818791945</v>
      </c>
      <c r="I12" s="50">
        <f t="shared" si="1"/>
        <v>72.00507486631015</v>
      </c>
    </row>
    <row r="13" spans="1:9" ht="18.75">
      <c r="A13" s="47" t="s">
        <v>190</v>
      </c>
      <c r="B13" s="47" t="s">
        <v>191</v>
      </c>
      <c r="C13" s="32">
        <v>43200</v>
      </c>
      <c r="D13" s="49">
        <v>85000</v>
      </c>
      <c r="E13" s="49">
        <v>30257.7</v>
      </c>
      <c r="F13" s="80">
        <v>43200</v>
      </c>
      <c r="G13" s="26">
        <v>86571.14</v>
      </c>
      <c r="H13" s="50">
        <f t="shared" si="0"/>
        <v>200.3961574074074</v>
      </c>
      <c r="I13" s="50">
        <f t="shared" si="1"/>
        <v>35.59729411764706</v>
      </c>
    </row>
    <row r="14" spans="1:9" ht="18.75">
      <c r="A14" s="52" t="s">
        <v>231</v>
      </c>
      <c r="B14" s="53" t="s">
        <v>230</v>
      </c>
      <c r="C14" s="32">
        <v>7150</v>
      </c>
      <c r="D14" s="49">
        <v>40000</v>
      </c>
      <c r="E14" s="49">
        <v>5808.8</v>
      </c>
      <c r="F14" s="80">
        <v>7150</v>
      </c>
      <c r="G14" s="26">
        <v>6369.44</v>
      </c>
      <c r="H14" s="50">
        <f t="shared" si="0"/>
        <v>89.08307692307692</v>
      </c>
      <c r="I14" s="50">
        <f t="shared" si="1"/>
        <v>14.522000000000002</v>
      </c>
    </row>
    <row r="15" spans="1:9" ht="18.75">
      <c r="A15" s="44" t="s">
        <v>192</v>
      </c>
      <c r="B15" s="44" t="s">
        <v>193</v>
      </c>
      <c r="C15" s="55">
        <f>C16+C18+C17</f>
        <v>1385000</v>
      </c>
      <c r="D15" s="31">
        <f>D16+D17+D18</f>
        <v>1305401.5</v>
      </c>
      <c r="E15" s="31">
        <f>E16+E17+E18</f>
        <v>912124.85</v>
      </c>
      <c r="F15" s="56">
        <f>F16+F17+F18</f>
        <v>1385000</v>
      </c>
      <c r="G15" s="31">
        <f>G16+G17+G18</f>
        <v>702132.29</v>
      </c>
      <c r="H15" s="46">
        <f t="shared" si="0"/>
        <v>50.69547220216607</v>
      </c>
      <c r="I15" s="46">
        <f t="shared" si="1"/>
        <v>69.87312715666405</v>
      </c>
    </row>
    <row r="16" spans="1:9" ht="57" customHeight="1">
      <c r="A16" s="47" t="s">
        <v>194</v>
      </c>
      <c r="B16" s="51" t="s">
        <v>195</v>
      </c>
      <c r="C16" s="57">
        <v>115000</v>
      </c>
      <c r="D16" s="49">
        <v>92000</v>
      </c>
      <c r="E16" s="49">
        <v>47016.55</v>
      </c>
      <c r="F16" s="80">
        <v>115000</v>
      </c>
      <c r="G16" s="26">
        <v>39250.67</v>
      </c>
      <c r="H16" s="50">
        <f t="shared" si="0"/>
        <v>34.13101739130435</v>
      </c>
      <c r="I16" s="50">
        <f t="shared" si="1"/>
        <v>51.10494565217392</v>
      </c>
    </row>
    <row r="17" spans="1:9" ht="18.75">
      <c r="A17" s="58" t="s">
        <v>233</v>
      </c>
      <c r="B17" s="59" t="s">
        <v>232</v>
      </c>
      <c r="C17" s="32">
        <v>660000</v>
      </c>
      <c r="D17" s="49">
        <v>622825</v>
      </c>
      <c r="E17" s="49">
        <v>465970.81</v>
      </c>
      <c r="F17" s="80">
        <v>660000</v>
      </c>
      <c r="G17" s="26">
        <v>350129.11</v>
      </c>
      <c r="H17" s="50">
        <f t="shared" si="0"/>
        <v>53.04986515151515</v>
      </c>
      <c r="I17" s="50">
        <f t="shared" si="1"/>
        <v>74.81568819491832</v>
      </c>
    </row>
    <row r="18" spans="1:9" ht="17.25" customHeight="1">
      <c r="A18" s="47" t="s">
        <v>196</v>
      </c>
      <c r="B18" s="60" t="s">
        <v>197</v>
      </c>
      <c r="C18" s="32">
        <v>610000</v>
      </c>
      <c r="D18" s="49">
        <v>590576.5</v>
      </c>
      <c r="E18" s="49">
        <v>399137.49</v>
      </c>
      <c r="F18" s="80">
        <v>610000</v>
      </c>
      <c r="G18" s="26">
        <v>312752.51</v>
      </c>
      <c r="H18" s="50">
        <f t="shared" si="0"/>
        <v>51.27090327868853</v>
      </c>
      <c r="I18" s="50">
        <f t="shared" si="1"/>
        <v>67.58438407217355</v>
      </c>
    </row>
    <row r="19" spans="1:9" ht="18.75">
      <c r="A19" s="44" t="s">
        <v>198</v>
      </c>
      <c r="B19" s="44" t="s">
        <v>199</v>
      </c>
      <c r="C19" s="30">
        <v>44000</v>
      </c>
      <c r="D19" s="31">
        <v>41600</v>
      </c>
      <c r="E19" s="31">
        <v>29551.06</v>
      </c>
      <c r="F19" s="107">
        <v>44000</v>
      </c>
      <c r="G19" s="27">
        <v>38721.3</v>
      </c>
      <c r="H19" s="46">
        <f t="shared" si="0"/>
        <v>88.00295454545454</v>
      </c>
      <c r="I19" s="46">
        <f t="shared" si="1"/>
        <v>71.03620192307693</v>
      </c>
    </row>
    <row r="20" spans="1:9" ht="38.25" customHeight="1">
      <c r="A20" s="44" t="s">
        <v>200</v>
      </c>
      <c r="B20" s="171" t="s">
        <v>201</v>
      </c>
      <c r="C20" s="55">
        <v>0</v>
      </c>
      <c r="D20" s="49"/>
      <c r="E20" s="16">
        <f>E21+E22</f>
        <v>413.44</v>
      </c>
      <c r="F20" s="31"/>
      <c r="G20" s="31">
        <f>G21+G22</f>
        <v>13.03</v>
      </c>
      <c r="H20" s="50"/>
      <c r="I20" s="50"/>
    </row>
    <row r="21" spans="1:9" ht="18" customHeight="1">
      <c r="A21" s="47" t="s">
        <v>202</v>
      </c>
      <c r="B21" s="61" t="s">
        <v>203</v>
      </c>
      <c r="C21" s="32">
        <v>0</v>
      </c>
      <c r="D21" s="49"/>
      <c r="E21" s="62">
        <v>399.91</v>
      </c>
      <c r="F21" s="80"/>
      <c r="G21" s="27">
        <v>-2.49</v>
      </c>
      <c r="H21" s="50"/>
      <c r="I21" s="50"/>
    </row>
    <row r="22" spans="1:9" ht="40.5" customHeight="1">
      <c r="A22" s="47" t="s">
        <v>204</v>
      </c>
      <c r="B22" s="61" t="s">
        <v>205</v>
      </c>
      <c r="C22" s="32">
        <v>0</v>
      </c>
      <c r="D22" s="49"/>
      <c r="E22" s="63">
        <v>13.53</v>
      </c>
      <c r="F22" s="80"/>
      <c r="G22" s="27">
        <v>15.52</v>
      </c>
      <c r="H22" s="50"/>
      <c r="I22" s="50"/>
    </row>
    <row r="23" spans="1:9" ht="18.75">
      <c r="A23" s="44"/>
      <c r="B23" s="45" t="s">
        <v>207</v>
      </c>
      <c r="C23" s="55">
        <f>C24+C32+C33+C36+C42+C43</f>
        <v>1160503.1</v>
      </c>
      <c r="D23" s="31">
        <f>D24+D32+D33+D36+D42+D43+D44</f>
        <v>1099305.1</v>
      </c>
      <c r="E23" s="31">
        <f>E24+E32+E33+E36+E42+E43+E44</f>
        <v>676515.5199999999</v>
      </c>
      <c r="F23" s="31">
        <f>F24+F42+F43+F35+F36+F44+F34+F32</f>
        <v>1203119.1</v>
      </c>
      <c r="G23" s="31">
        <f>G24+G32+G33+G36+G42+G43+G44</f>
        <v>812527.3900000001</v>
      </c>
      <c r="H23" s="46">
        <f t="shared" si="0"/>
        <v>67.53507528888869</v>
      </c>
      <c r="I23" s="46">
        <f t="shared" si="1"/>
        <v>61.54028758713117</v>
      </c>
    </row>
    <row r="24" spans="1:9" ht="39" customHeight="1">
      <c r="A24" s="44" t="s">
        <v>208</v>
      </c>
      <c r="B24" s="64" t="s">
        <v>209</v>
      </c>
      <c r="C24" s="55">
        <f>C31+C30+C26+C25</f>
        <v>681742.1</v>
      </c>
      <c r="D24" s="31">
        <f>D25+D26+D30+D31</f>
        <v>635133.4</v>
      </c>
      <c r="E24" s="31">
        <f>E25+E26+E30+E31</f>
        <v>327232.06999999995</v>
      </c>
      <c r="F24" s="31">
        <f>F25+F26+F30+F31</f>
        <v>681742.1</v>
      </c>
      <c r="G24" s="31">
        <f>G25+G26+G30+G31</f>
        <v>394495.17000000004</v>
      </c>
      <c r="H24" s="46">
        <f t="shared" si="0"/>
        <v>57.865748646005585</v>
      </c>
      <c r="I24" s="46">
        <f t="shared" si="1"/>
        <v>51.52178581696379</v>
      </c>
    </row>
    <row r="25" spans="1:9" ht="67.5" customHeight="1">
      <c r="A25" s="47" t="s">
        <v>210</v>
      </c>
      <c r="B25" s="51" t="s">
        <v>211</v>
      </c>
      <c r="C25" s="32"/>
      <c r="D25" s="31"/>
      <c r="E25" s="49">
        <v>127.545</v>
      </c>
      <c r="F25" s="80"/>
      <c r="G25" s="63"/>
      <c r="H25" s="50"/>
      <c r="I25" s="50"/>
    </row>
    <row r="26" spans="1:9" ht="93" customHeight="1">
      <c r="A26" s="47" t="s">
        <v>212</v>
      </c>
      <c r="B26" s="61" t="s">
        <v>151</v>
      </c>
      <c r="C26" s="30">
        <f>C27+C29+C28</f>
        <v>614000</v>
      </c>
      <c r="D26" s="31">
        <f>D27+D28+D29</f>
        <v>544000</v>
      </c>
      <c r="E26" s="31">
        <f>E27+E28+E29</f>
        <v>266438.52499999997</v>
      </c>
      <c r="F26" s="31">
        <f>F27+F29+F28</f>
        <v>614000</v>
      </c>
      <c r="G26" s="31">
        <f>G27+G29+G28</f>
        <v>347571.08</v>
      </c>
      <c r="H26" s="46">
        <f t="shared" si="0"/>
        <v>56.607667752443</v>
      </c>
      <c r="I26" s="46">
        <f t="shared" si="1"/>
        <v>48.9776700367647</v>
      </c>
    </row>
    <row r="27" spans="1:9" ht="94.5" customHeight="1">
      <c r="A27" s="47" t="s">
        <v>213</v>
      </c>
      <c r="B27" s="61" t="s">
        <v>146</v>
      </c>
      <c r="C27" s="32">
        <v>600000</v>
      </c>
      <c r="D27" s="49">
        <v>530000</v>
      </c>
      <c r="E27" s="49">
        <v>258243.83</v>
      </c>
      <c r="F27" s="49">
        <v>600000</v>
      </c>
      <c r="G27" s="26">
        <v>340324.09</v>
      </c>
      <c r="H27" s="50">
        <f t="shared" si="0"/>
        <v>56.72068166666667</v>
      </c>
      <c r="I27" s="50">
        <f t="shared" si="1"/>
        <v>48.725250943396226</v>
      </c>
    </row>
    <row r="28" spans="1:9" ht="94.5" customHeight="1">
      <c r="A28" s="47" t="s">
        <v>247</v>
      </c>
      <c r="B28" s="66" t="s">
        <v>214</v>
      </c>
      <c r="C28" s="32">
        <v>14000</v>
      </c>
      <c r="D28" s="49">
        <v>14000</v>
      </c>
      <c r="E28" s="49">
        <v>8189.41</v>
      </c>
      <c r="F28" s="49">
        <v>14000</v>
      </c>
      <c r="G28" s="26">
        <v>7241.85</v>
      </c>
      <c r="H28" s="50">
        <f t="shared" si="0"/>
        <v>51.727500000000006</v>
      </c>
      <c r="I28" s="50">
        <f t="shared" si="1"/>
        <v>58.49578571428571</v>
      </c>
    </row>
    <row r="29" spans="1:9" ht="93.75" customHeight="1">
      <c r="A29" s="47" t="s">
        <v>248</v>
      </c>
      <c r="B29" s="66" t="s">
        <v>150</v>
      </c>
      <c r="C29" s="32"/>
      <c r="D29" s="49"/>
      <c r="E29" s="49">
        <v>5.285</v>
      </c>
      <c r="F29" s="49"/>
      <c r="G29" s="26">
        <v>5.14</v>
      </c>
      <c r="H29" s="50"/>
      <c r="I29" s="50"/>
    </row>
    <row r="30" spans="1:9" ht="63.75" customHeight="1">
      <c r="A30" s="47" t="s">
        <v>215</v>
      </c>
      <c r="B30" s="66" t="s">
        <v>216</v>
      </c>
      <c r="C30" s="32">
        <v>11742.1</v>
      </c>
      <c r="D30" s="49">
        <v>15233.4</v>
      </c>
      <c r="E30" s="49">
        <v>12363.78</v>
      </c>
      <c r="F30" s="141">
        <v>11742.1</v>
      </c>
      <c r="G30" s="26">
        <v>12290.03</v>
      </c>
      <c r="H30" s="50">
        <f t="shared" si="0"/>
        <v>104.66637143270796</v>
      </c>
      <c r="I30" s="50">
        <f t="shared" si="1"/>
        <v>81.16231438812085</v>
      </c>
    </row>
    <row r="31" spans="1:9" ht="99.75" customHeight="1">
      <c r="A31" s="47" t="s">
        <v>217</v>
      </c>
      <c r="B31" s="166" t="s">
        <v>218</v>
      </c>
      <c r="C31" s="32">
        <v>56000</v>
      </c>
      <c r="D31" s="49">
        <v>75900</v>
      </c>
      <c r="E31" s="49">
        <v>48302.22</v>
      </c>
      <c r="F31" s="49">
        <v>56000</v>
      </c>
      <c r="G31" s="26">
        <v>34634.06</v>
      </c>
      <c r="H31" s="50">
        <f t="shared" si="0"/>
        <v>61.84653571428571</v>
      </c>
      <c r="I31" s="50">
        <f t="shared" si="1"/>
        <v>63.63928853754941</v>
      </c>
    </row>
    <row r="32" spans="1:9" ht="29.25" customHeight="1">
      <c r="A32" s="44" t="s">
        <v>219</v>
      </c>
      <c r="B32" s="64" t="s">
        <v>220</v>
      </c>
      <c r="C32" s="55">
        <v>20015</v>
      </c>
      <c r="D32" s="31">
        <v>26600</v>
      </c>
      <c r="E32" s="31">
        <v>11163.14</v>
      </c>
      <c r="F32" s="151">
        <v>20015</v>
      </c>
      <c r="G32" s="27">
        <v>8043.2</v>
      </c>
      <c r="H32" s="46">
        <f t="shared" si="0"/>
        <v>40.18586060454659</v>
      </c>
      <c r="I32" s="46">
        <f t="shared" si="1"/>
        <v>41.96669172932331</v>
      </c>
    </row>
    <row r="33" spans="1:9" ht="36.75" customHeight="1">
      <c r="A33" s="44" t="s">
        <v>221</v>
      </c>
      <c r="B33" s="64" t="s">
        <v>222</v>
      </c>
      <c r="C33" s="55">
        <f>C34+C35</f>
        <v>2986</v>
      </c>
      <c r="D33" s="31">
        <f>D35+D34</f>
        <v>6675</v>
      </c>
      <c r="E33" s="31">
        <f>E35+E34</f>
        <v>26415.17</v>
      </c>
      <c r="F33" s="56">
        <f>F35+F34</f>
        <v>2986</v>
      </c>
      <c r="G33" s="31">
        <f>G35+G34</f>
        <v>10869.98</v>
      </c>
      <c r="H33" s="46">
        <f t="shared" si="0"/>
        <v>364.0314802411252</v>
      </c>
      <c r="I33" s="46">
        <f t="shared" si="1"/>
        <v>395.73288389513107</v>
      </c>
    </row>
    <row r="34" spans="1:9" ht="36.75" customHeight="1">
      <c r="A34" s="47" t="s">
        <v>57</v>
      </c>
      <c r="B34" s="51" t="s">
        <v>0</v>
      </c>
      <c r="C34" s="32">
        <v>336</v>
      </c>
      <c r="D34" s="49">
        <v>25</v>
      </c>
      <c r="E34" s="49">
        <v>115.91</v>
      </c>
      <c r="F34" s="80">
        <v>336</v>
      </c>
      <c r="G34" s="26">
        <v>148.16</v>
      </c>
      <c r="H34" s="50">
        <f t="shared" si="0"/>
        <v>44.095238095238095</v>
      </c>
      <c r="I34" s="50">
        <f t="shared" si="1"/>
        <v>463.64</v>
      </c>
    </row>
    <row r="35" spans="1:9" ht="59.25" customHeight="1">
      <c r="A35" s="47" t="s">
        <v>1</v>
      </c>
      <c r="B35" s="51" t="s">
        <v>0</v>
      </c>
      <c r="C35" s="32">
        <v>2650</v>
      </c>
      <c r="D35" s="49">
        <v>6650</v>
      </c>
      <c r="E35" s="49">
        <v>26299.26</v>
      </c>
      <c r="F35" s="80">
        <v>2650</v>
      </c>
      <c r="G35" s="26">
        <v>10721.82</v>
      </c>
      <c r="H35" s="50">
        <f t="shared" si="0"/>
        <v>404.5969811320755</v>
      </c>
      <c r="I35" s="50">
        <f t="shared" si="1"/>
        <v>395.47759398496237</v>
      </c>
    </row>
    <row r="36" spans="1:9" ht="41.25" customHeight="1">
      <c r="A36" s="44" t="s">
        <v>223</v>
      </c>
      <c r="B36" s="171" t="s">
        <v>224</v>
      </c>
      <c r="C36" s="55">
        <f>C37+C38+C39</f>
        <v>286000</v>
      </c>
      <c r="D36" s="31">
        <f>D37+D38+D39</f>
        <v>266327.6</v>
      </c>
      <c r="E36" s="31">
        <f>E37+E38+E39</f>
        <v>192281.3</v>
      </c>
      <c r="F36" s="31">
        <f>F37+F38+F39</f>
        <v>328616</v>
      </c>
      <c r="G36" s="31">
        <f>G37+G38+G39</f>
        <v>241714.22999999998</v>
      </c>
      <c r="H36" s="50">
        <f t="shared" si="0"/>
        <v>73.5552225089466</v>
      </c>
      <c r="I36" s="50">
        <f t="shared" si="1"/>
        <v>72.19728634959351</v>
      </c>
    </row>
    <row r="37" spans="1:9" ht="20.25" customHeight="1">
      <c r="A37" s="47" t="s">
        <v>225</v>
      </c>
      <c r="B37" s="61" t="s">
        <v>226</v>
      </c>
      <c r="C37" s="32">
        <v>2000</v>
      </c>
      <c r="D37" s="49">
        <v>2500</v>
      </c>
      <c r="E37" s="49">
        <v>2011.41</v>
      </c>
      <c r="F37" s="80">
        <v>2000</v>
      </c>
      <c r="G37" s="137">
        <v>4470</v>
      </c>
      <c r="H37" s="50">
        <f t="shared" si="0"/>
        <v>223.5</v>
      </c>
      <c r="I37" s="50">
        <f t="shared" si="1"/>
        <v>80.4564</v>
      </c>
    </row>
    <row r="38" spans="1:9" ht="101.25" customHeight="1">
      <c r="A38" s="47" t="s">
        <v>227</v>
      </c>
      <c r="B38" s="61" t="s">
        <v>273</v>
      </c>
      <c r="C38" s="32">
        <v>125000</v>
      </c>
      <c r="D38" s="49">
        <v>141827.6</v>
      </c>
      <c r="E38" s="49">
        <v>108664.61</v>
      </c>
      <c r="F38" s="13">
        <f>125000+42616</f>
        <v>167616</v>
      </c>
      <c r="G38" s="137">
        <v>90179</v>
      </c>
      <c r="H38" s="46">
        <f t="shared" si="0"/>
        <v>53.800949789996174</v>
      </c>
      <c r="I38" s="46">
        <f t="shared" si="1"/>
        <v>76.61739322952656</v>
      </c>
    </row>
    <row r="39" spans="1:9" ht="39" customHeight="1">
      <c r="A39" s="67" t="s">
        <v>3</v>
      </c>
      <c r="B39" s="65" t="s">
        <v>153</v>
      </c>
      <c r="C39" s="68">
        <f>C40+C41</f>
        <v>159000</v>
      </c>
      <c r="D39" s="69">
        <f>D40+D41</f>
        <v>122000</v>
      </c>
      <c r="E39" s="69">
        <f>E40+E41</f>
        <v>81605.28</v>
      </c>
      <c r="F39" s="69">
        <f>F40+F41</f>
        <v>159000</v>
      </c>
      <c r="G39" s="69">
        <f>G40+G41</f>
        <v>147065.22999999998</v>
      </c>
      <c r="H39" s="50">
        <f t="shared" si="0"/>
        <v>92.49385534591194</v>
      </c>
      <c r="I39" s="50">
        <f t="shared" si="1"/>
        <v>66.88957377049181</v>
      </c>
    </row>
    <row r="40" spans="1:9" ht="56.25">
      <c r="A40" s="47" t="s">
        <v>173</v>
      </c>
      <c r="B40" s="61" t="s">
        <v>172</v>
      </c>
      <c r="C40" s="32">
        <v>156000</v>
      </c>
      <c r="D40" s="49">
        <v>120000</v>
      </c>
      <c r="E40" s="49">
        <v>78574.06</v>
      </c>
      <c r="F40" s="141">
        <v>156000</v>
      </c>
      <c r="G40" s="137">
        <v>129415.7</v>
      </c>
      <c r="H40" s="50">
        <f t="shared" si="0"/>
        <v>82.95878205128206</v>
      </c>
      <c r="I40" s="50">
        <f t="shared" si="1"/>
        <v>65.47838333333334</v>
      </c>
    </row>
    <row r="41" spans="1:9" ht="75">
      <c r="A41" s="47" t="s">
        <v>41</v>
      </c>
      <c r="B41" s="61" t="s">
        <v>42</v>
      </c>
      <c r="C41" s="32">
        <v>3000</v>
      </c>
      <c r="D41" s="49">
        <v>2000</v>
      </c>
      <c r="E41" s="49">
        <v>3031.22</v>
      </c>
      <c r="F41" s="142">
        <v>3000</v>
      </c>
      <c r="G41" s="137">
        <v>17649.53</v>
      </c>
      <c r="H41" s="50">
        <f t="shared" si="0"/>
        <v>588.3176666666667</v>
      </c>
      <c r="I41" s="50">
        <f t="shared" si="1"/>
        <v>151.56099999999998</v>
      </c>
    </row>
    <row r="42" spans="1:9" ht="19.5" customHeight="1">
      <c r="A42" s="44" t="s">
        <v>4</v>
      </c>
      <c r="B42" s="171" t="s">
        <v>5</v>
      </c>
      <c r="C42" s="30">
        <v>100900</v>
      </c>
      <c r="D42" s="31">
        <v>100300</v>
      </c>
      <c r="E42" s="31">
        <v>73626.09</v>
      </c>
      <c r="F42" s="95">
        <v>100900</v>
      </c>
      <c r="G42" s="136">
        <v>100354.53</v>
      </c>
      <c r="H42" s="46">
        <f t="shared" si="0"/>
        <v>99.45939544103072</v>
      </c>
      <c r="I42" s="46">
        <f t="shared" si="1"/>
        <v>73.40587238285144</v>
      </c>
    </row>
    <row r="43" spans="1:9" ht="24.75" customHeight="1">
      <c r="A43" s="44" t="s">
        <v>6</v>
      </c>
      <c r="B43" s="171" t="s">
        <v>7</v>
      </c>
      <c r="C43" s="30">
        <v>68860</v>
      </c>
      <c r="D43" s="31">
        <v>61279.1</v>
      </c>
      <c r="E43" s="31">
        <v>43834.28</v>
      </c>
      <c r="F43" s="95">
        <v>68860</v>
      </c>
      <c r="G43" s="136">
        <v>47896.13</v>
      </c>
      <c r="H43" s="46">
        <f t="shared" si="0"/>
        <v>69.55580888759802</v>
      </c>
      <c r="I43" s="46">
        <f t="shared" si="1"/>
        <v>71.53218634085682</v>
      </c>
    </row>
    <row r="44" spans="1:9" ht="19.5" customHeight="1">
      <c r="A44" s="44" t="s">
        <v>8</v>
      </c>
      <c r="B44" s="171" t="s">
        <v>9</v>
      </c>
      <c r="C44" s="30"/>
      <c r="D44" s="31">
        <v>2990</v>
      </c>
      <c r="E44" s="31">
        <v>1963.47</v>
      </c>
      <c r="F44" s="95"/>
      <c r="G44" s="136">
        <v>9154.15</v>
      </c>
      <c r="H44" s="46"/>
      <c r="I44" s="46">
        <f t="shared" si="1"/>
        <v>65.66789297658863</v>
      </c>
    </row>
    <row r="45" spans="1:9" ht="18.75">
      <c r="A45" s="47"/>
      <c r="B45" s="71" t="s">
        <v>12</v>
      </c>
      <c r="C45" s="30">
        <f>C23+C6</f>
        <v>7387602.1</v>
      </c>
      <c r="D45" s="31">
        <f>D23+D6</f>
        <v>7578481.6</v>
      </c>
      <c r="E45" s="31">
        <f>E23+E6</f>
        <v>4853529.82</v>
      </c>
      <c r="F45" s="126">
        <f>F23+F6</f>
        <v>7430218.1</v>
      </c>
      <c r="G45" s="126">
        <f>G23+G6</f>
        <v>4563574.609999999</v>
      </c>
      <c r="H45" s="46">
        <f t="shared" si="0"/>
        <v>61.4191205235281</v>
      </c>
      <c r="I45" s="46">
        <f t="shared" si="1"/>
        <v>64.04356540233601</v>
      </c>
    </row>
    <row r="46" spans="1:9" ht="19.5" customHeight="1">
      <c r="A46" s="44" t="s">
        <v>13</v>
      </c>
      <c r="B46" s="171" t="s">
        <v>14</v>
      </c>
      <c r="C46" s="31">
        <f>C47+C48+C49+C50</f>
        <v>1999865.59</v>
      </c>
      <c r="D46" s="31">
        <f>D47+D48+D49+D50</f>
        <v>4188874.1799999997</v>
      </c>
      <c r="E46" s="31">
        <f>E47+E48+E49+E50</f>
        <v>2358901.04</v>
      </c>
      <c r="F46" s="126">
        <f>F47+F48+F49+F50</f>
        <v>5631356.340000001</v>
      </c>
      <c r="G46" s="126">
        <f>G47+G48+G49+G50</f>
        <v>3279459.83</v>
      </c>
      <c r="H46" s="46">
        <f t="shared" si="0"/>
        <v>58.2357008151965</v>
      </c>
      <c r="I46" s="46">
        <f t="shared" si="1"/>
        <v>56.31348516655614</v>
      </c>
    </row>
    <row r="47" spans="1:9" ht="37.5" customHeight="1">
      <c r="A47" s="44" t="s">
        <v>15</v>
      </c>
      <c r="B47" s="171" t="s">
        <v>16</v>
      </c>
      <c r="C47" s="171"/>
      <c r="D47" s="49"/>
      <c r="E47" s="49"/>
      <c r="F47" s="8">
        <v>34764</v>
      </c>
      <c r="G47" s="26">
        <v>7825.94</v>
      </c>
      <c r="H47" s="50">
        <f t="shared" si="0"/>
        <v>22.511621217351284</v>
      </c>
      <c r="I47" s="50"/>
    </row>
    <row r="48" spans="1:9" ht="39.75" customHeight="1">
      <c r="A48" s="44" t="s">
        <v>17</v>
      </c>
      <c r="B48" s="171" t="s">
        <v>18</v>
      </c>
      <c r="C48" s="32">
        <v>1999865.59</v>
      </c>
      <c r="D48" s="49">
        <v>2060262.14</v>
      </c>
      <c r="E48" s="49">
        <v>1355749.32</v>
      </c>
      <c r="F48" s="8">
        <v>2609671.53</v>
      </c>
      <c r="G48" s="26">
        <v>1876499.6</v>
      </c>
      <c r="H48" s="50">
        <f t="shared" si="0"/>
        <v>71.90558575776011</v>
      </c>
      <c r="I48" s="50">
        <f t="shared" si="1"/>
        <v>65.80469997861535</v>
      </c>
    </row>
    <row r="49" spans="1:9" ht="42" customHeight="1">
      <c r="A49" s="44" t="s">
        <v>19</v>
      </c>
      <c r="B49" s="171" t="s">
        <v>20</v>
      </c>
      <c r="C49" s="32"/>
      <c r="D49" s="49">
        <v>2111297.7</v>
      </c>
      <c r="E49" s="49">
        <v>995381.1</v>
      </c>
      <c r="F49" s="8">
        <v>2964145.37</v>
      </c>
      <c r="G49" s="26">
        <v>1372609.55</v>
      </c>
      <c r="H49" s="50">
        <f t="shared" si="0"/>
        <v>46.30709289403036</v>
      </c>
      <c r="I49" s="50">
        <f t="shared" si="1"/>
        <v>47.14546413800384</v>
      </c>
    </row>
    <row r="50" spans="1:9" ht="18.75">
      <c r="A50" s="44" t="s">
        <v>84</v>
      </c>
      <c r="B50" s="171" t="s">
        <v>21</v>
      </c>
      <c r="C50" s="171"/>
      <c r="D50" s="49">
        <v>17314.34</v>
      </c>
      <c r="E50" s="49">
        <v>7770.62</v>
      </c>
      <c r="F50" s="8">
        <v>22775.44</v>
      </c>
      <c r="G50" s="26">
        <v>22524.74</v>
      </c>
      <c r="H50" s="50">
        <f t="shared" si="0"/>
        <v>98.89925287941749</v>
      </c>
      <c r="I50" s="50">
        <f t="shared" si="1"/>
        <v>44.87967776998719</v>
      </c>
    </row>
    <row r="51" spans="1:9" ht="21.75" customHeight="1">
      <c r="A51" s="44" t="s">
        <v>22</v>
      </c>
      <c r="B51" s="171" t="s">
        <v>23</v>
      </c>
      <c r="C51" s="171"/>
      <c r="D51" s="31">
        <v>8267.16</v>
      </c>
      <c r="E51" s="31">
        <v>8931.16</v>
      </c>
      <c r="F51" s="126">
        <v>47110.8</v>
      </c>
      <c r="G51" s="27">
        <v>7000</v>
      </c>
      <c r="H51" s="50"/>
      <c r="I51" s="50">
        <f t="shared" si="1"/>
        <v>108.03177874868757</v>
      </c>
    </row>
    <row r="52" spans="1:9" ht="41.25" customHeight="1">
      <c r="A52" s="44" t="s">
        <v>163</v>
      </c>
      <c r="B52" s="171" t="s">
        <v>10</v>
      </c>
      <c r="C52" s="171"/>
      <c r="D52" s="72"/>
      <c r="E52" s="31">
        <v>290.45</v>
      </c>
      <c r="F52" s="153"/>
      <c r="G52" s="27">
        <v>2717.2</v>
      </c>
      <c r="H52" s="50"/>
      <c r="I52" s="50"/>
    </row>
    <row r="53" spans="1:9" ht="23.25" customHeight="1">
      <c r="A53" s="44" t="s">
        <v>162</v>
      </c>
      <c r="B53" s="171" t="s">
        <v>11</v>
      </c>
      <c r="C53" s="171"/>
      <c r="D53" s="49"/>
      <c r="E53" s="31">
        <v>-32128.42</v>
      </c>
      <c r="F53" s="22">
        <v>-71928.63</v>
      </c>
      <c r="G53" s="27">
        <v>-664014.37</v>
      </c>
      <c r="H53" s="50"/>
      <c r="I53" s="50"/>
    </row>
    <row r="54" spans="1:9" ht="18.75">
      <c r="A54" s="47"/>
      <c r="B54" s="73" t="s">
        <v>24</v>
      </c>
      <c r="C54" s="31">
        <f>C45+C46+C51+C52+C53</f>
        <v>9387467.69</v>
      </c>
      <c r="D54" s="31">
        <f>D45+D46+D51+D52+D53</f>
        <v>11775622.94</v>
      </c>
      <c r="E54" s="31">
        <f>E45+E46+E51+E52+E53</f>
        <v>7189524.050000001</v>
      </c>
      <c r="F54" s="126">
        <f>F45+F46+F51+F52+F53</f>
        <v>13036756.610000001</v>
      </c>
      <c r="G54" s="126">
        <f>G45+G46+G51+G52+G53</f>
        <v>7188737.27</v>
      </c>
      <c r="H54" s="46">
        <f t="shared" si="0"/>
        <v>55.1420685762116</v>
      </c>
      <c r="I54" s="46">
        <f t="shared" si="1"/>
        <v>61.05429909426092</v>
      </c>
    </row>
    <row r="55" spans="1:9" ht="18.75">
      <c r="A55" s="40" t="s">
        <v>25</v>
      </c>
      <c r="B55" s="41" t="s">
        <v>26</v>
      </c>
      <c r="C55" s="41"/>
      <c r="D55" s="74"/>
      <c r="E55" s="74"/>
      <c r="F55" s="134"/>
      <c r="G55" s="135"/>
      <c r="H55" s="46"/>
      <c r="I55" s="46"/>
    </row>
    <row r="56" spans="1:9" ht="18.75" customHeight="1">
      <c r="A56" s="75" t="s">
        <v>27</v>
      </c>
      <c r="B56" s="71" t="s">
        <v>28</v>
      </c>
      <c r="C56" s="31">
        <f>C57+C58+C59+C60+C61+C62+C63</f>
        <v>1010842.4299999999</v>
      </c>
      <c r="D56" s="31">
        <f>D57+D58+D59+D60+D61+D62+D63</f>
        <v>679331.71</v>
      </c>
      <c r="E56" s="31">
        <f>E57+E58+E59+E60+E61+E62+E63</f>
        <v>384848.23</v>
      </c>
      <c r="F56" s="31">
        <f>F57+F58+F59+F60+F61+F62+F63</f>
        <v>1034702.75</v>
      </c>
      <c r="G56" s="31">
        <f>G57+G58+G59+G60+G61+G62+G63</f>
        <v>514724.91000000003</v>
      </c>
      <c r="H56" s="46">
        <f t="shared" si="0"/>
        <v>49.74616236402194</v>
      </c>
      <c r="I56" s="46">
        <f t="shared" si="1"/>
        <v>56.65100338095509</v>
      </c>
    </row>
    <row r="57" spans="1:9" ht="39.75" customHeight="1">
      <c r="A57" s="77" t="s">
        <v>29</v>
      </c>
      <c r="B57" s="78" t="s">
        <v>30</v>
      </c>
      <c r="C57" s="79">
        <v>2774</v>
      </c>
      <c r="D57" s="8">
        <v>2133</v>
      </c>
      <c r="E57" s="8">
        <v>1597.12</v>
      </c>
      <c r="F57" s="8">
        <v>2774</v>
      </c>
      <c r="G57" s="8">
        <v>1706.79</v>
      </c>
      <c r="H57" s="50">
        <f t="shared" si="0"/>
        <v>61.528118240807494</v>
      </c>
      <c r="I57" s="50">
        <f t="shared" si="1"/>
        <v>74.87669948429442</v>
      </c>
    </row>
    <row r="58" spans="1:9" ht="59.25" customHeight="1">
      <c r="A58" s="77" t="s">
        <v>31</v>
      </c>
      <c r="B58" s="78" t="s">
        <v>32</v>
      </c>
      <c r="C58" s="79">
        <v>92589</v>
      </c>
      <c r="D58" s="8">
        <v>82747</v>
      </c>
      <c r="E58" s="8">
        <v>57737.08</v>
      </c>
      <c r="F58" s="8">
        <v>92589</v>
      </c>
      <c r="G58" s="8">
        <v>58648.27</v>
      </c>
      <c r="H58" s="50">
        <f t="shared" si="0"/>
        <v>63.342589292464545</v>
      </c>
      <c r="I58" s="50">
        <f t="shared" si="1"/>
        <v>69.7754359674671</v>
      </c>
    </row>
    <row r="59" spans="1:9" ht="58.5" customHeight="1">
      <c r="A59" s="77" t="s">
        <v>33</v>
      </c>
      <c r="B59" s="78" t="s">
        <v>34</v>
      </c>
      <c r="C59" s="79">
        <v>122678</v>
      </c>
      <c r="D59" s="8">
        <v>104098</v>
      </c>
      <c r="E59" s="8">
        <v>73555.3</v>
      </c>
      <c r="F59" s="8">
        <v>140899</v>
      </c>
      <c r="G59" s="8">
        <v>89276</v>
      </c>
      <c r="H59" s="50">
        <f t="shared" si="0"/>
        <v>63.36169880552737</v>
      </c>
      <c r="I59" s="50">
        <f t="shared" si="1"/>
        <v>70.65966685238911</v>
      </c>
    </row>
    <row r="60" spans="1:9" ht="57.75" customHeight="1">
      <c r="A60" s="77" t="s">
        <v>35</v>
      </c>
      <c r="B60" s="78" t="s">
        <v>36</v>
      </c>
      <c r="C60" s="79">
        <v>116262.67</v>
      </c>
      <c r="D60" s="8">
        <v>103313.89</v>
      </c>
      <c r="E60" s="8">
        <v>67116.31</v>
      </c>
      <c r="F60" s="8">
        <v>97691.66</v>
      </c>
      <c r="G60" s="8">
        <v>61196.5</v>
      </c>
      <c r="H60" s="50">
        <f t="shared" si="0"/>
        <v>62.64250192902854</v>
      </c>
      <c r="I60" s="50">
        <f t="shared" si="1"/>
        <v>64.96349135629295</v>
      </c>
    </row>
    <row r="61" spans="1:9" ht="18.75">
      <c r="A61" s="81" t="s">
        <v>37</v>
      </c>
      <c r="B61" s="61" t="s">
        <v>38</v>
      </c>
      <c r="C61" s="124">
        <v>1740</v>
      </c>
      <c r="D61" s="8">
        <v>3697.53</v>
      </c>
      <c r="E61" s="8">
        <v>3329.06</v>
      </c>
      <c r="F61" s="14">
        <v>2373</v>
      </c>
      <c r="G61" s="14">
        <v>1057.84</v>
      </c>
      <c r="H61" s="50">
        <f t="shared" si="0"/>
        <v>44.57817109144543</v>
      </c>
      <c r="I61" s="50">
        <f t="shared" si="1"/>
        <v>90.03469883949555</v>
      </c>
    </row>
    <row r="62" spans="1:9" ht="18.75" customHeight="1">
      <c r="A62" s="81" t="s">
        <v>39</v>
      </c>
      <c r="B62" s="59" t="s">
        <v>40</v>
      </c>
      <c r="C62" s="80">
        <v>122671.56</v>
      </c>
      <c r="D62" s="8">
        <v>52798.48</v>
      </c>
      <c r="E62" s="8"/>
      <c r="F62" s="14">
        <v>58768.35</v>
      </c>
      <c r="G62" s="14"/>
      <c r="H62" s="50"/>
      <c r="I62" s="50"/>
    </row>
    <row r="63" spans="1:9" ht="20.25" customHeight="1">
      <c r="A63" s="81" t="s">
        <v>154</v>
      </c>
      <c r="B63" s="59" t="s">
        <v>43</v>
      </c>
      <c r="C63" s="80">
        <v>552127.2</v>
      </c>
      <c r="D63" s="8">
        <v>330543.81</v>
      </c>
      <c r="E63" s="8">
        <v>181513.36</v>
      </c>
      <c r="F63" s="14">
        <v>639607.74</v>
      </c>
      <c r="G63" s="14">
        <v>302839.51</v>
      </c>
      <c r="H63" s="46">
        <f t="shared" si="0"/>
        <v>47.347693134545246</v>
      </c>
      <c r="I63" s="46">
        <f t="shared" si="1"/>
        <v>54.91355593680607</v>
      </c>
    </row>
    <row r="64" spans="1:9" ht="18.75" customHeight="1">
      <c r="A64" s="75" t="s">
        <v>44</v>
      </c>
      <c r="B64" s="83" t="s">
        <v>45</v>
      </c>
      <c r="C64" s="56">
        <f>C65</f>
        <v>495</v>
      </c>
      <c r="D64" s="31">
        <f>D65</f>
        <v>592.6</v>
      </c>
      <c r="E64" s="31">
        <f>E65</f>
        <v>331.41</v>
      </c>
      <c r="F64" s="31">
        <f>F65</f>
        <v>495</v>
      </c>
      <c r="G64" s="31">
        <f>G65</f>
        <v>247.59</v>
      </c>
      <c r="H64" s="46">
        <f t="shared" si="0"/>
        <v>50.018181818181816</v>
      </c>
      <c r="I64" s="50">
        <f t="shared" si="1"/>
        <v>55.924738440769495</v>
      </c>
    </row>
    <row r="65" spans="1:9" ht="18.75" customHeight="1">
      <c r="A65" s="81" t="s">
        <v>46</v>
      </c>
      <c r="B65" s="59" t="s">
        <v>47</v>
      </c>
      <c r="C65" s="80">
        <v>495</v>
      </c>
      <c r="D65" s="8">
        <v>592.6</v>
      </c>
      <c r="E65" s="8">
        <v>331.41</v>
      </c>
      <c r="F65" s="8">
        <v>495</v>
      </c>
      <c r="G65" s="8">
        <v>247.59</v>
      </c>
      <c r="H65" s="50">
        <f t="shared" si="0"/>
        <v>50.018181818181816</v>
      </c>
      <c r="I65" s="50">
        <f t="shared" si="1"/>
        <v>55.924738440769495</v>
      </c>
    </row>
    <row r="66" spans="1:9" ht="39" customHeight="1">
      <c r="A66" s="75" t="s">
        <v>48</v>
      </c>
      <c r="B66" s="83" t="s">
        <v>49</v>
      </c>
      <c r="C66" s="31">
        <f>C67+C68</f>
        <v>60568.5</v>
      </c>
      <c r="D66" s="31">
        <f>SUM(D67:D68)</f>
        <v>55459.8</v>
      </c>
      <c r="E66" s="31">
        <f>SUM(E67:E68)</f>
        <v>34897.130000000005</v>
      </c>
      <c r="F66" s="31">
        <f>SUM(F67:F68)</f>
        <v>62943.79</v>
      </c>
      <c r="G66" s="31">
        <f>SUM(G67:G68)</f>
        <v>34885.06</v>
      </c>
      <c r="H66" s="46">
        <f t="shared" si="0"/>
        <v>55.42256035106878</v>
      </c>
      <c r="I66" s="46">
        <f t="shared" si="1"/>
        <v>62.92328858019683</v>
      </c>
    </row>
    <row r="67" spans="1:9" ht="18.75" customHeight="1">
      <c r="A67" s="81" t="s">
        <v>50</v>
      </c>
      <c r="B67" s="59" t="s">
        <v>51</v>
      </c>
      <c r="C67" s="80">
        <v>12448.5</v>
      </c>
      <c r="D67" s="8">
        <v>11364.3</v>
      </c>
      <c r="E67" s="8">
        <v>7115.02</v>
      </c>
      <c r="F67" s="14">
        <v>14874.6</v>
      </c>
      <c r="G67" s="14">
        <v>9536.08</v>
      </c>
      <c r="H67" s="50">
        <f t="shared" si="0"/>
        <v>64.10982480201149</v>
      </c>
      <c r="I67" s="50">
        <f t="shared" si="1"/>
        <v>62.60851966245172</v>
      </c>
    </row>
    <row r="68" spans="1:9" ht="58.5" customHeight="1">
      <c r="A68" s="81" t="s">
        <v>52</v>
      </c>
      <c r="B68" s="78" t="s">
        <v>53</v>
      </c>
      <c r="C68" s="93">
        <v>48120</v>
      </c>
      <c r="D68" s="8">
        <v>44095.5</v>
      </c>
      <c r="E68" s="8">
        <v>27782.11</v>
      </c>
      <c r="F68" s="123">
        <v>48069.19</v>
      </c>
      <c r="G68" s="123">
        <v>25348.98</v>
      </c>
      <c r="H68" s="50">
        <f t="shared" si="0"/>
        <v>52.734360616436426</v>
      </c>
      <c r="I68" s="50">
        <f t="shared" si="1"/>
        <v>63.004410880928894</v>
      </c>
    </row>
    <row r="69" spans="1:9" ht="18.75" customHeight="1">
      <c r="A69" s="75" t="s">
        <v>54</v>
      </c>
      <c r="B69" s="83" t="s">
        <v>55</v>
      </c>
      <c r="C69" s="31">
        <f>C70+C72+C73+C74+C75+C71</f>
        <v>1592522.1</v>
      </c>
      <c r="D69" s="31">
        <f>D71+D72+D73+D74+D75+D70</f>
        <v>2745217.23</v>
      </c>
      <c r="E69" s="31">
        <f>E71+E72+E73+E74+E75+E70</f>
        <v>1079997.77</v>
      </c>
      <c r="F69" s="31">
        <f>F71+F72+F73+F74+F75+F70</f>
        <v>2674552.9200000004</v>
      </c>
      <c r="G69" s="31">
        <f>G71+G72+G73+G74+G75+G70</f>
        <v>1528758.8900000001</v>
      </c>
      <c r="H69" s="46">
        <f t="shared" si="0"/>
        <v>57.15941825522002</v>
      </c>
      <c r="I69" s="46">
        <f t="shared" si="1"/>
        <v>39.341067737652224</v>
      </c>
    </row>
    <row r="70" spans="1:9" ht="18.75" customHeight="1">
      <c r="A70" s="81" t="s">
        <v>56</v>
      </c>
      <c r="B70" s="61" t="s">
        <v>61</v>
      </c>
      <c r="C70" s="79">
        <v>14778</v>
      </c>
      <c r="D70" s="8">
        <v>136186.72</v>
      </c>
      <c r="E70" s="8">
        <v>37250.66</v>
      </c>
      <c r="F70" s="8">
        <f>1274-800</f>
        <v>474</v>
      </c>
      <c r="G70" s="8">
        <v>636.49</v>
      </c>
      <c r="H70" s="50">
        <f t="shared" si="0"/>
        <v>134.2805907172996</v>
      </c>
      <c r="I70" s="50">
        <f t="shared" si="1"/>
        <v>27.352637614005243</v>
      </c>
    </row>
    <row r="71" spans="1:9" ht="18.75" customHeight="1">
      <c r="A71" s="81" t="s">
        <v>59</v>
      </c>
      <c r="B71" s="61" t="s">
        <v>60</v>
      </c>
      <c r="C71" s="79">
        <v>7309</v>
      </c>
      <c r="D71" s="8">
        <v>7730.77</v>
      </c>
      <c r="E71" s="8">
        <v>4217.88</v>
      </c>
      <c r="F71" s="14">
        <v>7385</v>
      </c>
      <c r="G71" s="14">
        <v>4392.46</v>
      </c>
      <c r="H71" s="50">
        <f aca="true" t="shared" si="2" ref="H71:H105">G71/F71*100</f>
        <v>59.47813134732566</v>
      </c>
      <c r="I71" s="50">
        <f aca="true" t="shared" si="3" ref="I71:I105">E71/D71*100</f>
        <v>54.55963636222524</v>
      </c>
    </row>
    <row r="72" spans="1:9" ht="18.75" customHeight="1">
      <c r="A72" s="81" t="s">
        <v>62</v>
      </c>
      <c r="B72" s="85" t="s">
        <v>63</v>
      </c>
      <c r="C72" s="79">
        <v>335266.1</v>
      </c>
      <c r="D72" s="8">
        <v>396782.36</v>
      </c>
      <c r="E72" s="8">
        <v>248023.7</v>
      </c>
      <c r="F72" s="14">
        <v>361709.7</v>
      </c>
      <c r="G72" s="14">
        <v>224999.22</v>
      </c>
      <c r="H72" s="50">
        <f t="shared" si="2"/>
        <v>62.20436443921742</v>
      </c>
      <c r="I72" s="50">
        <f t="shared" si="3"/>
        <v>62.50875164914086</v>
      </c>
    </row>
    <row r="73" spans="1:9" ht="18.75" customHeight="1">
      <c r="A73" s="81" t="s">
        <v>65</v>
      </c>
      <c r="B73" s="78" t="s">
        <v>64</v>
      </c>
      <c r="C73" s="79">
        <v>1042616</v>
      </c>
      <c r="D73" s="8">
        <v>2029596.96</v>
      </c>
      <c r="E73" s="8">
        <v>696493.48</v>
      </c>
      <c r="F73" s="14">
        <v>2097291.49</v>
      </c>
      <c r="G73" s="14">
        <v>1190358.11</v>
      </c>
      <c r="H73" s="50">
        <f t="shared" si="2"/>
        <v>56.75692271082452</v>
      </c>
      <c r="I73" s="50">
        <f t="shared" si="3"/>
        <v>34.3168369743715</v>
      </c>
    </row>
    <row r="74" spans="1:9" ht="18.75" customHeight="1">
      <c r="A74" s="81" t="s">
        <v>66</v>
      </c>
      <c r="B74" s="59" t="s">
        <v>67</v>
      </c>
      <c r="C74" s="79">
        <v>27357</v>
      </c>
      <c r="D74" s="8">
        <v>27255.9</v>
      </c>
      <c r="E74" s="8">
        <v>14174.81</v>
      </c>
      <c r="F74" s="14">
        <v>30181.73</v>
      </c>
      <c r="G74" s="14">
        <v>16583.79</v>
      </c>
      <c r="H74" s="50">
        <f t="shared" si="2"/>
        <v>54.94645270499736</v>
      </c>
      <c r="I74" s="50">
        <f t="shared" si="3"/>
        <v>52.00639127675109</v>
      </c>
    </row>
    <row r="75" spans="1:9" ht="18.75" customHeight="1">
      <c r="A75" s="81" t="s">
        <v>68</v>
      </c>
      <c r="B75" s="59" t="s">
        <v>69</v>
      </c>
      <c r="C75" s="79">
        <v>165196</v>
      </c>
      <c r="D75" s="8">
        <v>147664.52</v>
      </c>
      <c r="E75" s="8">
        <v>79837.24</v>
      </c>
      <c r="F75" s="14">
        <v>177511</v>
      </c>
      <c r="G75" s="14">
        <v>91788.82</v>
      </c>
      <c r="H75" s="50">
        <f t="shared" si="2"/>
        <v>51.7088067781715</v>
      </c>
      <c r="I75" s="50">
        <f t="shared" si="3"/>
        <v>54.06663699580645</v>
      </c>
    </row>
    <row r="76" spans="1:9" ht="18.75" customHeight="1">
      <c r="A76" s="75" t="s">
        <v>70</v>
      </c>
      <c r="B76" s="71" t="s">
        <v>71</v>
      </c>
      <c r="C76" s="31">
        <f>SUM(C77+C78+C80+C79)</f>
        <v>1594919.3599999999</v>
      </c>
      <c r="D76" s="31">
        <f>SUM(D77+D78+D80+D79)</f>
        <v>3239137.54</v>
      </c>
      <c r="E76" s="31">
        <f>SUM(E77+E78+E80+E79)</f>
        <v>1013296.47</v>
      </c>
      <c r="F76" s="31">
        <f>SUM(F77+F78+F80+F79)</f>
        <v>3849002.5700000003</v>
      </c>
      <c r="G76" s="31">
        <f>SUM(G77+G78+G80+G79)</f>
        <v>1113160.5</v>
      </c>
      <c r="H76" s="46">
        <f t="shared" si="2"/>
        <v>28.920752318437653</v>
      </c>
      <c r="I76" s="46">
        <f t="shared" si="3"/>
        <v>31.28290964760947</v>
      </c>
    </row>
    <row r="77" spans="1:9" ht="18.75" customHeight="1">
      <c r="A77" s="81" t="s">
        <v>72</v>
      </c>
      <c r="B77" s="86" t="s">
        <v>73</v>
      </c>
      <c r="C77" s="150">
        <v>493401.23</v>
      </c>
      <c r="D77" s="8">
        <v>777592.67</v>
      </c>
      <c r="E77" s="8">
        <v>86946.32</v>
      </c>
      <c r="F77" s="14">
        <v>1127026.03</v>
      </c>
      <c r="G77" s="14">
        <v>395982.69</v>
      </c>
      <c r="H77" s="50">
        <f t="shared" si="2"/>
        <v>35.13518583062363</v>
      </c>
      <c r="I77" s="50">
        <f t="shared" si="3"/>
        <v>11.181473714251961</v>
      </c>
    </row>
    <row r="78" spans="1:9" ht="18.75" customHeight="1">
      <c r="A78" s="81" t="s">
        <v>74</v>
      </c>
      <c r="B78" s="86" t="s">
        <v>75</v>
      </c>
      <c r="C78" s="150">
        <v>329237.66</v>
      </c>
      <c r="D78" s="8">
        <v>1188908.22</v>
      </c>
      <c r="E78" s="8">
        <v>440539.96</v>
      </c>
      <c r="F78" s="14">
        <v>1017350.11</v>
      </c>
      <c r="G78" s="14">
        <v>148279.76</v>
      </c>
      <c r="H78" s="50">
        <f t="shared" si="2"/>
        <v>14.575096472933986</v>
      </c>
      <c r="I78" s="50">
        <f t="shared" si="3"/>
        <v>37.054160496930535</v>
      </c>
    </row>
    <row r="79" spans="1:9" ht="18.75" customHeight="1">
      <c r="A79" s="81" t="s">
        <v>76</v>
      </c>
      <c r="B79" s="61" t="s">
        <v>77</v>
      </c>
      <c r="C79" s="150">
        <v>585976.46</v>
      </c>
      <c r="D79" s="8">
        <v>1097515.65</v>
      </c>
      <c r="E79" s="8">
        <v>369604.69</v>
      </c>
      <c r="F79" s="14">
        <v>1516840.32</v>
      </c>
      <c r="G79" s="14">
        <v>451114.9</v>
      </c>
      <c r="H79" s="50">
        <f t="shared" si="2"/>
        <v>29.74043437874858</v>
      </c>
      <c r="I79" s="50">
        <f t="shared" si="3"/>
        <v>33.67648470434112</v>
      </c>
    </row>
    <row r="80" spans="1:9" ht="18.75" customHeight="1">
      <c r="A80" s="81" t="s">
        <v>78</v>
      </c>
      <c r="B80" s="59" t="s">
        <v>79</v>
      </c>
      <c r="C80" s="150">
        <v>186304.01</v>
      </c>
      <c r="D80" s="8">
        <v>175121</v>
      </c>
      <c r="E80" s="8">
        <v>116205.5</v>
      </c>
      <c r="F80" s="14">
        <v>187786.11</v>
      </c>
      <c r="G80" s="14">
        <v>117783.15</v>
      </c>
      <c r="H80" s="50">
        <f t="shared" si="2"/>
        <v>62.72197128956982</v>
      </c>
      <c r="I80" s="50">
        <f t="shared" si="3"/>
        <v>66.35726155058502</v>
      </c>
    </row>
    <row r="81" spans="1:9" ht="18.75" customHeight="1">
      <c r="A81" s="87" t="s">
        <v>80</v>
      </c>
      <c r="B81" s="83" t="s">
        <v>81</v>
      </c>
      <c r="C81" s="56">
        <f>C82</f>
        <v>10100</v>
      </c>
      <c r="D81" s="31">
        <f>D82</f>
        <v>12266.3</v>
      </c>
      <c r="E81" s="31">
        <f>E82</f>
        <v>1879.11</v>
      </c>
      <c r="F81" s="31">
        <f>F82</f>
        <v>19030.9</v>
      </c>
      <c r="G81" s="31">
        <f>G82</f>
        <v>3406.32</v>
      </c>
      <c r="H81" s="46">
        <f t="shared" si="2"/>
        <v>17.898890751357</v>
      </c>
      <c r="I81" s="46">
        <f t="shared" si="3"/>
        <v>15.319289435282032</v>
      </c>
    </row>
    <row r="82" spans="1:9" ht="21.75" customHeight="1">
      <c r="A82" s="81" t="s">
        <v>82</v>
      </c>
      <c r="B82" s="61" t="s">
        <v>83</v>
      </c>
      <c r="C82" s="80">
        <v>10100</v>
      </c>
      <c r="D82" s="8">
        <v>12266.3</v>
      </c>
      <c r="E82" s="8">
        <v>1879.11</v>
      </c>
      <c r="F82" s="14">
        <v>19030.9</v>
      </c>
      <c r="G82" s="14">
        <v>3406.32</v>
      </c>
      <c r="H82" s="50">
        <f t="shared" si="2"/>
        <v>17.898890751357</v>
      </c>
      <c r="I82" s="50">
        <f t="shared" si="3"/>
        <v>15.319289435282032</v>
      </c>
    </row>
    <row r="83" spans="1:9" ht="18.75" customHeight="1">
      <c r="A83" s="87" t="s">
        <v>86</v>
      </c>
      <c r="B83" s="83" t="s">
        <v>87</v>
      </c>
      <c r="C83" s="31">
        <f>SUM(C84+C85+C86+C87)</f>
        <v>4044691.8400000003</v>
      </c>
      <c r="D83" s="31">
        <f>SUM(D84+D85+D86+D87)</f>
        <v>5509887.710000001</v>
      </c>
      <c r="E83" s="31">
        <f>SUM(E84+E85+E86+E87)</f>
        <v>3452264.52</v>
      </c>
      <c r="F83" s="31">
        <f>SUM(F84+F85+F86+F87)</f>
        <v>5699334.539999999</v>
      </c>
      <c r="G83" s="31">
        <f>SUM(G84+G85+G86+G87)</f>
        <v>3474936.54</v>
      </c>
      <c r="H83" s="46">
        <f t="shared" si="2"/>
        <v>60.970917141494915</v>
      </c>
      <c r="I83" s="46">
        <f t="shared" si="3"/>
        <v>62.65580537575056</v>
      </c>
    </row>
    <row r="84" spans="1:9" ht="18.75" customHeight="1">
      <c r="A84" s="77" t="s">
        <v>88</v>
      </c>
      <c r="B84" s="59" t="s">
        <v>89</v>
      </c>
      <c r="C84" s="150">
        <v>915771.37</v>
      </c>
      <c r="D84" s="8">
        <v>1833666.49</v>
      </c>
      <c r="E84" s="8">
        <v>1054633.74</v>
      </c>
      <c r="F84" s="14">
        <v>2510627.09</v>
      </c>
      <c r="G84" s="14">
        <v>1439766.41</v>
      </c>
      <c r="H84" s="50">
        <f t="shared" si="2"/>
        <v>57.34688420015416</v>
      </c>
      <c r="I84" s="50">
        <f t="shared" si="3"/>
        <v>57.51502499235834</v>
      </c>
    </row>
    <row r="85" spans="1:9" ht="18.75" customHeight="1">
      <c r="A85" s="81" t="s">
        <v>90</v>
      </c>
      <c r="B85" s="86" t="s">
        <v>91</v>
      </c>
      <c r="C85" s="150">
        <v>2755748.99</v>
      </c>
      <c r="D85" s="8">
        <v>3067294.92</v>
      </c>
      <c r="E85" s="8">
        <v>2050942.02</v>
      </c>
      <c r="F85" s="14">
        <v>2689647.55</v>
      </c>
      <c r="G85" s="14">
        <v>1808590.38</v>
      </c>
      <c r="H85" s="50">
        <f t="shared" si="2"/>
        <v>67.24265341010944</v>
      </c>
      <c r="I85" s="50">
        <f t="shared" si="3"/>
        <v>66.86484584925404</v>
      </c>
    </row>
    <row r="86" spans="1:9" ht="21" customHeight="1">
      <c r="A86" s="81" t="s">
        <v>92</v>
      </c>
      <c r="B86" s="61" t="s">
        <v>93</v>
      </c>
      <c r="C86" s="150">
        <v>115610.93</v>
      </c>
      <c r="D86" s="8">
        <v>136550.28</v>
      </c>
      <c r="E86" s="8">
        <v>97802.43</v>
      </c>
      <c r="F86" s="14">
        <v>172045.34</v>
      </c>
      <c r="G86" s="14">
        <v>103097.78</v>
      </c>
      <c r="H86" s="50">
        <f t="shared" si="2"/>
        <v>59.92477331847523</v>
      </c>
      <c r="I86" s="50">
        <f t="shared" si="3"/>
        <v>71.62374914207426</v>
      </c>
    </row>
    <row r="87" spans="1:9" ht="18.75" customHeight="1">
      <c r="A87" s="81" t="s">
        <v>94</v>
      </c>
      <c r="B87" s="85" t="s">
        <v>95</v>
      </c>
      <c r="C87" s="150">
        <v>257560.55</v>
      </c>
      <c r="D87" s="14">
        <v>472376.02</v>
      </c>
      <c r="E87" s="14">
        <v>248886.33</v>
      </c>
      <c r="F87" s="14">
        <v>327014.56</v>
      </c>
      <c r="G87" s="14">
        <v>123481.97</v>
      </c>
      <c r="H87" s="50">
        <f t="shared" si="2"/>
        <v>37.76038901754099</v>
      </c>
      <c r="I87" s="50">
        <f t="shared" si="3"/>
        <v>52.68818048807812</v>
      </c>
    </row>
    <row r="88" spans="1:9" ht="18.75" customHeight="1">
      <c r="A88" s="87" t="s">
        <v>96</v>
      </c>
      <c r="B88" s="83" t="s">
        <v>171</v>
      </c>
      <c r="C88" s="31">
        <f>C89</f>
        <v>321696.66</v>
      </c>
      <c r="D88" s="31">
        <f>SUM(D89)</f>
        <v>299083.94</v>
      </c>
      <c r="E88" s="31">
        <f>SUM(E89)</f>
        <v>172197.7</v>
      </c>
      <c r="F88" s="31">
        <f>F89</f>
        <v>365062.61</v>
      </c>
      <c r="G88" s="31">
        <f>G89</f>
        <v>208382.47</v>
      </c>
      <c r="H88" s="46">
        <f t="shared" si="2"/>
        <v>57.08129627408296</v>
      </c>
      <c r="I88" s="46">
        <f t="shared" si="3"/>
        <v>57.57504063909282</v>
      </c>
    </row>
    <row r="89" spans="1:9" ht="18.75" customHeight="1">
      <c r="A89" s="81" t="s">
        <v>97</v>
      </c>
      <c r="B89" s="59" t="s">
        <v>98</v>
      </c>
      <c r="C89" s="80">
        <v>321696.66</v>
      </c>
      <c r="D89" s="14">
        <v>299083.94</v>
      </c>
      <c r="E89" s="14">
        <v>172197.7</v>
      </c>
      <c r="F89" s="14">
        <v>365062.61</v>
      </c>
      <c r="G89" s="14">
        <v>208382.47</v>
      </c>
      <c r="H89" s="50">
        <f t="shared" si="2"/>
        <v>57.08129627408296</v>
      </c>
      <c r="I89" s="50">
        <f t="shared" si="3"/>
        <v>57.57504063909282</v>
      </c>
    </row>
    <row r="90" spans="1:9" ht="18.75" customHeight="1">
      <c r="A90" s="75" t="s">
        <v>103</v>
      </c>
      <c r="B90" s="71" t="s">
        <v>104</v>
      </c>
      <c r="C90" s="31">
        <f>C91+C92+C93+C94+C95</f>
        <v>411845.60000000003</v>
      </c>
      <c r="D90" s="31">
        <f>D91+D92+D93+D94+D95</f>
        <v>424196.38</v>
      </c>
      <c r="E90" s="31">
        <f>E91+E92+E93+E94+E95</f>
        <v>251609.01</v>
      </c>
      <c r="F90" s="31">
        <f>F91+F92+F93+F94+F95</f>
        <v>397328.81999999995</v>
      </c>
      <c r="G90" s="31">
        <f>G91+G92+G93+G94+G95</f>
        <v>248997.71999999997</v>
      </c>
      <c r="H90" s="46">
        <f t="shared" si="2"/>
        <v>62.66792325812157</v>
      </c>
      <c r="I90" s="46">
        <f t="shared" si="3"/>
        <v>59.314275619230884</v>
      </c>
    </row>
    <row r="91" spans="1:9" ht="18.75" customHeight="1">
      <c r="A91" s="81" t="s">
        <v>105</v>
      </c>
      <c r="B91" s="59" t="s">
        <v>106</v>
      </c>
      <c r="C91" s="79"/>
      <c r="D91" s="14">
        <v>21991</v>
      </c>
      <c r="E91" s="14">
        <v>12538.08</v>
      </c>
      <c r="F91" s="80"/>
      <c r="G91" s="80"/>
      <c r="H91" s="50"/>
      <c r="I91" s="50">
        <f t="shared" si="3"/>
        <v>57.01459688054204</v>
      </c>
    </row>
    <row r="92" spans="1:9" ht="18.75" customHeight="1">
      <c r="A92" s="81" t="s">
        <v>107</v>
      </c>
      <c r="B92" s="86" t="s">
        <v>108</v>
      </c>
      <c r="C92" s="133">
        <v>54463.79</v>
      </c>
      <c r="D92" s="14">
        <v>51249.9</v>
      </c>
      <c r="E92" s="14">
        <v>32762.41</v>
      </c>
      <c r="F92" s="14">
        <v>59662.2</v>
      </c>
      <c r="G92" s="14">
        <v>39725.09</v>
      </c>
      <c r="H92" s="50">
        <f t="shared" si="2"/>
        <v>66.58334758020992</v>
      </c>
      <c r="I92" s="50">
        <f t="shared" si="3"/>
        <v>63.92677839371393</v>
      </c>
    </row>
    <row r="93" spans="1:9" ht="18.75" customHeight="1">
      <c r="A93" s="81" t="s">
        <v>109</v>
      </c>
      <c r="B93" s="59" t="s">
        <v>110</v>
      </c>
      <c r="C93" s="133">
        <v>131235.7</v>
      </c>
      <c r="D93" s="14">
        <v>115763.61</v>
      </c>
      <c r="E93" s="14">
        <v>55411.12</v>
      </c>
      <c r="F93" s="14">
        <v>150885.96</v>
      </c>
      <c r="G93" s="14">
        <v>95086.58</v>
      </c>
      <c r="H93" s="50">
        <f t="shared" si="2"/>
        <v>63.01883886347014</v>
      </c>
      <c r="I93" s="50">
        <f t="shared" si="3"/>
        <v>47.86574986733741</v>
      </c>
    </row>
    <row r="94" spans="1:9" ht="18.75" customHeight="1">
      <c r="A94" s="81" t="s">
        <v>111</v>
      </c>
      <c r="B94" s="78" t="s">
        <v>112</v>
      </c>
      <c r="C94" s="133">
        <v>135891.41</v>
      </c>
      <c r="D94" s="14">
        <v>154378.07</v>
      </c>
      <c r="E94" s="14">
        <v>94520.53</v>
      </c>
      <c r="F94" s="14">
        <v>97340.62</v>
      </c>
      <c r="G94" s="14">
        <v>57283.47</v>
      </c>
      <c r="H94" s="50">
        <f t="shared" si="2"/>
        <v>58.84847456282897</v>
      </c>
      <c r="I94" s="50">
        <f t="shared" si="3"/>
        <v>61.22665609176225</v>
      </c>
    </row>
    <row r="95" spans="1:9" ht="18.75" customHeight="1">
      <c r="A95" s="81" t="s">
        <v>113</v>
      </c>
      <c r="B95" s="59" t="s">
        <v>114</v>
      </c>
      <c r="C95" s="133">
        <v>90254.7</v>
      </c>
      <c r="D95" s="14">
        <v>80813.8</v>
      </c>
      <c r="E95" s="14">
        <v>56376.87</v>
      </c>
      <c r="F95" s="14">
        <v>89440.04</v>
      </c>
      <c r="G95" s="14">
        <v>56902.58</v>
      </c>
      <c r="H95" s="50">
        <f t="shared" si="2"/>
        <v>63.620924140910496</v>
      </c>
      <c r="I95" s="50">
        <f t="shared" si="3"/>
        <v>69.76143925913644</v>
      </c>
    </row>
    <row r="96" spans="1:9" ht="18.75" customHeight="1">
      <c r="A96" s="75" t="s">
        <v>115</v>
      </c>
      <c r="B96" s="91" t="s">
        <v>102</v>
      </c>
      <c r="C96" s="56">
        <f>SUM(C97:C100)</f>
        <v>59766</v>
      </c>
      <c r="D96" s="31">
        <f>SUM(D97:D100)</f>
        <v>95000</v>
      </c>
      <c r="E96" s="31">
        <f>SUM(E97:E100)</f>
        <v>78890.05</v>
      </c>
      <c r="F96" s="31">
        <f>SUM(F97:F100)</f>
        <v>131436</v>
      </c>
      <c r="G96" s="31">
        <f>SUM(G97:G100)</f>
        <v>91131.03</v>
      </c>
      <c r="H96" s="46">
        <f t="shared" si="2"/>
        <v>69.33490824431662</v>
      </c>
      <c r="I96" s="46">
        <f t="shared" si="3"/>
        <v>83.04215789473685</v>
      </c>
    </row>
    <row r="97" spans="1:9" ht="18.75" customHeight="1">
      <c r="A97" s="81" t="s">
        <v>155</v>
      </c>
      <c r="B97" s="92" t="s">
        <v>165</v>
      </c>
      <c r="C97" s="80">
        <v>8000</v>
      </c>
      <c r="D97" s="14">
        <v>8000</v>
      </c>
      <c r="E97" s="14">
        <v>3490.03</v>
      </c>
      <c r="F97" s="14">
        <v>8000</v>
      </c>
      <c r="G97" s="14">
        <v>3756.46</v>
      </c>
      <c r="H97" s="50">
        <f t="shared" si="2"/>
        <v>46.95575</v>
      </c>
      <c r="I97" s="50">
        <f t="shared" si="3"/>
        <v>43.625375000000005</v>
      </c>
    </row>
    <row r="98" spans="1:9" ht="18.75" customHeight="1">
      <c r="A98" s="81" t="s">
        <v>258</v>
      </c>
      <c r="B98" s="92" t="s">
        <v>261</v>
      </c>
      <c r="C98" s="80">
        <v>6466</v>
      </c>
      <c r="D98" s="8"/>
      <c r="E98" s="8"/>
      <c r="F98" s="14">
        <v>6466</v>
      </c>
      <c r="G98" s="14">
        <v>4315.15</v>
      </c>
      <c r="H98" s="50">
        <f t="shared" si="2"/>
        <v>66.73600371172286</v>
      </c>
      <c r="I98" s="50"/>
    </row>
    <row r="99" spans="1:9" ht="18.75" customHeight="1">
      <c r="A99" s="81" t="s">
        <v>156</v>
      </c>
      <c r="B99" s="93" t="s">
        <v>166</v>
      </c>
      <c r="C99" s="80">
        <v>42300</v>
      </c>
      <c r="D99" s="14">
        <v>84000</v>
      </c>
      <c r="E99" s="14">
        <v>75400.02</v>
      </c>
      <c r="F99" s="14">
        <v>113970</v>
      </c>
      <c r="G99" s="14">
        <v>83059.42</v>
      </c>
      <c r="H99" s="50">
        <f t="shared" si="2"/>
        <v>72.87831885583925</v>
      </c>
      <c r="I99" s="50">
        <f t="shared" si="3"/>
        <v>89.76192857142857</v>
      </c>
    </row>
    <row r="100" spans="1:9" ht="18.75" customHeight="1">
      <c r="A100" s="81" t="s">
        <v>252</v>
      </c>
      <c r="B100" s="93" t="s">
        <v>253</v>
      </c>
      <c r="C100" s="80">
        <v>3000</v>
      </c>
      <c r="D100" s="14">
        <v>3000</v>
      </c>
      <c r="E100" s="14"/>
      <c r="F100" s="14">
        <v>3000</v>
      </c>
      <c r="G100" s="14">
        <v>0</v>
      </c>
      <c r="H100" s="50"/>
      <c r="I100" s="50"/>
    </row>
    <row r="101" spans="1:9" ht="18.75" customHeight="1">
      <c r="A101" s="94" t="s">
        <v>157</v>
      </c>
      <c r="B101" s="95" t="s">
        <v>167</v>
      </c>
      <c r="C101" s="56">
        <f>SUM(C102:C103)</f>
        <v>37576</v>
      </c>
      <c r="D101" s="31">
        <f>SUM(D102:D103)</f>
        <v>37613.74</v>
      </c>
      <c r="E101" s="31">
        <f>SUM(E102:E103)</f>
        <v>22470.390000000003</v>
      </c>
      <c r="F101" s="31">
        <f>SUM(F102:F103)</f>
        <v>37574.5</v>
      </c>
      <c r="G101" s="31">
        <f>SUM(G102:G103)</f>
        <v>21530.969999999998</v>
      </c>
      <c r="H101" s="46">
        <f t="shared" si="2"/>
        <v>57.30207986799557</v>
      </c>
      <c r="I101" s="46">
        <f t="shared" si="3"/>
        <v>59.73984506725469</v>
      </c>
    </row>
    <row r="102" spans="1:9" ht="18.75" customHeight="1">
      <c r="A102" s="96" t="s">
        <v>158</v>
      </c>
      <c r="B102" s="93" t="s">
        <v>100</v>
      </c>
      <c r="C102" s="80">
        <v>2976</v>
      </c>
      <c r="D102" s="14">
        <v>3038.74</v>
      </c>
      <c r="E102" s="14">
        <v>1712.74</v>
      </c>
      <c r="F102" s="14">
        <v>2976</v>
      </c>
      <c r="G102" s="14">
        <v>1998.78</v>
      </c>
      <c r="H102" s="50">
        <f t="shared" si="2"/>
        <v>67.1633064516129</v>
      </c>
      <c r="I102" s="50">
        <f t="shared" si="3"/>
        <v>56.36349276344801</v>
      </c>
    </row>
    <row r="103" spans="1:9" ht="18.75" customHeight="1">
      <c r="A103" s="96" t="s">
        <v>159</v>
      </c>
      <c r="B103" s="93" t="s">
        <v>168</v>
      </c>
      <c r="C103" s="80">
        <v>34600</v>
      </c>
      <c r="D103" s="14">
        <v>34575</v>
      </c>
      <c r="E103" s="14">
        <v>20757.65</v>
      </c>
      <c r="F103" s="14">
        <v>34598.5</v>
      </c>
      <c r="G103" s="14">
        <v>19532.19</v>
      </c>
      <c r="H103" s="50">
        <f t="shared" si="2"/>
        <v>56.45386360680376</v>
      </c>
      <c r="I103" s="50">
        <f t="shared" si="3"/>
        <v>60.03658712942879</v>
      </c>
    </row>
    <row r="104" spans="1:9" ht="18.75" customHeight="1">
      <c r="A104" s="87" t="s">
        <v>160</v>
      </c>
      <c r="B104" s="95" t="s">
        <v>169</v>
      </c>
      <c r="C104" s="31">
        <f>C105</f>
        <v>366830.9</v>
      </c>
      <c r="D104" s="31">
        <f>D105</f>
        <v>327881.2</v>
      </c>
      <c r="E104" s="31">
        <f>E105</f>
        <v>187056.99</v>
      </c>
      <c r="F104" s="31">
        <f>F105</f>
        <v>366830.9</v>
      </c>
      <c r="G104" s="31">
        <f>G105</f>
        <v>210651.42</v>
      </c>
      <c r="H104" s="46">
        <f t="shared" si="2"/>
        <v>57.42466624267476</v>
      </c>
      <c r="I104" s="46">
        <f t="shared" si="3"/>
        <v>57.05023343820871</v>
      </c>
    </row>
    <row r="105" spans="1:9" ht="39.75" customHeight="1">
      <c r="A105" s="77" t="s">
        <v>161</v>
      </c>
      <c r="B105" s="93" t="s">
        <v>152</v>
      </c>
      <c r="C105" s="80">
        <v>366830.9</v>
      </c>
      <c r="D105" s="8">
        <v>327881.2</v>
      </c>
      <c r="E105" s="8">
        <v>187056.99</v>
      </c>
      <c r="F105" s="8">
        <v>366830.9</v>
      </c>
      <c r="G105" s="8">
        <v>210651.42</v>
      </c>
      <c r="H105" s="50">
        <f t="shared" si="2"/>
        <v>57.42466624267476</v>
      </c>
      <c r="I105" s="50">
        <f t="shared" si="3"/>
        <v>57.05023343820871</v>
      </c>
    </row>
    <row r="106" spans="1:9" ht="18.75" customHeight="1">
      <c r="A106" s="81"/>
      <c r="B106" s="71" t="s">
        <v>116</v>
      </c>
      <c r="C106" s="31">
        <f>SUM(C56+C64+C66+C69+C76+C81+C83+C88+C90+C96+C101+C104)</f>
        <v>9511854.39</v>
      </c>
      <c r="D106" s="31">
        <f>SUM(D56+D64+D66+D69+D76+D81+D83+88:88+D90+D96+D101+D104)</f>
        <v>13425668.15</v>
      </c>
      <c r="E106" s="31">
        <f>SUM(E56+E64+E66+E69+E76+E81+E83+88:88+E90+E96+E101+E104)</f>
        <v>6679738.779999999</v>
      </c>
      <c r="F106" s="31">
        <f>SUM(F56+F64+F66+F69+F76+F81+F83+88:88+F90+F96+F101+F104)</f>
        <v>14638295.3</v>
      </c>
      <c r="G106" s="31">
        <f>SUM(G56+G64+G66+G69+G76+G81+G83+88:88+G90+G96+G101+G104)</f>
        <v>7450813.42</v>
      </c>
      <c r="H106" s="46">
        <f>G106/F106*100</f>
        <v>50.899461086838436</v>
      </c>
      <c r="I106" s="46">
        <f>E106/D106*100</f>
        <v>49.75349238019115</v>
      </c>
    </row>
    <row r="107" spans="1:9" ht="18.75" customHeight="1">
      <c r="A107" s="81"/>
      <c r="B107" s="59" t="s">
        <v>117</v>
      </c>
      <c r="C107" s="97">
        <f>C54-C106</f>
        <v>-124386.70000000112</v>
      </c>
      <c r="D107" s="97">
        <f>D54-D106</f>
        <v>-1650045.210000001</v>
      </c>
      <c r="E107" s="97">
        <f>E54-E106</f>
        <v>509785.2700000014</v>
      </c>
      <c r="F107" s="144">
        <f>F54-F106</f>
        <v>-1601538.6899999995</v>
      </c>
      <c r="G107" s="144">
        <f>G54-G106</f>
        <v>-262076.15000000037</v>
      </c>
      <c r="H107" s="98"/>
      <c r="I107" s="99"/>
    </row>
    <row r="108" spans="1:9" ht="18.75" customHeight="1">
      <c r="A108" s="40" t="s">
        <v>118</v>
      </c>
      <c r="B108" s="36" t="s">
        <v>119</v>
      </c>
      <c r="C108" s="31"/>
      <c r="D108" s="100"/>
      <c r="E108" s="100"/>
      <c r="F108" s="145"/>
      <c r="G108" s="146"/>
      <c r="H108" s="98"/>
      <c r="I108" s="99"/>
    </row>
    <row r="109" spans="1:9" ht="22.5" customHeight="1">
      <c r="A109" s="102" t="s">
        <v>120</v>
      </c>
      <c r="B109" s="61" t="s">
        <v>121</v>
      </c>
      <c r="C109" s="80">
        <f>C112-C116+C125</f>
        <v>124386.70000000019</v>
      </c>
      <c r="D109" s="88">
        <f>D112-D116+D124</f>
        <v>360477.4800000001</v>
      </c>
      <c r="E109" s="80">
        <f>E112-E116+E124</f>
        <v>-1135596.04</v>
      </c>
      <c r="F109" s="147">
        <f>F112-F116+F125</f>
        <v>138075.7000000002</v>
      </c>
      <c r="G109" s="148">
        <f>G112-G116+G125+G127</f>
        <v>-585929</v>
      </c>
      <c r="H109" s="103"/>
      <c r="I109" s="99"/>
    </row>
    <row r="110" spans="1:9" ht="40.5" customHeight="1">
      <c r="A110" s="102" t="s">
        <v>122</v>
      </c>
      <c r="B110" s="104" t="s">
        <v>123</v>
      </c>
      <c r="C110" s="80">
        <f>C113-C117</f>
        <v>124386.70000000019</v>
      </c>
      <c r="D110" s="80">
        <f>D113-D117</f>
        <v>128553.1000000001</v>
      </c>
      <c r="E110" s="80">
        <f>E113-E117</f>
        <v>-1128458.1</v>
      </c>
      <c r="F110" s="93">
        <f>F113-F117</f>
        <v>124386.70000000019</v>
      </c>
      <c r="G110" s="93">
        <f>G113-G117</f>
        <v>-785929</v>
      </c>
      <c r="H110" s="105"/>
      <c r="I110" s="99"/>
    </row>
    <row r="111" spans="1:9" ht="36.75" customHeight="1">
      <c r="A111" s="102" t="s">
        <v>147</v>
      </c>
      <c r="B111" s="104" t="s">
        <v>148</v>
      </c>
      <c r="C111" s="80">
        <f>C114-C118</f>
        <v>0</v>
      </c>
      <c r="D111" s="80">
        <f>D114-D118</f>
        <v>-7138</v>
      </c>
      <c r="E111" s="80">
        <f>E114-E118</f>
        <v>-7137.94</v>
      </c>
      <c r="F111" s="93"/>
      <c r="G111" s="148"/>
      <c r="H111" s="105"/>
      <c r="I111" s="174"/>
    </row>
    <row r="112" spans="1:9" ht="18.75" customHeight="1">
      <c r="A112" s="102"/>
      <c r="B112" s="106" t="s">
        <v>124</v>
      </c>
      <c r="C112" s="107">
        <f>C113+C114</f>
        <v>2340315.7</v>
      </c>
      <c r="D112" s="107">
        <f>D113+D114</f>
        <v>2707011.2</v>
      </c>
      <c r="E112" s="107">
        <f>E113+E114</f>
        <v>500000</v>
      </c>
      <c r="F112" s="95">
        <f>F113+F114</f>
        <v>2340315.7</v>
      </c>
      <c r="G112" s="95">
        <f>G113+G114</f>
        <v>1100000</v>
      </c>
      <c r="H112" s="105"/>
      <c r="I112" s="99"/>
    </row>
    <row r="113" spans="1:9" ht="36.75" customHeight="1">
      <c r="A113" s="102" t="s">
        <v>125</v>
      </c>
      <c r="B113" s="104" t="s">
        <v>244</v>
      </c>
      <c r="C113" s="80">
        <v>2340315.7</v>
      </c>
      <c r="D113" s="80">
        <v>2707011.2</v>
      </c>
      <c r="E113" s="80">
        <v>500000</v>
      </c>
      <c r="F113" s="93">
        <v>2340315.7</v>
      </c>
      <c r="G113" s="93">
        <v>1100000</v>
      </c>
      <c r="H113" s="105"/>
      <c r="I113" s="99"/>
    </row>
    <row r="114" spans="1:9" ht="36.75" customHeight="1" hidden="1">
      <c r="A114" s="102" t="s">
        <v>126</v>
      </c>
      <c r="B114" s="104" t="s">
        <v>127</v>
      </c>
      <c r="C114" s="80"/>
      <c r="D114" s="80">
        <f>D115</f>
        <v>0</v>
      </c>
      <c r="E114" s="80">
        <f>E115</f>
        <v>0</v>
      </c>
      <c r="F114" s="80">
        <f>F115</f>
        <v>0</v>
      </c>
      <c r="G114" s="128">
        <f>G115</f>
        <v>0</v>
      </c>
      <c r="H114" s="105"/>
      <c r="I114" s="99"/>
    </row>
    <row r="115" spans="1:9" ht="36.75" customHeight="1" hidden="1">
      <c r="A115" s="102" t="s">
        <v>128</v>
      </c>
      <c r="B115" s="104" t="s">
        <v>129</v>
      </c>
      <c r="C115" s="80"/>
      <c r="D115" s="80"/>
      <c r="E115" s="80"/>
      <c r="F115" s="80"/>
      <c r="G115" s="128"/>
      <c r="H115" s="105"/>
      <c r="I115" s="99"/>
    </row>
    <row r="116" spans="1:9" ht="18.75" customHeight="1">
      <c r="A116" s="102"/>
      <c r="B116" s="106" t="s">
        <v>130</v>
      </c>
      <c r="C116" s="107">
        <f>C117+C118</f>
        <v>2215929</v>
      </c>
      <c r="D116" s="107">
        <f>D117+D118</f>
        <v>2585596.1</v>
      </c>
      <c r="E116" s="107">
        <f>E117+E118</f>
        <v>1635596.04</v>
      </c>
      <c r="F116" s="107">
        <f>F117+F118</f>
        <v>2215929</v>
      </c>
      <c r="G116" s="129">
        <f>G117+G118</f>
        <v>1885929</v>
      </c>
      <c r="H116" s="105"/>
      <c r="I116" s="99"/>
    </row>
    <row r="117" spans="1:9" ht="37.5">
      <c r="A117" s="102" t="s">
        <v>131</v>
      </c>
      <c r="B117" s="104" t="s">
        <v>243</v>
      </c>
      <c r="C117" s="80">
        <v>2215929</v>
      </c>
      <c r="D117" s="80">
        <v>2578458.1</v>
      </c>
      <c r="E117" s="80">
        <v>1628458.1</v>
      </c>
      <c r="F117" s="80">
        <v>2215929</v>
      </c>
      <c r="G117" s="128">
        <v>1885929</v>
      </c>
      <c r="H117" s="105"/>
      <c r="I117" s="99"/>
    </row>
    <row r="118" spans="1:9" ht="55.5" customHeight="1">
      <c r="A118" s="102" t="s">
        <v>132</v>
      </c>
      <c r="B118" s="104" t="s">
        <v>133</v>
      </c>
      <c r="C118" s="80">
        <f>C119</f>
        <v>0</v>
      </c>
      <c r="D118" s="80">
        <f>D119</f>
        <v>7138</v>
      </c>
      <c r="E118" s="80">
        <f>E119</f>
        <v>7137.94</v>
      </c>
      <c r="F118" s="80"/>
      <c r="G118" s="128"/>
      <c r="H118" s="105"/>
      <c r="I118" s="99"/>
    </row>
    <row r="119" spans="1:9" ht="56.25" customHeight="1">
      <c r="A119" s="102" t="s">
        <v>241</v>
      </c>
      <c r="B119" s="104" t="s">
        <v>242</v>
      </c>
      <c r="C119" s="80"/>
      <c r="D119" s="80">
        <v>7138</v>
      </c>
      <c r="E119" s="80">
        <v>7137.94</v>
      </c>
      <c r="F119" s="80"/>
      <c r="G119" s="128"/>
      <c r="H119" s="105"/>
      <c r="I119" s="99"/>
    </row>
    <row r="120" spans="1:9" ht="43.5" customHeight="1">
      <c r="A120" s="102" t="s">
        <v>282</v>
      </c>
      <c r="B120" s="104" t="s">
        <v>289</v>
      </c>
      <c r="C120" s="80"/>
      <c r="D120" s="13">
        <v>4001.9</v>
      </c>
      <c r="E120" s="13">
        <v>4001.9</v>
      </c>
      <c r="F120" s="80">
        <v>13689</v>
      </c>
      <c r="G120" s="128"/>
      <c r="H120" s="105"/>
      <c r="I120" s="99"/>
    </row>
    <row r="121" spans="1:9" ht="21" customHeight="1">
      <c r="A121" s="102" t="s">
        <v>134</v>
      </c>
      <c r="B121" s="104" t="s">
        <v>135</v>
      </c>
      <c r="C121" s="80">
        <v>121678.49</v>
      </c>
      <c r="D121" s="80">
        <v>115049.3</v>
      </c>
      <c r="E121" s="80"/>
      <c r="F121" s="80">
        <v>121678.49</v>
      </c>
      <c r="G121" s="128"/>
      <c r="H121" s="105"/>
      <c r="I121" s="99"/>
    </row>
    <row r="122" spans="1:9" ht="112.5" hidden="1">
      <c r="A122" s="102" t="s">
        <v>240</v>
      </c>
      <c r="B122" s="104" t="s">
        <v>239</v>
      </c>
      <c r="C122" s="80">
        <v>97213.86</v>
      </c>
      <c r="D122" s="80">
        <v>97213.86</v>
      </c>
      <c r="E122" s="80"/>
      <c r="F122" s="80">
        <v>97213.86</v>
      </c>
      <c r="G122" s="128"/>
      <c r="H122" s="105"/>
      <c r="I122" s="99"/>
    </row>
    <row r="123" spans="1:9" ht="38.25" customHeight="1">
      <c r="A123" s="102" t="s">
        <v>136</v>
      </c>
      <c r="B123" s="104" t="s">
        <v>238</v>
      </c>
      <c r="C123" s="80">
        <v>121678.49</v>
      </c>
      <c r="D123" s="80">
        <v>115049.3</v>
      </c>
      <c r="E123" s="80"/>
      <c r="F123" s="80">
        <v>121678.49</v>
      </c>
      <c r="G123" s="128"/>
      <c r="H123" s="105"/>
      <c r="I123" s="99"/>
    </row>
    <row r="124" spans="1:9" ht="56.25" hidden="1">
      <c r="A124" s="102" t="s">
        <v>237</v>
      </c>
      <c r="B124" s="104" t="s">
        <v>236</v>
      </c>
      <c r="C124" s="80">
        <v>97213.86</v>
      </c>
      <c r="D124" s="80">
        <v>239062.38</v>
      </c>
      <c r="E124" s="80"/>
      <c r="F124" s="80">
        <v>115049.3</v>
      </c>
      <c r="G124" s="128"/>
      <c r="H124" s="105"/>
      <c r="I124" s="99"/>
    </row>
    <row r="125" spans="1:9" ht="41.25" customHeight="1">
      <c r="A125" s="102" t="s">
        <v>234</v>
      </c>
      <c r="B125" s="60" t="s">
        <v>137</v>
      </c>
      <c r="C125" s="88"/>
      <c r="D125" s="13">
        <v>4001.9</v>
      </c>
      <c r="E125" s="13">
        <v>4001.9</v>
      </c>
      <c r="F125" s="80">
        <v>13689</v>
      </c>
      <c r="G125" s="128"/>
      <c r="H125" s="105"/>
      <c r="I125" s="99"/>
    </row>
    <row r="126" spans="1:9" ht="41.25" customHeight="1" hidden="1">
      <c r="A126" s="102" t="s">
        <v>138</v>
      </c>
      <c r="B126" s="60" t="s">
        <v>139</v>
      </c>
      <c r="C126" s="88"/>
      <c r="D126" s="88"/>
      <c r="E126" s="80"/>
      <c r="F126" s="80"/>
      <c r="G126" s="128"/>
      <c r="H126" s="105"/>
      <c r="I126" s="99"/>
    </row>
    <row r="127" spans="1:9" ht="41.25" customHeight="1">
      <c r="A127" s="102" t="s">
        <v>259</v>
      </c>
      <c r="B127" s="60" t="s">
        <v>260</v>
      </c>
      <c r="C127" s="88"/>
      <c r="D127" s="88"/>
      <c r="E127" s="13"/>
      <c r="F127" s="80"/>
      <c r="G127" s="128">
        <v>200000</v>
      </c>
      <c r="H127" s="105"/>
      <c r="I127" s="99"/>
    </row>
    <row r="128" spans="1:9" ht="37.5">
      <c r="A128" s="102" t="s">
        <v>140</v>
      </c>
      <c r="B128" s="60" t="s">
        <v>235</v>
      </c>
      <c r="C128" s="80">
        <f>C130-C129</f>
        <v>0</v>
      </c>
      <c r="D128" s="80">
        <f>D130-D129</f>
        <v>1524628.209999999</v>
      </c>
      <c r="E128" s="80">
        <f>E130-E129</f>
        <v>621808.8699999992</v>
      </c>
      <c r="F128" s="80">
        <f>F130-F129</f>
        <v>1463462.9899999965</v>
      </c>
      <c r="G128" s="80">
        <f>G130-G129</f>
        <v>848005.1499999985</v>
      </c>
      <c r="H128" s="105"/>
      <c r="I128" s="99"/>
    </row>
    <row r="129" spans="1:9" ht="36.75" customHeight="1">
      <c r="A129" s="102" t="s">
        <v>141</v>
      </c>
      <c r="B129" s="60" t="s">
        <v>142</v>
      </c>
      <c r="C129" s="80">
        <f>C54+C112+C121+C125</f>
        <v>11849461.88</v>
      </c>
      <c r="D129" s="80">
        <f>D54+D112+D121+D125</f>
        <v>14601685.340000002</v>
      </c>
      <c r="E129" s="80">
        <v>7732969.4</v>
      </c>
      <c r="F129" s="80">
        <f>F54+F112+F121+F125</f>
        <v>15512439.800000003</v>
      </c>
      <c r="G129" s="80">
        <v>9568401.64</v>
      </c>
      <c r="H129" s="105"/>
      <c r="I129" s="99"/>
    </row>
    <row r="130" spans="1:9" ht="37.5" customHeight="1">
      <c r="A130" s="102" t="s">
        <v>143</v>
      </c>
      <c r="B130" s="60" t="s">
        <v>144</v>
      </c>
      <c r="C130" s="80">
        <f>C106+C116+C123</f>
        <v>11849461.88</v>
      </c>
      <c r="D130" s="80">
        <f>D106+D116+D123</f>
        <v>16126313.55</v>
      </c>
      <c r="E130" s="80">
        <v>8354778.27</v>
      </c>
      <c r="F130" s="80">
        <f>F106+F116+F123</f>
        <v>16975902.79</v>
      </c>
      <c r="G130" s="80">
        <v>10416406.79</v>
      </c>
      <c r="H130" s="105"/>
      <c r="I130" s="99"/>
    </row>
    <row r="131" spans="1:9" ht="22.5" customHeight="1">
      <c r="A131" s="195" t="s">
        <v>145</v>
      </c>
      <c r="B131" s="195"/>
      <c r="C131" s="97">
        <f>C128+C112-C116+C125</f>
        <v>124386.70000000019</v>
      </c>
      <c r="D131" s="97">
        <f>D128+D112-D116+D125</f>
        <v>1650045.209999999</v>
      </c>
      <c r="E131" s="97">
        <f>E128+E112-E116+E125</f>
        <v>-509785.27000000083</v>
      </c>
      <c r="F131" s="97">
        <f>F128+F112-F116+F125</f>
        <v>1601538.6899999967</v>
      </c>
      <c r="G131" s="97">
        <f>G128+G112-G116+G125+G127</f>
        <v>262076.1499999985</v>
      </c>
      <c r="H131" s="105"/>
      <c r="I131" s="99"/>
    </row>
    <row r="132" ht="0.75" customHeight="1">
      <c r="F132" s="108"/>
    </row>
    <row r="133" spans="1:6" ht="18.75" customHeight="1">
      <c r="A133" s="109"/>
      <c r="F133" s="108"/>
    </row>
    <row r="134" spans="6:7" ht="18.75" customHeight="1">
      <c r="F134" s="108"/>
      <c r="G134" s="120"/>
    </row>
    <row r="135" ht="18.75" customHeight="1">
      <c r="F135" s="108"/>
    </row>
    <row r="136" ht="18.75" customHeight="1">
      <c r="F136" s="108"/>
    </row>
    <row r="137" ht="18.75" customHeight="1">
      <c r="F137" s="108"/>
    </row>
    <row r="138" ht="18.75" customHeight="1">
      <c r="F138" s="108"/>
    </row>
    <row r="139" ht="18.75" customHeight="1">
      <c r="F139" s="108"/>
    </row>
    <row r="140" ht="18.75" customHeight="1">
      <c r="F140" s="108"/>
    </row>
    <row r="141" ht="18.75" customHeight="1">
      <c r="F141" s="108"/>
    </row>
    <row r="142" ht="18.75" customHeight="1">
      <c r="F142" s="108"/>
    </row>
    <row r="143" ht="18.75" customHeight="1">
      <c r="F143" s="108"/>
    </row>
    <row r="144" ht="18.75" customHeight="1">
      <c r="F144" s="108"/>
    </row>
    <row r="145" spans="4:6" ht="18.75" customHeight="1">
      <c r="D145" s="110"/>
      <c r="F145" s="111"/>
    </row>
    <row r="146" spans="4:6" ht="18.75" customHeight="1">
      <c r="D146" s="110"/>
      <c r="F146" s="111"/>
    </row>
    <row r="147" spans="4:6" ht="18.75" customHeight="1">
      <c r="D147" s="110"/>
      <c r="F147" s="111"/>
    </row>
    <row r="148" spans="4:6" ht="18.75" customHeight="1">
      <c r="D148" s="110"/>
      <c r="F148" s="111"/>
    </row>
    <row r="149" spans="4:6" ht="18.75" customHeight="1">
      <c r="D149" s="110"/>
      <c r="F149" s="111"/>
    </row>
    <row r="150" spans="4:6" ht="18.75" customHeight="1">
      <c r="D150" s="110"/>
      <c r="F150" s="111"/>
    </row>
    <row r="151" spans="4:6" ht="18.75" customHeight="1">
      <c r="D151" s="110"/>
      <c r="F151" s="111"/>
    </row>
    <row r="152" spans="4:6" ht="18.75" customHeight="1">
      <c r="D152" s="110"/>
      <c r="F152" s="111"/>
    </row>
    <row r="153" spans="4:6" ht="18.75" customHeight="1">
      <c r="D153" s="110"/>
      <c r="F153" s="111"/>
    </row>
    <row r="154" spans="4:6" ht="18.75" customHeight="1">
      <c r="D154" s="112"/>
      <c r="F154" s="113"/>
    </row>
    <row r="155" spans="4:6" ht="18.75" customHeight="1">
      <c r="D155" s="110"/>
      <c r="F155" s="111"/>
    </row>
    <row r="156" spans="4:6" ht="18.75" customHeight="1">
      <c r="D156" s="110"/>
      <c r="F156" s="111"/>
    </row>
    <row r="157" spans="4:6" ht="18.75" customHeight="1">
      <c r="D157" s="110"/>
      <c r="F157" s="111"/>
    </row>
    <row r="158" spans="4:6" ht="18.75" customHeight="1">
      <c r="D158" s="110"/>
      <c r="F158" s="111"/>
    </row>
    <row r="159" spans="4:6" ht="18.75" customHeight="1">
      <c r="D159" s="110"/>
      <c r="F159" s="111"/>
    </row>
    <row r="160" spans="4:6" ht="18.75" customHeight="1">
      <c r="D160" s="110"/>
      <c r="F160" s="111"/>
    </row>
    <row r="161" ht="18.75" customHeight="1">
      <c r="F161" s="108"/>
    </row>
    <row r="162" ht="18.75" customHeight="1">
      <c r="F162" s="108"/>
    </row>
    <row r="163" ht="18.75" customHeight="1">
      <c r="F163" s="108"/>
    </row>
    <row r="164" ht="18.75" customHeight="1">
      <c r="F164" s="108"/>
    </row>
    <row r="165" ht="18.75" customHeight="1">
      <c r="F165" s="108"/>
    </row>
    <row r="166" ht="18.75" customHeight="1">
      <c r="F166" s="108"/>
    </row>
    <row r="167" ht="18.75" customHeight="1">
      <c r="F167" s="108"/>
    </row>
    <row r="168" ht="18.75" customHeight="1">
      <c r="F168" s="108"/>
    </row>
    <row r="169" ht="18.75" customHeight="1">
      <c r="F169" s="108"/>
    </row>
    <row r="170" ht="18.75" customHeight="1">
      <c r="F170" s="108"/>
    </row>
    <row r="171" ht="18.75" customHeight="1">
      <c r="F171" s="108"/>
    </row>
    <row r="172" ht="18.75" customHeight="1">
      <c r="F172" s="108"/>
    </row>
    <row r="173" ht="18.75" customHeight="1">
      <c r="F173" s="108"/>
    </row>
    <row r="174" ht="18.75" customHeight="1">
      <c r="F174" s="108"/>
    </row>
    <row r="175" ht="18.75" customHeight="1">
      <c r="F175" s="108"/>
    </row>
    <row r="176" ht="18.75" customHeight="1">
      <c r="F176" s="108"/>
    </row>
    <row r="177" ht="18.75" customHeight="1">
      <c r="F177" s="108"/>
    </row>
    <row r="178" ht="18.75" customHeight="1">
      <c r="F178" s="108"/>
    </row>
    <row r="179" ht="18.75" customHeight="1">
      <c r="F179" s="108"/>
    </row>
    <row r="180" ht="18.75" customHeight="1">
      <c r="F180" s="108"/>
    </row>
    <row r="181" ht="18.75" customHeight="1">
      <c r="F181" s="108"/>
    </row>
    <row r="182" ht="18.75" customHeight="1">
      <c r="F182" s="108"/>
    </row>
    <row r="183" ht="18.75" customHeight="1">
      <c r="F183" s="108"/>
    </row>
    <row r="184" ht="18.75" customHeight="1">
      <c r="F184" s="108"/>
    </row>
    <row r="185" ht="18.75" customHeight="1">
      <c r="F185" s="108"/>
    </row>
    <row r="186" ht="18.75" customHeight="1">
      <c r="F186" s="108"/>
    </row>
    <row r="187" ht="18.75" customHeight="1">
      <c r="F187" s="108"/>
    </row>
    <row r="188" ht="18.75" customHeight="1">
      <c r="F188" s="108"/>
    </row>
    <row r="189" ht="18.75" customHeight="1">
      <c r="F189" s="108"/>
    </row>
    <row r="190" ht="18.75" customHeight="1">
      <c r="F190" s="108"/>
    </row>
    <row r="191" ht="18.75" customHeight="1">
      <c r="F191" s="108"/>
    </row>
    <row r="192" ht="18.75" customHeight="1">
      <c r="F192" s="108"/>
    </row>
    <row r="193" ht="18.75" customHeight="1">
      <c r="F193" s="108"/>
    </row>
    <row r="194" ht="18.75" customHeight="1">
      <c r="F194" s="108"/>
    </row>
    <row r="195" ht="18.75" customHeight="1">
      <c r="F195" s="108"/>
    </row>
    <row r="196" ht="18.75" customHeight="1">
      <c r="F196" s="108"/>
    </row>
    <row r="197" ht="18.75" customHeight="1">
      <c r="F197" s="108"/>
    </row>
    <row r="198" ht="18.75" customHeight="1">
      <c r="F198" s="108"/>
    </row>
    <row r="199" ht="18.75" customHeight="1">
      <c r="F199" s="108"/>
    </row>
    <row r="200" ht="18.75" customHeight="1">
      <c r="F200" s="108"/>
    </row>
    <row r="201" ht="18.75" customHeight="1">
      <c r="F201" s="108"/>
    </row>
    <row r="202" ht="18.75" customHeight="1">
      <c r="F202" s="108"/>
    </row>
    <row r="203" ht="18.75" customHeight="1">
      <c r="F203" s="108"/>
    </row>
    <row r="204" ht="18.75" customHeight="1">
      <c r="F204" s="108"/>
    </row>
    <row r="205" ht="18.75" customHeight="1">
      <c r="F205" s="108"/>
    </row>
    <row r="206" ht="18.75" customHeight="1">
      <c r="F206" s="108"/>
    </row>
    <row r="207" ht="18.75" customHeight="1">
      <c r="F207" s="108"/>
    </row>
    <row r="208" ht="18.75" customHeight="1">
      <c r="F208" s="108"/>
    </row>
    <row r="209" ht="18.75" customHeight="1">
      <c r="F209" s="108"/>
    </row>
    <row r="210" ht="18.75" customHeight="1">
      <c r="F210" s="108"/>
    </row>
    <row r="211" ht="18.75" customHeight="1">
      <c r="F211" s="108"/>
    </row>
    <row r="212" ht="18.75" customHeight="1">
      <c r="F212" s="108"/>
    </row>
    <row r="213" ht="18.75" customHeight="1">
      <c r="F213" s="108"/>
    </row>
    <row r="214" ht="18.75" customHeight="1">
      <c r="F214" s="108"/>
    </row>
    <row r="215" ht="18.75" customHeight="1">
      <c r="F215" s="108"/>
    </row>
    <row r="216" ht="18.75" customHeight="1">
      <c r="F216" s="108"/>
    </row>
    <row r="217" ht="18.75" customHeight="1">
      <c r="F217" s="108"/>
    </row>
    <row r="218" ht="18.75" customHeight="1">
      <c r="F218" s="108"/>
    </row>
    <row r="219" ht="18.75" customHeight="1">
      <c r="F219" s="108"/>
    </row>
    <row r="220" ht="18.75" customHeight="1">
      <c r="F220" s="108"/>
    </row>
    <row r="221" ht="18.75" customHeight="1">
      <c r="F221" s="108"/>
    </row>
    <row r="222" ht="18.75" customHeight="1">
      <c r="F222" s="108"/>
    </row>
    <row r="223" ht="18.75" customHeight="1">
      <c r="F223" s="108"/>
    </row>
    <row r="224" ht="18.75" customHeight="1">
      <c r="F224" s="108"/>
    </row>
    <row r="225" ht="18.75" customHeight="1">
      <c r="F225" s="108"/>
    </row>
    <row r="226" ht="18.75" customHeight="1">
      <c r="F226" s="108"/>
    </row>
    <row r="227" ht="18.75" customHeight="1">
      <c r="F227" s="108"/>
    </row>
    <row r="228" ht="18.75" customHeight="1">
      <c r="F228" s="108"/>
    </row>
    <row r="229" ht="18.75" customHeight="1">
      <c r="F229" s="108"/>
    </row>
    <row r="230" ht="18.75" customHeight="1">
      <c r="F230" s="108"/>
    </row>
    <row r="231" ht="18.75" customHeight="1">
      <c r="F231" s="108"/>
    </row>
    <row r="232" ht="18.75" customHeight="1">
      <c r="F232" s="108"/>
    </row>
    <row r="233" ht="18.75" customHeight="1">
      <c r="F233" s="108"/>
    </row>
    <row r="234" ht="18.75" customHeight="1">
      <c r="F234" s="108"/>
    </row>
    <row r="235" ht="18.75" customHeight="1">
      <c r="F235" s="108"/>
    </row>
    <row r="236" ht="18.75" customHeight="1">
      <c r="F236" s="108"/>
    </row>
    <row r="237" ht="18.75" customHeight="1">
      <c r="F237" s="108"/>
    </row>
    <row r="238" ht="18.75" customHeight="1">
      <c r="F238" s="108"/>
    </row>
    <row r="239" ht="18.75" customHeight="1">
      <c r="F239" s="108"/>
    </row>
    <row r="240" ht="18.75" customHeight="1">
      <c r="F240" s="108"/>
    </row>
    <row r="241" ht="18.75" customHeight="1">
      <c r="F241" s="108"/>
    </row>
    <row r="242" ht="18.75" customHeight="1">
      <c r="F242" s="108"/>
    </row>
    <row r="243" ht="18.75" customHeight="1">
      <c r="F243" s="108"/>
    </row>
    <row r="244" ht="18.75" customHeight="1">
      <c r="F244" s="108"/>
    </row>
    <row r="245" ht="18.75" customHeight="1">
      <c r="F245" s="108"/>
    </row>
    <row r="246" ht="18.75" customHeight="1">
      <c r="F246" s="108"/>
    </row>
    <row r="247" ht="18.75" customHeight="1">
      <c r="F247" s="108"/>
    </row>
    <row r="248" ht="18.75" customHeight="1">
      <c r="F248" s="108"/>
    </row>
    <row r="249" ht="18.75" customHeight="1">
      <c r="F249" s="108"/>
    </row>
    <row r="250" ht="18.75" customHeight="1">
      <c r="F250" s="108"/>
    </row>
    <row r="251" ht="18.75" customHeight="1">
      <c r="F251" s="108"/>
    </row>
    <row r="252" ht="18.75" customHeight="1">
      <c r="F252" s="108"/>
    </row>
    <row r="253" ht="18.75" customHeight="1">
      <c r="F253" s="108"/>
    </row>
    <row r="254" ht="18.75" customHeight="1">
      <c r="F254" s="108"/>
    </row>
    <row r="255" ht="18.75" customHeight="1">
      <c r="F255" s="108"/>
    </row>
    <row r="256" ht="18.75" customHeight="1">
      <c r="F256" s="108"/>
    </row>
    <row r="257" ht="18.75" customHeight="1">
      <c r="F257" s="108"/>
    </row>
    <row r="258" ht="18.75" customHeight="1">
      <c r="F258" s="108"/>
    </row>
    <row r="259" ht="18.75" customHeight="1">
      <c r="F259" s="108"/>
    </row>
    <row r="260" ht="18.75" customHeight="1">
      <c r="F260" s="108"/>
    </row>
    <row r="261" ht="18.75" customHeight="1">
      <c r="F261" s="108"/>
    </row>
    <row r="262" ht="18.75" customHeight="1">
      <c r="F262" s="108"/>
    </row>
    <row r="263" ht="18.75" customHeight="1">
      <c r="F263" s="108"/>
    </row>
    <row r="264" ht="18.75" customHeight="1">
      <c r="F264" s="108"/>
    </row>
    <row r="265" ht="18.75" customHeight="1">
      <c r="F265" s="108"/>
    </row>
    <row r="266" ht="18.75" customHeight="1">
      <c r="F266" s="108"/>
    </row>
    <row r="267" ht="18.75" customHeight="1">
      <c r="F267" s="108"/>
    </row>
    <row r="268" ht="18.75" customHeight="1">
      <c r="F268" s="108"/>
    </row>
    <row r="269" ht="18.75" customHeight="1">
      <c r="F269" s="108"/>
    </row>
    <row r="270" ht="18.75" customHeight="1">
      <c r="F270" s="108"/>
    </row>
    <row r="271" ht="18.75" customHeight="1">
      <c r="F271" s="108"/>
    </row>
    <row r="272" ht="18.75" customHeight="1">
      <c r="F272" s="108"/>
    </row>
    <row r="273" ht="18.75" customHeight="1">
      <c r="F273" s="108"/>
    </row>
    <row r="274" ht="18.75" customHeight="1">
      <c r="F274" s="108"/>
    </row>
    <row r="275" ht="18.75" customHeight="1">
      <c r="F275" s="108"/>
    </row>
    <row r="276" ht="18.75" customHeight="1">
      <c r="F276" s="108"/>
    </row>
    <row r="277" ht="18.75" customHeight="1">
      <c r="F277" s="108"/>
    </row>
    <row r="278" ht="18.75" customHeight="1">
      <c r="F278" s="108"/>
    </row>
    <row r="279" ht="18.75" customHeight="1">
      <c r="F279" s="108"/>
    </row>
    <row r="280" ht="18.75" customHeight="1">
      <c r="F280" s="108"/>
    </row>
    <row r="281" ht="18.75" customHeight="1">
      <c r="F281" s="108"/>
    </row>
    <row r="282" ht="18.75" customHeight="1">
      <c r="F282" s="108"/>
    </row>
    <row r="283" ht="18.75" customHeight="1">
      <c r="F283" s="108"/>
    </row>
    <row r="284" ht="18.75" customHeight="1">
      <c r="F284" s="108"/>
    </row>
    <row r="285" ht="18.75" customHeight="1">
      <c r="F285" s="108"/>
    </row>
    <row r="286" ht="18.75" customHeight="1">
      <c r="F286" s="108"/>
    </row>
    <row r="287" ht="18.75" customHeight="1">
      <c r="F287" s="108"/>
    </row>
    <row r="288" ht="18.75" customHeight="1">
      <c r="F288" s="108"/>
    </row>
    <row r="289" ht="18.75" customHeight="1">
      <c r="F289" s="108"/>
    </row>
    <row r="290" ht="18.75" customHeight="1">
      <c r="F290" s="108"/>
    </row>
    <row r="291" ht="18.75" customHeight="1">
      <c r="F291" s="108"/>
    </row>
    <row r="292" ht="18.75" customHeight="1">
      <c r="F292" s="108"/>
    </row>
    <row r="293" ht="18.75" customHeight="1">
      <c r="F293" s="108"/>
    </row>
    <row r="294" ht="18.75" customHeight="1">
      <c r="F294" s="108"/>
    </row>
    <row r="295" ht="18.75" customHeight="1">
      <c r="F295" s="108"/>
    </row>
    <row r="296" ht="18.75" customHeight="1">
      <c r="F296" s="108"/>
    </row>
    <row r="297" ht="18.75">
      <c r="F297" s="108"/>
    </row>
    <row r="298" ht="18.75">
      <c r="F298" s="108"/>
    </row>
    <row r="299" ht="18.75">
      <c r="F299" s="108"/>
    </row>
    <row r="300" ht="18.75">
      <c r="F300" s="108"/>
    </row>
    <row r="301" ht="18.75">
      <c r="F301" s="108"/>
    </row>
    <row r="302" ht="18.75">
      <c r="F302" s="108"/>
    </row>
    <row r="303" ht="18.75">
      <c r="F303" s="108"/>
    </row>
    <row r="304" ht="18.75">
      <c r="F304" s="108"/>
    </row>
    <row r="305" ht="18.75">
      <c r="F305" s="108"/>
    </row>
    <row r="306" ht="18.75">
      <c r="F306" s="108"/>
    </row>
    <row r="307" ht="18.75">
      <c r="F307" s="108"/>
    </row>
    <row r="308" ht="18.75">
      <c r="F308" s="108"/>
    </row>
    <row r="309" ht="18.75">
      <c r="F309" s="108"/>
    </row>
    <row r="310" ht="18.75">
      <c r="F310" s="108"/>
    </row>
    <row r="311" ht="18.75">
      <c r="F311" s="108"/>
    </row>
    <row r="312" ht="18.75">
      <c r="F312" s="108"/>
    </row>
    <row r="313" ht="18.75">
      <c r="F313" s="108"/>
    </row>
    <row r="314" ht="18.75">
      <c r="F314" s="108"/>
    </row>
    <row r="315" ht="18.75">
      <c r="F315" s="108"/>
    </row>
    <row r="316" ht="18.75">
      <c r="F316" s="108"/>
    </row>
    <row r="317" ht="18.75">
      <c r="F317" s="108"/>
    </row>
    <row r="318" ht="18.75">
      <c r="F318" s="108"/>
    </row>
    <row r="319" ht="18.75">
      <c r="F319" s="108"/>
    </row>
    <row r="320" ht="18.75">
      <c r="F320" s="108"/>
    </row>
    <row r="321" ht="18.75">
      <c r="F321" s="108"/>
    </row>
    <row r="322" ht="18.75">
      <c r="F322" s="108"/>
    </row>
    <row r="323" ht="18.75">
      <c r="F323" s="108"/>
    </row>
    <row r="324" ht="18.75">
      <c r="F324" s="108"/>
    </row>
    <row r="325" ht="18.75">
      <c r="F325" s="108"/>
    </row>
    <row r="326" ht="18.75">
      <c r="F326" s="108"/>
    </row>
    <row r="327" ht="18.75">
      <c r="F327" s="108"/>
    </row>
    <row r="328" ht="18.75">
      <c r="F328" s="108"/>
    </row>
    <row r="329" ht="18.75">
      <c r="F329" s="108"/>
    </row>
    <row r="330" ht="18.75">
      <c r="F330" s="108"/>
    </row>
    <row r="331" ht="18.75">
      <c r="F331" s="108"/>
    </row>
    <row r="332" ht="18.75">
      <c r="F332" s="108"/>
    </row>
    <row r="333" ht="18.75">
      <c r="F333" s="108"/>
    </row>
    <row r="334" ht="18.75">
      <c r="F334" s="108"/>
    </row>
    <row r="335" ht="18.75">
      <c r="F335" s="108"/>
    </row>
    <row r="336" ht="18.75">
      <c r="F336" s="108"/>
    </row>
    <row r="337" ht="18.75">
      <c r="F337" s="108"/>
    </row>
    <row r="338" ht="18.75">
      <c r="F338" s="108"/>
    </row>
    <row r="339" ht="18.75">
      <c r="F339" s="108"/>
    </row>
    <row r="340" ht="18.75">
      <c r="F340" s="108"/>
    </row>
    <row r="341" ht="18.75">
      <c r="F341" s="108"/>
    </row>
    <row r="342" ht="18.75">
      <c r="F342" s="108"/>
    </row>
    <row r="343" ht="18.75">
      <c r="F343" s="108"/>
    </row>
    <row r="344" ht="18.75">
      <c r="F344" s="108"/>
    </row>
    <row r="345" ht="18.75">
      <c r="F345" s="108"/>
    </row>
    <row r="346" ht="18.75">
      <c r="F346" s="108"/>
    </row>
    <row r="347" ht="18.75">
      <c r="F347" s="108"/>
    </row>
    <row r="348" ht="18.75">
      <c r="F348" s="108"/>
    </row>
    <row r="349" ht="18.75">
      <c r="F349" s="108"/>
    </row>
    <row r="350" ht="18.75">
      <c r="F350" s="108"/>
    </row>
    <row r="351" ht="18.75">
      <c r="F351" s="108"/>
    </row>
    <row r="352" ht="18.75">
      <c r="F352" s="108"/>
    </row>
    <row r="353" ht="18.75">
      <c r="F353" s="108"/>
    </row>
    <row r="354" ht="18.75">
      <c r="F354" s="108"/>
    </row>
    <row r="355" ht="18.75">
      <c r="F355" s="108"/>
    </row>
    <row r="356" ht="18.75">
      <c r="F356" s="108"/>
    </row>
    <row r="357" ht="18.75">
      <c r="F357" s="108"/>
    </row>
    <row r="358" ht="18.75">
      <c r="F358" s="108"/>
    </row>
    <row r="359" ht="18.75">
      <c r="F359" s="108"/>
    </row>
    <row r="360" ht="18.75">
      <c r="F360" s="108"/>
    </row>
    <row r="361" ht="18.75">
      <c r="F361" s="108"/>
    </row>
    <row r="362" ht="18.75">
      <c r="F362" s="108"/>
    </row>
    <row r="363" ht="18.75">
      <c r="F363" s="108"/>
    </row>
    <row r="364" ht="18.75">
      <c r="F364" s="108"/>
    </row>
    <row r="365" ht="18.75">
      <c r="F365" s="108"/>
    </row>
    <row r="366" ht="18.75">
      <c r="F366" s="108"/>
    </row>
    <row r="367" ht="18.75">
      <c r="F367" s="108"/>
    </row>
    <row r="368" ht="18.75">
      <c r="F368" s="108"/>
    </row>
    <row r="369" ht="18.75">
      <c r="F369" s="108"/>
    </row>
    <row r="370" ht="18.75">
      <c r="F370" s="108"/>
    </row>
    <row r="371" ht="18.75">
      <c r="F371" s="108"/>
    </row>
    <row r="372" ht="18.75">
      <c r="F372" s="108"/>
    </row>
    <row r="373" ht="18.75">
      <c r="F373" s="108"/>
    </row>
    <row r="374" ht="18.75">
      <c r="F374" s="108"/>
    </row>
    <row r="375" ht="18.75">
      <c r="F375" s="108"/>
    </row>
    <row r="376" ht="18.75">
      <c r="F376" s="108"/>
    </row>
    <row r="377" ht="18.75">
      <c r="F377" s="108"/>
    </row>
    <row r="378" ht="18.75">
      <c r="F378" s="108"/>
    </row>
    <row r="379" ht="18.75">
      <c r="F379" s="108"/>
    </row>
    <row r="380" ht="18.75">
      <c r="F380" s="108"/>
    </row>
    <row r="381" ht="18.75">
      <c r="F381" s="108"/>
    </row>
    <row r="382" ht="18.75">
      <c r="F382" s="108"/>
    </row>
    <row r="383" ht="18.75">
      <c r="F383" s="108"/>
    </row>
    <row r="384" ht="18.75">
      <c r="F384" s="108"/>
    </row>
    <row r="385" ht="18.75">
      <c r="F385" s="108"/>
    </row>
    <row r="386" ht="18.75">
      <c r="F386" s="108"/>
    </row>
    <row r="387" ht="18.75">
      <c r="F387" s="108"/>
    </row>
    <row r="388" ht="18.75">
      <c r="F388" s="108"/>
    </row>
    <row r="389" ht="18.75">
      <c r="F389" s="108"/>
    </row>
    <row r="390" ht="18.75">
      <c r="F390" s="108"/>
    </row>
    <row r="391" ht="18.75">
      <c r="F391" s="108"/>
    </row>
    <row r="392" ht="18.75">
      <c r="F392" s="108"/>
    </row>
    <row r="393" ht="18.75">
      <c r="F393" s="108"/>
    </row>
    <row r="394" ht="18.75">
      <c r="F394" s="108"/>
    </row>
    <row r="395" ht="18.75">
      <c r="F395" s="108"/>
    </row>
    <row r="396" ht="18.75">
      <c r="F396" s="108"/>
    </row>
    <row r="397" ht="18.75">
      <c r="F397" s="108"/>
    </row>
    <row r="398" ht="18.75">
      <c r="F398" s="108"/>
    </row>
    <row r="399" ht="18.75">
      <c r="F399" s="108"/>
    </row>
    <row r="400" ht="18.75">
      <c r="F400" s="108"/>
    </row>
    <row r="401" ht="18.75">
      <c r="F401" s="108"/>
    </row>
    <row r="402" ht="18.75">
      <c r="F402" s="108"/>
    </row>
    <row r="403" ht="18.75">
      <c r="F403" s="108"/>
    </row>
    <row r="404" ht="18.75">
      <c r="F404" s="108"/>
    </row>
    <row r="405" ht="18.75">
      <c r="F405" s="108"/>
    </row>
    <row r="406" ht="18.75">
      <c r="F406" s="108"/>
    </row>
    <row r="407" ht="18.75">
      <c r="F407" s="108"/>
    </row>
    <row r="408" ht="18.75">
      <c r="F408" s="108"/>
    </row>
    <row r="409" ht="18.75">
      <c r="F409" s="108"/>
    </row>
    <row r="410" ht="18.75">
      <c r="F410" s="108"/>
    </row>
    <row r="411" ht="18.75">
      <c r="F411" s="108"/>
    </row>
    <row r="412" ht="18.75">
      <c r="F412" s="108"/>
    </row>
    <row r="413" ht="18.75">
      <c r="F413" s="108"/>
    </row>
    <row r="414" ht="18.75">
      <c r="F414" s="108"/>
    </row>
    <row r="415" ht="18.75">
      <c r="F415" s="108"/>
    </row>
    <row r="416" ht="18.75">
      <c r="F416" s="108"/>
    </row>
    <row r="417" ht="18.75">
      <c r="F417" s="108"/>
    </row>
    <row r="418" ht="18.75">
      <c r="F418" s="108"/>
    </row>
    <row r="419" ht="18.75">
      <c r="F419" s="108"/>
    </row>
    <row r="420" ht="18.75">
      <c r="F420" s="108"/>
    </row>
    <row r="421" ht="18.75">
      <c r="F421" s="108"/>
    </row>
    <row r="422" ht="18.75">
      <c r="F422" s="108"/>
    </row>
    <row r="423" ht="18.75">
      <c r="F423" s="108"/>
    </row>
    <row r="424" ht="18.75">
      <c r="F424" s="108"/>
    </row>
    <row r="425" ht="18.75">
      <c r="F425" s="108"/>
    </row>
    <row r="426" ht="18.75">
      <c r="F426" s="108"/>
    </row>
    <row r="427" ht="18.75">
      <c r="F427" s="108"/>
    </row>
    <row r="428" ht="18.75">
      <c r="F428" s="108"/>
    </row>
    <row r="429" ht="18.75">
      <c r="F429" s="108"/>
    </row>
    <row r="430" ht="18.75">
      <c r="F430" s="108"/>
    </row>
    <row r="431" ht="18.75">
      <c r="F431" s="108"/>
    </row>
    <row r="432" ht="18.75">
      <c r="F432" s="108"/>
    </row>
    <row r="433" ht="18.75">
      <c r="F433" s="108"/>
    </row>
    <row r="434" ht="18.75">
      <c r="F434" s="108"/>
    </row>
    <row r="435" ht="18.75">
      <c r="F435" s="108"/>
    </row>
    <row r="436" ht="18.75">
      <c r="F436" s="108"/>
    </row>
    <row r="437" ht="18.75">
      <c r="F437" s="108"/>
    </row>
    <row r="438" ht="18.75">
      <c r="F438" s="108"/>
    </row>
    <row r="439" ht="18.75">
      <c r="F439" s="108"/>
    </row>
    <row r="440" ht="18.75">
      <c r="F440" s="108"/>
    </row>
    <row r="441" ht="18.75">
      <c r="F441" s="108"/>
    </row>
    <row r="442" ht="18.75">
      <c r="F442" s="108"/>
    </row>
    <row r="443" ht="18.75">
      <c r="F443" s="108"/>
    </row>
    <row r="444" ht="18.75">
      <c r="F444" s="108"/>
    </row>
    <row r="445" ht="18.75">
      <c r="F445" s="108"/>
    </row>
    <row r="446" ht="18.75">
      <c r="F446" s="108"/>
    </row>
    <row r="447" ht="18.75">
      <c r="F447" s="108"/>
    </row>
    <row r="448" ht="18.75">
      <c r="F448" s="108"/>
    </row>
    <row r="449" ht="18.75">
      <c r="F449" s="108"/>
    </row>
    <row r="450" ht="18.75">
      <c r="F450" s="108"/>
    </row>
    <row r="451" ht="18.75">
      <c r="F451" s="108"/>
    </row>
    <row r="452" ht="18.75">
      <c r="F452" s="108"/>
    </row>
    <row r="453" ht="18.75">
      <c r="F453" s="108"/>
    </row>
  </sheetData>
  <sheetProtection/>
  <mergeCells count="2">
    <mergeCell ref="A1:I2"/>
    <mergeCell ref="A131:B131"/>
  </mergeCells>
  <printOptions/>
  <pageMargins left="0.2362204724409449" right="0.2362204724409449" top="0.7480314960629921" bottom="0.7480314960629921" header="0.31496062992125984" footer="0.31496062992125984"/>
  <pageSetup fitToHeight="6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3"/>
  <sheetViews>
    <sheetView view="pageBreakPreview" zoomScale="60" workbookViewId="0" topLeftCell="A1">
      <pane xSplit="3" ySplit="4" topLeftCell="D10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30" sqref="G130"/>
    </sheetView>
  </sheetViews>
  <sheetFormatPr defaultColWidth="9.00390625" defaultRowHeight="12.75"/>
  <cols>
    <col min="1" max="1" width="34.75390625" style="35" customWidth="1"/>
    <col min="2" max="2" width="75.625" style="35" customWidth="1"/>
    <col min="3" max="3" width="22.75390625" style="35" hidden="1" customWidth="1"/>
    <col min="4" max="4" width="18.25390625" style="35" customWidth="1"/>
    <col min="5" max="5" width="20.625" style="35" customWidth="1"/>
    <col min="6" max="6" width="18.375" style="35" customWidth="1"/>
    <col min="7" max="7" width="18.375" style="119" customWidth="1"/>
    <col min="8" max="8" width="12.125" style="35" customWidth="1"/>
    <col min="9" max="9" width="11.75390625" style="35" customWidth="1"/>
    <col min="10" max="10" width="10.375" style="35" bestFit="1" customWidth="1"/>
    <col min="11" max="16384" width="9.125" style="35" customWidth="1"/>
  </cols>
  <sheetData>
    <row r="1" spans="1:9" ht="18.75">
      <c r="A1" s="194" t="s">
        <v>292</v>
      </c>
      <c r="B1" s="194"/>
      <c r="C1" s="194"/>
      <c r="D1" s="194"/>
      <c r="E1" s="194"/>
      <c r="F1" s="194"/>
      <c r="G1" s="194"/>
      <c r="H1" s="194"/>
      <c r="I1" s="194"/>
    </row>
    <row r="2" spans="1:9" ht="18.75">
      <c r="A2" s="194"/>
      <c r="B2" s="194"/>
      <c r="C2" s="194"/>
      <c r="D2" s="194"/>
      <c r="E2" s="194"/>
      <c r="F2" s="194"/>
      <c r="G2" s="194"/>
      <c r="H2" s="194"/>
      <c r="I2" s="194"/>
    </row>
    <row r="3" spans="1:9" ht="18.75">
      <c r="A3" s="172"/>
      <c r="B3" s="175"/>
      <c r="C3" s="172"/>
      <c r="D3" s="172"/>
      <c r="E3" s="172"/>
      <c r="F3" s="172"/>
      <c r="G3" s="117"/>
      <c r="H3" s="172"/>
      <c r="I3" s="172"/>
    </row>
    <row r="4" spans="1:9" ht="78">
      <c r="A4" s="36" t="s">
        <v>175</v>
      </c>
      <c r="B4" s="37" t="s">
        <v>176</v>
      </c>
      <c r="C4" s="38" t="s">
        <v>269</v>
      </c>
      <c r="D4" s="36" t="s">
        <v>229</v>
      </c>
      <c r="E4" s="36" t="s">
        <v>257</v>
      </c>
      <c r="F4" s="36" t="s">
        <v>270</v>
      </c>
      <c r="G4" s="36" t="s">
        <v>293</v>
      </c>
      <c r="H4" s="115" t="s">
        <v>268</v>
      </c>
      <c r="I4" s="138" t="s">
        <v>254</v>
      </c>
    </row>
    <row r="5" spans="1:9" ht="18.75">
      <c r="A5" s="40" t="s">
        <v>177</v>
      </c>
      <c r="B5" s="41" t="s">
        <v>178</v>
      </c>
      <c r="C5" s="30"/>
      <c r="D5" s="42"/>
      <c r="E5" s="42"/>
      <c r="F5" s="42"/>
      <c r="G5" s="118"/>
      <c r="H5" s="42"/>
      <c r="I5" s="43"/>
    </row>
    <row r="6" spans="1:9" ht="18.75">
      <c r="A6" s="44"/>
      <c r="B6" s="45" t="s">
        <v>179</v>
      </c>
      <c r="C6" s="30">
        <f>C7+C10+C15+C19+C20+C9</f>
        <v>6227099</v>
      </c>
      <c r="D6" s="30">
        <f>D7+D10+D15+D19+D20+D9</f>
        <v>6479176.5</v>
      </c>
      <c r="E6" s="30">
        <f>E7+E10+E15+E19+E20+E9</f>
        <v>4475948.66</v>
      </c>
      <c r="F6" s="30">
        <f>F7+F10+F15+F19+F20+F9</f>
        <v>6227099</v>
      </c>
      <c r="G6" s="30">
        <f>G7+G10+G15+G19+G20+G9</f>
        <v>4045960.1899999995</v>
      </c>
      <c r="H6" s="46">
        <f>G6/F6*100</f>
        <v>64.97343610564084</v>
      </c>
      <c r="I6" s="46">
        <f>E6/D6*100</f>
        <v>69.0820609687049</v>
      </c>
    </row>
    <row r="7" spans="1:9" ht="18.75">
      <c r="A7" s="44" t="s">
        <v>180</v>
      </c>
      <c r="B7" s="44" t="s">
        <v>181</v>
      </c>
      <c r="C7" s="30">
        <f>C8</f>
        <v>3114700</v>
      </c>
      <c r="D7" s="31">
        <f>D8</f>
        <v>2996175</v>
      </c>
      <c r="E7" s="31">
        <f>E8</f>
        <v>1992525.93</v>
      </c>
      <c r="F7" s="31">
        <f>F8</f>
        <v>3114700</v>
      </c>
      <c r="G7" s="31">
        <f>G8</f>
        <v>2007573.71</v>
      </c>
      <c r="H7" s="46">
        <f aca="true" t="shared" si="0" ref="H7:H70">G7/F7*100</f>
        <v>64.45480174655664</v>
      </c>
      <c r="I7" s="46">
        <f aca="true" t="shared" si="1" ref="I7:I70">E7/D7*100</f>
        <v>66.50232145986132</v>
      </c>
    </row>
    <row r="8" spans="1:9" ht="18.75">
      <c r="A8" s="47" t="s">
        <v>182</v>
      </c>
      <c r="B8" s="48" t="s">
        <v>183</v>
      </c>
      <c r="C8" s="32">
        <v>3114700</v>
      </c>
      <c r="D8" s="49">
        <v>2996175</v>
      </c>
      <c r="E8" s="26">
        <v>1992525.93</v>
      </c>
      <c r="F8" s="49">
        <v>3114700</v>
      </c>
      <c r="G8" s="27">
        <v>2007573.71</v>
      </c>
      <c r="H8" s="50">
        <f t="shared" si="0"/>
        <v>64.45480174655664</v>
      </c>
      <c r="I8" s="50">
        <f t="shared" si="1"/>
        <v>66.50232145986132</v>
      </c>
    </row>
    <row r="9" spans="1:9" ht="37.5">
      <c r="A9" s="87" t="s">
        <v>272</v>
      </c>
      <c r="B9" s="173" t="s">
        <v>271</v>
      </c>
      <c r="C9" s="30">
        <v>63049</v>
      </c>
      <c r="D9" s="31"/>
      <c r="E9" s="29"/>
      <c r="F9" s="31">
        <v>63049</v>
      </c>
      <c r="G9" s="27">
        <v>38636.55</v>
      </c>
      <c r="H9" s="46">
        <f t="shared" si="0"/>
        <v>61.28019476914781</v>
      </c>
      <c r="I9" s="50"/>
    </row>
    <row r="10" spans="1:9" ht="18.75">
      <c r="A10" s="44" t="s">
        <v>184</v>
      </c>
      <c r="B10" s="44" t="s">
        <v>185</v>
      </c>
      <c r="C10" s="30">
        <f>C11+C12+C13+C14</f>
        <v>1620350</v>
      </c>
      <c r="D10" s="30">
        <f>D11+D12+D13+D14</f>
        <v>2136000</v>
      </c>
      <c r="E10" s="30">
        <f>E11+E12+E13+E14</f>
        <v>1492832.3699999999</v>
      </c>
      <c r="F10" s="31">
        <f>F11+F12+F13+F14</f>
        <v>1620350</v>
      </c>
      <c r="G10" s="31">
        <f>G11+G12+G13+G14</f>
        <v>1226854.08</v>
      </c>
      <c r="H10" s="46">
        <f t="shared" si="0"/>
        <v>75.71537507328664</v>
      </c>
      <c r="I10" s="46">
        <f t="shared" si="1"/>
        <v>69.8891558988764</v>
      </c>
    </row>
    <row r="11" spans="1:9" ht="41.25" customHeight="1">
      <c r="A11" s="47" t="s">
        <v>186</v>
      </c>
      <c r="B11" s="51" t="s">
        <v>187</v>
      </c>
      <c r="C11" s="32">
        <v>974000</v>
      </c>
      <c r="D11" s="49">
        <v>1450000</v>
      </c>
      <c r="E11" s="26">
        <v>1043583.71</v>
      </c>
      <c r="F11" s="80">
        <v>974000</v>
      </c>
      <c r="G11" s="26">
        <v>697710.77</v>
      </c>
      <c r="H11" s="50">
        <f t="shared" si="0"/>
        <v>71.63354928131417</v>
      </c>
      <c r="I11" s="50">
        <f t="shared" si="1"/>
        <v>71.9712903448276</v>
      </c>
    </row>
    <row r="12" spans="1:9" ht="37.5" customHeight="1">
      <c r="A12" s="47" t="s">
        <v>188</v>
      </c>
      <c r="B12" s="51" t="s">
        <v>189</v>
      </c>
      <c r="C12" s="32">
        <v>596000</v>
      </c>
      <c r="D12" s="49">
        <v>561000</v>
      </c>
      <c r="E12" s="26">
        <v>412652.12</v>
      </c>
      <c r="F12" s="80">
        <v>596000</v>
      </c>
      <c r="G12" s="26">
        <v>435257.97</v>
      </c>
      <c r="H12" s="50">
        <f t="shared" si="0"/>
        <v>73.02986073825502</v>
      </c>
      <c r="I12" s="50">
        <f t="shared" si="1"/>
        <v>73.55652762923351</v>
      </c>
    </row>
    <row r="13" spans="1:9" ht="18.75">
      <c r="A13" s="47" t="s">
        <v>190</v>
      </c>
      <c r="B13" s="47" t="s">
        <v>191</v>
      </c>
      <c r="C13" s="32">
        <v>43200</v>
      </c>
      <c r="D13" s="49">
        <v>85000</v>
      </c>
      <c r="E13" s="26">
        <v>30264.39</v>
      </c>
      <c r="F13" s="80">
        <v>43200</v>
      </c>
      <c r="G13" s="26">
        <v>86708.35</v>
      </c>
      <c r="H13" s="50">
        <f t="shared" si="0"/>
        <v>200.71377314814816</v>
      </c>
      <c r="I13" s="50">
        <f t="shared" si="1"/>
        <v>35.60516470588235</v>
      </c>
    </row>
    <row r="14" spans="1:9" ht="18.75">
      <c r="A14" s="52" t="s">
        <v>231</v>
      </c>
      <c r="B14" s="53" t="s">
        <v>230</v>
      </c>
      <c r="C14" s="32">
        <v>7150</v>
      </c>
      <c r="D14" s="49">
        <v>40000</v>
      </c>
      <c r="E14" s="26">
        <v>6332.15</v>
      </c>
      <c r="F14" s="80">
        <v>7150</v>
      </c>
      <c r="G14" s="26">
        <v>7176.99</v>
      </c>
      <c r="H14" s="50">
        <f t="shared" si="0"/>
        <v>100.3774825174825</v>
      </c>
      <c r="I14" s="50">
        <f t="shared" si="1"/>
        <v>15.830375</v>
      </c>
    </row>
    <row r="15" spans="1:9" ht="18.75">
      <c r="A15" s="44" t="s">
        <v>192</v>
      </c>
      <c r="B15" s="44" t="s">
        <v>193</v>
      </c>
      <c r="C15" s="55">
        <f>C16+C18+C17</f>
        <v>1385000</v>
      </c>
      <c r="D15" s="31">
        <f>D16+D17+D18</f>
        <v>1305401.5</v>
      </c>
      <c r="E15" s="31">
        <f>E16+E17+E18</f>
        <v>956127.86</v>
      </c>
      <c r="F15" s="56">
        <f>F16+F17+F18</f>
        <v>1385000</v>
      </c>
      <c r="G15" s="31">
        <f>G16+G17+G18</f>
        <v>729323.01</v>
      </c>
      <c r="H15" s="46">
        <f t="shared" si="0"/>
        <v>52.65870108303249</v>
      </c>
      <c r="I15" s="46">
        <f t="shared" si="1"/>
        <v>73.24396823506024</v>
      </c>
    </row>
    <row r="16" spans="1:9" ht="57" customHeight="1">
      <c r="A16" s="47" t="s">
        <v>194</v>
      </c>
      <c r="B16" s="51" t="s">
        <v>195</v>
      </c>
      <c r="C16" s="57">
        <v>115000</v>
      </c>
      <c r="D16" s="49">
        <v>92000</v>
      </c>
      <c r="E16" s="26">
        <v>56169.18</v>
      </c>
      <c r="F16" s="80">
        <v>115000</v>
      </c>
      <c r="G16" s="26">
        <v>50799.09</v>
      </c>
      <c r="H16" s="50">
        <f t="shared" si="0"/>
        <v>44.17312173913043</v>
      </c>
      <c r="I16" s="50">
        <f t="shared" si="1"/>
        <v>61.053456521739136</v>
      </c>
    </row>
    <row r="17" spans="1:9" ht="18.75">
      <c r="A17" s="58" t="s">
        <v>233</v>
      </c>
      <c r="B17" s="59" t="s">
        <v>232</v>
      </c>
      <c r="C17" s="32">
        <v>660000</v>
      </c>
      <c r="D17" s="49">
        <v>622825</v>
      </c>
      <c r="E17" s="26">
        <v>477743.92</v>
      </c>
      <c r="F17" s="80">
        <v>660000</v>
      </c>
      <c r="G17" s="26">
        <v>352693.73</v>
      </c>
      <c r="H17" s="50">
        <f t="shared" si="0"/>
        <v>53.438443939393935</v>
      </c>
      <c r="I17" s="50">
        <f t="shared" si="1"/>
        <v>76.70596395456187</v>
      </c>
    </row>
    <row r="18" spans="1:9" ht="17.25" customHeight="1">
      <c r="A18" s="47" t="s">
        <v>196</v>
      </c>
      <c r="B18" s="60" t="s">
        <v>197</v>
      </c>
      <c r="C18" s="32">
        <v>610000</v>
      </c>
      <c r="D18" s="49">
        <v>590576.5</v>
      </c>
      <c r="E18" s="26">
        <v>422214.76</v>
      </c>
      <c r="F18" s="80">
        <v>610000</v>
      </c>
      <c r="G18" s="26">
        <v>325830.19</v>
      </c>
      <c r="H18" s="50">
        <f t="shared" si="0"/>
        <v>53.41478524590164</v>
      </c>
      <c r="I18" s="50">
        <f t="shared" si="1"/>
        <v>71.491967594376</v>
      </c>
    </row>
    <row r="19" spans="1:9" ht="18.75">
      <c r="A19" s="44" t="s">
        <v>198</v>
      </c>
      <c r="B19" s="44" t="s">
        <v>199</v>
      </c>
      <c r="C19" s="30">
        <v>44000</v>
      </c>
      <c r="D19" s="31">
        <v>41600</v>
      </c>
      <c r="E19" s="27">
        <v>34048.59</v>
      </c>
      <c r="F19" s="107">
        <v>44000</v>
      </c>
      <c r="G19" s="27">
        <v>43551.23</v>
      </c>
      <c r="H19" s="46">
        <f t="shared" si="0"/>
        <v>98.9800681818182</v>
      </c>
      <c r="I19" s="46">
        <f t="shared" si="1"/>
        <v>81.84757211538461</v>
      </c>
    </row>
    <row r="20" spans="1:9" ht="38.25" customHeight="1">
      <c r="A20" s="44" t="s">
        <v>200</v>
      </c>
      <c r="B20" s="173" t="s">
        <v>201</v>
      </c>
      <c r="C20" s="55">
        <v>0</v>
      </c>
      <c r="D20" s="49"/>
      <c r="E20" s="16">
        <f>E21+E22</f>
        <v>413.90999999999997</v>
      </c>
      <c r="F20" s="31"/>
      <c r="G20" s="31">
        <f>G21+G22</f>
        <v>21.61</v>
      </c>
      <c r="H20" s="50"/>
      <c r="I20" s="50"/>
    </row>
    <row r="21" spans="1:9" ht="18" customHeight="1">
      <c r="A21" s="47" t="s">
        <v>202</v>
      </c>
      <c r="B21" s="61" t="s">
        <v>203</v>
      </c>
      <c r="C21" s="32">
        <v>0</v>
      </c>
      <c r="D21" s="49"/>
      <c r="E21" s="26">
        <v>400.09</v>
      </c>
      <c r="F21" s="80"/>
      <c r="G21" s="26">
        <v>0.2</v>
      </c>
      <c r="H21" s="50"/>
      <c r="I21" s="50"/>
    </row>
    <row r="22" spans="1:9" ht="40.5" customHeight="1">
      <c r="A22" s="47" t="s">
        <v>204</v>
      </c>
      <c r="B22" s="61" t="s">
        <v>205</v>
      </c>
      <c r="C22" s="32">
        <v>0</v>
      </c>
      <c r="D22" s="49"/>
      <c r="E22" s="26">
        <v>13.82</v>
      </c>
      <c r="F22" s="80"/>
      <c r="G22" s="26">
        <v>21.41</v>
      </c>
      <c r="H22" s="50"/>
      <c r="I22" s="50"/>
    </row>
    <row r="23" spans="1:9" ht="18.75">
      <c r="A23" s="44"/>
      <c r="B23" s="45" t="s">
        <v>207</v>
      </c>
      <c r="C23" s="55">
        <f>C24+C32+C33+C36+C42+C43</f>
        <v>1160503.1</v>
      </c>
      <c r="D23" s="31">
        <f>D24+D32+D33+D36+D42+D43+D44</f>
        <v>1099305.1</v>
      </c>
      <c r="E23" s="31">
        <f>E24+E32+E33+E36+E42+E43+E44</f>
        <v>752518.1399999999</v>
      </c>
      <c r="F23" s="31">
        <f>F24+F42+F43+F35+F36+F44+F34+F32</f>
        <v>1203119.1</v>
      </c>
      <c r="G23" s="31">
        <f>G24+G32+G33+G36+G42+G43+G44</f>
        <v>930481.1599999999</v>
      </c>
      <c r="H23" s="46">
        <f t="shared" si="0"/>
        <v>77.33907308096096</v>
      </c>
      <c r="I23" s="46">
        <f t="shared" si="1"/>
        <v>68.45398424877678</v>
      </c>
    </row>
    <row r="24" spans="1:9" ht="39" customHeight="1">
      <c r="A24" s="44" t="s">
        <v>208</v>
      </c>
      <c r="B24" s="64" t="s">
        <v>209</v>
      </c>
      <c r="C24" s="55">
        <f>C31+C30+C26+C25</f>
        <v>681742.1</v>
      </c>
      <c r="D24" s="31">
        <f>D25+D26+D30+D31</f>
        <v>635133.4</v>
      </c>
      <c r="E24" s="31">
        <f>E25+E26+E30+E31</f>
        <v>351024.4799999999</v>
      </c>
      <c r="F24" s="31">
        <f>F25+F26+F30+F31</f>
        <v>681742.1</v>
      </c>
      <c r="G24" s="31">
        <f>G25+G26+G30+G31</f>
        <v>420324.67</v>
      </c>
      <c r="H24" s="46">
        <f t="shared" si="0"/>
        <v>61.65449808659316</v>
      </c>
      <c r="I24" s="46">
        <f t="shared" si="1"/>
        <v>55.267835072128136</v>
      </c>
    </row>
    <row r="25" spans="1:9" ht="67.5" customHeight="1">
      <c r="A25" s="47" t="s">
        <v>210</v>
      </c>
      <c r="B25" s="51" t="s">
        <v>211</v>
      </c>
      <c r="C25" s="32"/>
      <c r="D25" s="31"/>
      <c r="E25" s="49">
        <v>127.545</v>
      </c>
      <c r="F25" s="80"/>
      <c r="G25" s="63"/>
      <c r="H25" s="50"/>
      <c r="I25" s="50"/>
    </row>
    <row r="26" spans="1:9" ht="93" customHeight="1">
      <c r="A26" s="47" t="s">
        <v>212</v>
      </c>
      <c r="B26" s="61" t="s">
        <v>151</v>
      </c>
      <c r="C26" s="30">
        <f>C27+C29+C28</f>
        <v>614000</v>
      </c>
      <c r="D26" s="31">
        <f>D27+D28+D29</f>
        <v>544000</v>
      </c>
      <c r="E26" s="31">
        <f>E27+E28+E29</f>
        <v>289479.43499999994</v>
      </c>
      <c r="F26" s="31">
        <f>F27+F29+F28</f>
        <v>614000</v>
      </c>
      <c r="G26" s="31">
        <f>G27+G29+G28</f>
        <v>368628.48</v>
      </c>
      <c r="H26" s="46">
        <f t="shared" si="0"/>
        <v>60.03721172638436</v>
      </c>
      <c r="I26" s="46">
        <f t="shared" si="1"/>
        <v>53.21313143382351</v>
      </c>
    </row>
    <row r="27" spans="1:9" ht="94.5" customHeight="1">
      <c r="A27" s="47" t="s">
        <v>213</v>
      </c>
      <c r="B27" s="61" t="s">
        <v>146</v>
      </c>
      <c r="C27" s="32">
        <v>600000</v>
      </c>
      <c r="D27" s="49">
        <v>530000</v>
      </c>
      <c r="E27" s="26">
        <v>280653.99</v>
      </c>
      <c r="F27" s="49">
        <v>600000</v>
      </c>
      <c r="G27" s="26">
        <v>360908.11</v>
      </c>
      <c r="H27" s="50">
        <f t="shared" si="0"/>
        <v>60.15135166666666</v>
      </c>
      <c r="I27" s="50">
        <f t="shared" si="1"/>
        <v>52.953583018867924</v>
      </c>
    </row>
    <row r="28" spans="1:9" ht="94.5" customHeight="1">
      <c r="A28" s="47" t="s">
        <v>247</v>
      </c>
      <c r="B28" s="66" t="s">
        <v>214</v>
      </c>
      <c r="C28" s="32">
        <v>14000</v>
      </c>
      <c r="D28" s="49">
        <v>14000</v>
      </c>
      <c r="E28" s="26">
        <v>8820.16</v>
      </c>
      <c r="F28" s="49">
        <v>14000</v>
      </c>
      <c r="G28" s="26">
        <v>7715.23</v>
      </c>
      <c r="H28" s="50">
        <f t="shared" si="0"/>
        <v>55.108785714285716</v>
      </c>
      <c r="I28" s="50">
        <f t="shared" si="1"/>
        <v>63.00114285714285</v>
      </c>
    </row>
    <row r="29" spans="1:9" ht="93.75" customHeight="1">
      <c r="A29" s="47" t="s">
        <v>248</v>
      </c>
      <c r="B29" s="66" t="s">
        <v>150</v>
      </c>
      <c r="C29" s="32"/>
      <c r="D29" s="49"/>
      <c r="E29" s="49">
        <v>5.285</v>
      </c>
      <c r="F29" s="49"/>
      <c r="G29" s="26">
        <v>5.14</v>
      </c>
      <c r="H29" s="50"/>
      <c r="I29" s="50"/>
    </row>
    <row r="30" spans="1:9" ht="63.75" customHeight="1">
      <c r="A30" s="47" t="s">
        <v>215</v>
      </c>
      <c r="B30" s="66" t="s">
        <v>216</v>
      </c>
      <c r="C30" s="32">
        <v>11742.1</v>
      </c>
      <c r="D30" s="49">
        <v>15233.4</v>
      </c>
      <c r="E30" s="26">
        <v>9017.52</v>
      </c>
      <c r="F30" s="141">
        <v>11742.1</v>
      </c>
      <c r="G30" s="27">
        <v>12997.73</v>
      </c>
      <c r="H30" s="50">
        <f t="shared" si="0"/>
        <v>110.69340237265905</v>
      </c>
      <c r="I30" s="50">
        <f t="shared" si="1"/>
        <v>59.195714679585656</v>
      </c>
    </row>
    <row r="31" spans="1:9" ht="99.75" customHeight="1">
      <c r="A31" s="47" t="s">
        <v>217</v>
      </c>
      <c r="B31" s="166" t="s">
        <v>218</v>
      </c>
      <c r="C31" s="32">
        <v>56000</v>
      </c>
      <c r="D31" s="49">
        <v>75900</v>
      </c>
      <c r="E31" s="26">
        <v>52399.98</v>
      </c>
      <c r="F31" s="49">
        <v>56000</v>
      </c>
      <c r="G31" s="27">
        <v>38698.46</v>
      </c>
      <c r="H31" s="50">
        <f t="shared" si="0"/>
        <v>69.10439285714286</v>
      </c>
      <c r="I31" s="50">
        <f t="shared" si="1"/>
        <v>69.03818181818183</v>
      </c>
    </row>
    <row r="32" spans="1:9" ht="29.25" customHeight="1">
      <c r="A32" s="44" t="s">
        <v>219</v>
      </c>
      <c r="B32" s="64" t="s">
        <v>220</v>
      </c>
      <c r="C32" s="55">
        <v>20015</v>
      </c>
      <c r="D32" s="31">
        <v>26600</v>
      </c>
      <c r="E32" s="27">
        <v>11262.97</v>
      </c>
      <c r="F32" s="151">
        <v>20015</v>
      </c>
      <c r="G32" s="27">
        <v>8232.42</v>
      </c>
      <c r="H32" s="46">
        <f t="shared" si="0"/>
        <v>41.131251561329</v>
      </c>
      <c r="I32" s="46">
        <f t="shared" si="1"/>
        <v>42.34199248120301</v>
      </c>
    </row>
    <row r="33" spans="1:9" ht="36.75" customHeight="1">
      <c r="A33" s="44" t="s">
        <v>221</v>
      </c>
      <c r="B33" s="64" t="s">
        <v>222</v>
      </c>
      <c r="C33" s="55">
        <f>C34+C35</f>
        <v>2986</v>
      </c>
      <c r="D33" s="31">
        <f>D35+D34</f>
        <v>6675</v>
      </c>
      <c r="E33" s="31">
        <f>E35+E34</f>
        <v>16758.19</v>
      </c>
      <c r="F33" s="56">
        <f>F35+F34</f>
        <v>2986</v>
      </c>
      <c r="G33" s="31">
        <f>G35+G34</f>
        <v>12390</v>
      </c>
      <c r="H33" s="46">
        <f t="shared" si="0"/>
        <v>414.93636972538513</v>
      </c>
      <c r="I33" s="46">
        <f t="shared" si="1"/>
        <v>251.05902621722845</v>
      </c>
    </row>
    <row r="34" spans="1:9" ht="36.75" customHeight="1">
      <c r="A34" s="47" t="s">
        <v>57</v>
      </c>
      <c r="B34" s="51" t="s">
        <v>0</v>
      </c>
      <c r="C34" s="32">
        <v>336</v>
      </c>
      <c r="D34" s="49">
        <v>25</v>
      </c>
      <c r="E34" s="26">
        <v>127.05</v>
      </c>
      <c r="F34" s="80">
        <v>336</v>
      </c>
      <c r="G34" s="26">
        <v>189.38</v>
      </c>
      <c r="H34" s="50">
        <f t="shared" si="0"/>
        <v>56.36309523809524</v>
      </c>
      <c r="I34" s="50">
        <f t="shared" si="1"/>
        <v>508.2</v>
      </c>
    </row>
    <row r="35" spans="1:9" ht="59.25" customHeight="1">
      <c r="A35" s="47" t="s">
        <v>1</v>
      </c>
      <c r="B35" s="51" t="s">
        <v>0</v>
      </c>
      <c r="C35" s="32">
        <v>2650</v>
      </c>
      <c r="D35" s="49">
        <v>6650</v>
      </c>
      <c r="E35" s="26">
        <v>16631.14</v>
      </c>
      <c r="F35" s="80">
        <v>2650</v>
      </c>
      <c r="G35" s="26">
        <v>12200.62</v>
      </c>
      <c r="H35" s="50">
        <f t="shared" si="0"/>
        <v>460.40075471698117</v>
      </c>
      <c r="I35" s="50">
        <f t="shared" si="1"/>
        <v>250.09233082706768</v>
      </c>
    </row>
    <row r="36" spans="1:9" ht="41.25" customHeight="1">
      <c r="A36" s="44" t="s">
        <v>223</v>
      </c>
      <c r="B36" s="173" t="s">
        <v>224</v>
      </c>
      <c r="C36" s="55">
        <f>C37+C38+C39</f>
        <v>286000</v>
      </c>
      <c r="D36" s="31">
        <f>D37+D38+D39</f>
        <v>266327.6</v>
      </c>
      <c r="E36" s="31">
        <f>E37+E38+E39</f>
        <v>232011.65000000002</v>
      </c>
      <c r="F36" s="31">
        <f>F37+F38+F39</f>
        <v>328616</v>
      </c>
      <c r="G36" s="31">
        <f>G37+G38+G39</f>
        <v>312817.12</v>
      </c>
      <c r="H36" s="50">
        <f t="shared" si="0"/>
        <v>95.1922973927015</v>
      </c>
      <c r="I36" s="50">
        <f t="shared" si="1"/>
        <v>87.1151356449726</v>
      </c>
    </row>
    <row r="37" spans="1:9" ht="20.25" customHeight="1">
      <c r="A37" s="47" t="s">
        <v>225</v>
      </c>
      <c r="B37" s="61" t="s">
        <v>226</v>
      </c>
      <c r="C37" s="32">
        <v>2000</v>
      </c>
      <c r="D37" s="49">
        <v>2500</v>
      </c>
      <c r="E37" s="26">
        <v>2491.41</v>
      </c>
      <c r="F37" s="80">
        <v>2000</v>
      </c>
      <c r="G37" s="26">
        <v>4670</v>
      </c>
      <c r="H37" s="50">
        <f t="shared" si="0"/>
        <v>233.5</v>
      </c>
      <c r="I37" s="50">
        <f t="shared" si="1"/>
        <v>99.65639999999999</v>
      </c>
    </row>
    <row r="38" spans="1:9" ht="101.25" customHeight="1">
      <c r="A38" s="47" t="s">
        <v>227</v>
      </c>
      <c r="B38" s="61" t="s">
        <v>273</v>
      </c>
      <c r="C38" s="32">
        <v>125000</v>
      </c>
      <c r="D38" s="49">
        <v>141827.6</v>
      </c>
      <c r="E38" s="26">
        <v>123948.44</v>
      </c>
      <c r="F38" s="13">
        <f>125000+42616</f>
        <v>167616</v>
      </c>
      <c r="G38" s="26">
        <v>105340.33</v>
      </c>
      <c r="H38" s="46">
        <f t="shared" si="0"/>
        <v>62.846225897289045</v>
      </c>
      <c r="I38" s="46">
        <f t="shared" si="1"/>
        <v>87.39373718514591</v>
      </c>
    </row>
    <row r="39" spans="1:9" ht="39" customHeight="1">
      <c r="A39" s="67" t="s">
        <v>3</v>
      </c>
      <c r="B39" s="65" t="s">
        <v>153</v>
      </c>
      <c r="C39" s="68">
        <f>C40+C41</f>
        <v>159000</v>
      </c>
      <c r="D39" s="69">
        <f>D40+D41</f>
        <v>122000</v>
      </c>
      <c r="E39" s="69">
        <f>E40+E41</f>
        <v>105571.8</v>
      </c>
      <c r="F39" s="69">
        <f>F40+F41</f>
        <v>159000</v>
      </c>
      <c r="G39" s="69">
        <f>G40+G41</f>
        <v>202806.78999999998</v>
      </c>
      <c r="H39" s="50">
        <f t="shared" si="0"/>
        <v>127.55144025157233</v>
      </c>
      <c r="I39" s="50">
        <f t="shared" si="1"/>
        <v>86.53426229508196</v>
      </c>
    </row>
    <row r="40" spans="1:9" ht="56.25">
      <c r="A40" s="47" t="s">
        <v>173</v>
      </c>
      <c r="B40" s="61" t="s">
        <v>172</v>
      </c>
      <c r="C40" s="32">
        <v>156000</v>
      </c>
      <c r="D40" s="49">
        <v>120000</v>
      </c>
      <c r="E40" s="26">
        <v>102428.06</v>
      </c>
      <c r="F40" s="141">
        <v>156000</v>
      </c>
      <c r="G40" s="26">
        <v>182802.58</v>
      </c>
      <c r="H40" s="50">
        <f t="shared" si="0"/>
        <v>117.18114102564101</v>
      </c>
      <c r="I40" s="50">
        <f t="shared" si="1"/>
        <v>85.35671666666667</v>
      </c>
    </row>
    <row r="41" spans="1:9" ht="75">
      <c r="A41" s="47" t="s">
        <v>41</v>
      </c>
      <c r="B41" s="61" t="s">
        <v>42</v>
      </c>
      <c r="C41" s="32">
        <v>3000</v>
      </c>
      <c r="D41" s="49">
        <v>2000</v>
      </c>
      <c r="E41" s="26">
        <v>3143.74</v>
      </c>
      <c r="F41" s="142">
        <v>3000</v>
      </c>
      <c r="G41" s="26">
        <v>20004.21</v>
      </c>
      <c r="H41" s="50">
        <f t="shared" si="0"/>
        <v>666.8069999999999</v>
      </c>
      <c r="I41" s="50">
        <f t="shared" si="1"/>
        <v>157.18699999999998</v>
      </c>
    </row>
    <row r="42" spans="1:9" ht="19.5" customHeight="1">
      <c r="A42" s="44" t="s">
        <v>4</v>
      </c>
      <c r="B42" s="173" t="s">
        <v>5</v>
      </c>
      <c r="C42" s="30">
        <v>100900</v>
      </c>
      <c r="D42" s="31">
        <v>100300</v>
      </c>
      <c r="E42" s="27">
        <v>90628.88</v>
      </c>
      <c r="F42" s="95">
        <v>100900</v>
      </c>
      <c r="G42" s="27">
        <v>110545.86</v>
      </c>
      <c r="H42" s="46">
        <f t="shared" si="0"/>
        <v>109.55982160555004</v>
      </c>
      <c r="I42" s="46">
        <f t="shared" si="1"/>
        <v>90.35780658025922</v>
      </c>
    </row>
    <row r="43" spans="1:9" ht="24.75" customHeight="1">
      <c r="A43" s="44" t="s">
        <v>6</v>
      </c>
      <c r="B43" s="173" t="s">
        <v>7</v>
      </c>
      <c r="C43" s="30">
        <v>68860</v>
      </c>
      <c r="D43" s="31">
        <v>61279.1</v>
      </c>
      <c r="E43" s="29">
        <v>49084.52</v>
      </c>
      <c r="F43" s="95">
        <v>68860</v>
      </c>
      <c r="G43" s="27">
        <v>55371.52</v>
      </c>
      <c r="H43" s="46">
        <f t="shared" si="0"/>
        <v>80.41173395294801</v>
      </c>
      <c r="I43" s="46">
        <f t="shared" si="1"/>
        <v>80.09993619357986</v>
      </c>
    </row>
    <row r="44" spans="1:9" ht="19.5" customHeight="1">
      <c r="A44" s="44" t="s">
        <v>8</v>
      </c>
      <c r="B44" s="173" t="s">
        <v>9</v>
      </c>
      <c r="C44" s="30"/>
      <c r="D44" s="31">
        <v>2990</v>
      </c>
      <c r="E44" s="29">
        <v>1747.45</v>
      </c>
      <c r="F44" s="95"/>
      <c r="G44" s="27">
        <v>10799.57</v>
      </c>
      <c r="H44" s="46"/>
      <c r="I44" s="46">
        <f t="shared" si="1"/>
        <v>58.44314381270903</v>
      </c>
    </row>
    <row r="45" spans="1:9" ht="18.75">
      <c r="A45" s="47"/>
      <c r="B45" s="71" t="s">
        <v>12</v>
      </c>
      <c r="C45" s="30">
        <f>C23+C6</f>
        <v>7387602.1</v>
      </c>
      <c r="D45" s="31">
        <f>D23+D6</f>
        <v>7578481.6</v>
      </c>
      <c r="E45" s="31">
        <f>E23+E6</f>
        <v>5228466.8</v>
      </c>
      <c r="F45" s="126">
        <f>F23+F6</f>
        <v>7430218.1</v>
      </c>
      <c r="G45" s="126">
        <f>G23+G6</f>
        <v>4976441.35</v>
      </c>
      <c r="H45" s="46">
        <f t="shared" si="0"/>
        <v>66.97571030923035</v>
      </c>
      <c r="I45" s="46">
        <f t="shared" si="1"/>
        <v>68.99095459966546</v>
      </c>
    </row>
    <row r="46" spans="1:9" ht="19.5" customHeight="1">
      <c r="A46" s="44" t="s">
        <v>13</v>
      </c>
      <c r="B46" s="173" t="s">
        <v>14</v>
      </c>
      <c r="C46" s="31">
        <f>C47+C48+C49+C50</f>
        <v>1999865.59</v>
      </c>
      <c r="D46" s="31">
        <f>D47+D48+D49+D50</f>
        <v>4494128.42</v>
      </c>
      <c r="E46" s="31">
        <f>E47+E48+E49+E50</f>
        <v>2748512.15</v>
      </c>
      <c r="F46" s="126">
        <f>F47+F48+F49+F50</f>
        <v>5766358.3</v>
      </c>
      <c r="G46" s="126">
        <f>G47+G48+G49+G50</f>
        <v>3856178.99</v>
      </c>
      <c r="H46" s="46">
        <f t="shared" si="0"/>
        <v>66.87373190112034</v>
      </c>
      <c r="I46" s="46">
        <f t="shared" si="1"/>
        <v>61.1578462637701</v>
      </c>
    </row>
    <row r="47" spans="1:9" ht="37.5" customHeight="1">
      <c r="A47" s="44" t="s">
        <v>15</v>
      </c>
      <c r="B47" s="173" t="s">
        <v>16</v>
      </c>
      <c r="C47" s="173"/>
      <c r="D47" s="49"/>
      <c r="E47" s="49"/>
      <c r="F47" s="8">
        <v>34764</v>
      </c>
      <c r="G47" s="26">
        <v>15646.94</v>
      </c>
      <c r="H47" s="50">
        <f t="shared" si="0"/>
        <v>45.009032332297785</v>
      </c>
      <c r="I47" s="50"/>
    </row>
    <row r="48" spans="1:9" ht="39.75" customHeight="1">
      <c r="A48" s="44" t="s">
        <v>17</v>
      </c>
      <c r="B48" s="173" t="s">
        <v>18</v>
      </c>
      <c r="C48" s="32">
        <v>1999865.59</v>
      </c>
      <c r="D48" s="49">
        <v>2060262.15</v>
      </c>
      <c r="E48" s="63">
        <v>1526439.94</v>
      </c>
      <c r="F48" s="8">
        <v>2609671.53</v>
      </c>
      <c r="G48" s="26">
        <f>2067003.59+11941.29</f>
        <v>2078944.8800000001</v>
      </c>
      <c r="H48" s="50">
        <f t="shared" si="0"/>
        <v>79.66308618157781</v>
      </c>
      <c r="I48" s="50">
        <f t="shared" si="1"/>
        <v>74.08959777278828</v>
      </c>
    </row>
    <row r="49" spans="1:9" ht="42" customHeight="1">
      <c r="A49" s="44" t="s">
        <v>19</v>
      </c>
      <c r="B49" s="173" t="s">
        <v>20</v>
      </c>
      <c r="C49" s="32"/>
      <c r="D49" s="49">
        <f>2410122.93+400</f>
        <v>2410522.93</v>
      </c>
      <c r="E49" s="63">
        <v>1201871.19</v>
      </c>
      <c r="F49" s="8">
        <f>3092978.31+6169.02</f>
        <v>3099147.33</v>
      </c>
      <c r="G49" s="26">
        <v>1739062.43</v>
      </c>
      <c r="H49" s="50">
        <f t="shared" si="0"/>
        <v>56.11422255294974</v>
      </c>
      <c r="I49" s="50">
        <f t="shared" si="1"/>
        <v>49.85935520638254</v>
      </c>
    </row>
    <row r="50" spans="1:9" ht="18.75">
      <c r="A50" s="44" t="s">
        <v>84</v>
      </c>
      <c r="B50" s="173" t="s">
        <v>21</v>
      </c>
      <c r="C50" s="173"/>
      <c r="D50" s="49">
        <v>23343.34</v>
      </c>
      <c r="E50" s="63">
        <v>20201.02</v>
      </c>
      <c r="F50" s="8">
        <v>22775.44</v>
      </c>
      <c r="G50" s="26">
        <v>22524.74</v>
      </c>
      <c r="H50" s="50">
        <f t="shared" si="0"/>
        <v>98.89925287941749</v>
      </c>
      <c r="I50" s="50">
        <f t="shared" si="1"/>
        <v>86.53868726583256</v>
      </c>
    </row>
    <row r="51" spans="1:9" ht="21.75" customHeight="1">
      <c r="A51" s="44" t="s">
        <v>22</v>
      </c>
      <c r="B51" s="173" t="s">
        <v>23</v>
      </c>
      <c r="C51" s="173"/>
      <c r="D51" s="31">
        <v>8267.16</v>
      </c>
      <c r="E51" s="31">
        <v>8931.16</v>
      </c>
      <c r="F51" s="126">
        <v>47110.8</v>
      </c>
      <c r="G51" s="27">
        <v>7000</v>
      </c>
      <c r="H51" s="50"/>
      <c r="I51" s="50">
        <f t="shared" si="1"/>
        <v>108.03177874868757</v>
      </c>
    </row>
    <row r="52" spans="1:9" ht="41.25" customHeight="1">
      <c r="A52" s="44" t="s">
        <v>163</v>
      </c>
      <c r="B52" s="173" t="s">
        <v>10</v>
      </c>
      <c r="C52" s="173"/>
      <c r="D52" s="72"/>
      <c r="E52" s="29">
        <v>10432.68</v>
      </c>
      <c r="F52" s="153"/>
      <c r="G52" s="27">
        <v>2758.14</v>
      </c>
      <c r="H52" s="50"/>
      <c r="I52" s="50"/>
    </row>
    <row r="53" spans="1:9" ht="23.25" customHeight="1">
      <c r="A53" s="44" t="s">
        <v>162</v>
      </c>
      <c r="B53" s="173" t="s">
        <v>11</v>
      </c>
      <c r="C53" s="173"/>
      <c r="D53" s="49"/>
      <c r="E53" s="29">
        <v>-42270.64</v>
      </c>
      <c r="F53" s="22">
        <v>-71928.63</v>
      </c>
      <c r="G53" s="27">
        <f>-594412.16+11552.18</f>
        <v>-582859.98</v>
      </c>
      <c r="H53" s="50"/>
      <c r="I53" s="50"/>
    </row>
    <row r="54" spans="1:9" ht="18.75">
      <c r="A54" s="47"/>
      <c r="B54" s="73" t="s">
        <v>24</v>
      </c>
      <c r="C54" s="31">
        <f>C45+C46+C51+C52+C53</f>
        <v>9387467.69</v>
      </c>
      <c r="D54" s="31">
        <f>D45+D46+D51+D52+D53</f>
        <v>12080877.18</v>
      </c>
      <c r="E54" s="31">
        <f>E45+E46+E51+E52+E53</f>
        <v>7954072.149999999</v>
      </c>
      <c r="F54" s="126">
        <f>F45+F46+F51+F52+F53</f>
        <v>13171758.569999998</v>
      </c>
      <c r="G54" s="126">
        <f>G45+G46+G51+G52+G53</f>
        <v>8259518.5</v>
      </c>
      <c r="H54" s="46">
        <f t="shared" si="0"/>
        <v>62.706270055783456</v>
      </c>
      <c r="I54" s="46">
        <f t="shared" si="1"/>
        <v>65.84018719408917</v>
      </c>
    </row>
    <row r="55" spans="1:9" ht="18.75">
      <c r="A55" s="40" t="s">
        <v>25</v>
      </c>
      <c r="B55" s="41" t="s">
        <v>26</v>
      </c>
      <c r="C55" s="41"/>
      <c r="D55" s="74"/>
      <c r="E55" s="74"/>
      <c r="F55" s="134"/>
      <c r="G55" s="135"/>
      <c r="H55" s="46"/>
      <c r="I55" s="46"/>
    </row>
    <row r="56" spans="1:9" ht="18.75" customHeight="1">
      <c r="A56" s="75" t="s">
        <v>27</v>
      </c>
      <c r="B56" s="71" t="s">
        <v>28</v>
      </c>
      <c r="C56" s="31">
        <f>C57+C58+C59+C60+C61+C62+C63</f>
        <v>1010842.4299999999</v>
      </c>
      <c r="D56" s="31">
        <f>D57+D58+D59+D60+D61+D62+D63</f>
        <v>666228.6699999999</v>
      </c>
      <c r="E56" s="31">
        <f>E57+E58+E59+E60+E61+E62+E63</f>
        <v>431325.02</v>
      </c>
      <c r="F56" s="31">
        <f>F57+F58+F59+F60+F61+F62+F63</f>
        <v>1032533.47</v>
      </c>
      <c r="G56" s="31">
        <f>G57+G58+G59+G60+G61+G62+G63</f>
        <v>556044.69</v>
      </c>
      <c r="H56" s="46">
        <f t="shared" si="0"/>
        <v>53.852461557493136</v>
      </c>
      <c r="I56" s="46">
        <f t="shared" si="1"/>
        <v>64.74128770231398</v>
      </c>
    </row>
    <row r="57" spans="1:9" ht="39.75" customHeight="1">
      <c r="A57" s="77" t="s">
        <v>29</v>
      </c>
      <c r="B57" s="78" t="s">
        <v>30</v>
      </c>
      <c r="C57" s="79">
        <v>2774</v>
      </c>
      <c r="D57" s="123">
        <v>2133</v>
      </c>
      <c r="E57" s="8">
        <v>1676.88</v>
      </c>
      <c r="F57" s="8">
        <v>2774</v>
      </c>
      <c r="G57" s="8">
        <v>1790.16</v>
      </c>
      <c r="H57" s="50">
        <f t="shared" si="0"/>
        <v>64.53352559480894</v>
      </c>
      <c r="I57" s="50">
        <f t="shared" si="1"/>
        <v>78.61603375527426</v>
      </c>
    </row>
    <row r="58" spans="1:9" ht="59.25" customHeight="1">
      <c r="A58" s="77" t="s">
        <v>31</v>
      </c>
      <c r="B58" s="78" t="s">
        <v>32</v>
      </c>
      <c r="C58" s="79">
        <v>92589</v>
      </c>
      <c r="D58" s="123">
        <v>82747</v>
      </c>
      <c r="E58" s="8">
        <v>65473.93</v>
      </c>
      <c r="F58" s="8">
        <v>92589</v>
      </c>
      <c r="G58" s="8">
        <v>63696.58</v>
      </c>
      <c r="H58" s="50">
        <f t="shared" si="0"/>
        <v>68.79497564505503</v>
      </c>
      <c r="I58" s="50">
        <f t="shared" si="1"/>
        <v>79.12544261423375</v>
      </c>
    </row>
    <row r="59" spans="1:9" ht="58.5" customHeight="1">
      <c r="A59" s="77" t="s">
        <v>33</v>
      </c>
      <c r="B59" s="78" t="s">
        <v>34</v>
      </c>
      <c r="C59" s="79">
        <v>122678</v>
      </c>
      <c r="D59" s="123">
        <v>104128.75</v>
      </c>
      <c r="E59" s="8">
        <v>81404.61</v>
      </c>
      <c r="F59" s="8">
        <v>140899</v>
      </c>
      <c r="G59" s="8">
        <v>98769.63</v>
      </c>
      <c r="H59" s="50">
        <f t="shared" si="0"/>
        <v>70.09959616462857</v>
      </c>
      <c r="I59" s="50">
        <f t="shared" si="1"/>
        <v>78.17688198504256</v>
      </c>
    </row>
    <row r="60" spans="1:9" ht="57.75" customHeight="1">
      <c r="A60" s="77" t="s">
        <v>35</v>
      </c>
      <c r="B60" s="78" t="s">
        <v>36</v>
      </c>
      <c r="C60" s="79">
        <v>116262.67</v>
      </c>
      <c r="D60" s="8">
        <v>103313.89</v>
      </c>
      <c r="E60" s="8">
        <v>74413.78</v>
      </c>
      <c r="F60" s="8">
        <v>97691.66</v>
      </c>
      <c r="G60" s="8">
        <v>68609.97</v>
      </c>
      <c r="H60" s="50">
        <f t="shared" si="0"/>
        <v>70.23114357970782</v>
      </c>
      <c r="I60" s="50">
        <f t="shared" si="1"/>
        <v>72.02688815608434</v>
      </c>
    </row>
    <row r="61" spans="1:9" ht="18.75">
      <c r="A61" s="81" t="s">
        <v>37</v>
      </c>
      <c r="B61" s="61" t="s">
        <v>38</v>
      </c>
      <c r="C61" s="124">
        <v>1740</v>
      </c>
      <c r="D61" s="14">
        <v>3697.53</v>
      </c>
      <c r="E61" s="8">
        <v>3443.89</v>
      </c>
      <c r="F61" s="14">
        <v>2373</v>
      </c>
      <c r="G61" s="14">
        <v>1230.16</v>
      </c>
      <c r="H61" s="50">
        <f t="shared" si="0"/>
        <v>51.83986514959966</v>
      </c>
      <c r="I61" s="50">
        <f t="shared" si="1"/>
        <v>93.1402855419699</v>
      </c>
    </row>
    <row r="62" spans="1:9" ht="18.75" customHeight="1">
      <c r="A62" s="81" t="s">
        <v>39</v>
      </c>
      <c r="B62" s="59" t="s">
        <v>40</v>
      </c>
      <c r="C62" s="80">
        <v>122671.56</v>
      </c>
      <c r="D62" s="14">
        <v>39319.59</v>
      </c>
      <c r="E62" s="8"/>
      <c r="F62" s="14">
        <v>56951.72</v>
      </c>
      <c r="G62" s="14">
        <v>0</v>
      </c>
      <c r="H62" s="50"/>
      <c r="I62" s="50"/>
    </row>
    <row r="63" spans="1:9" ht="20.25" customHeight="1">
      <c r="A63" s="81" t="s">
        <v>154</v>
      </c>
      <c r="B63" s="59" t="s">
        <v>43</v>
      </c>
      <c r="C63" s="80">
        <v>552127.2</v>
      </c>
      <c r="D63" s="14">
        <v>330888.91</v>
      </c>
      <c r="E63" s="8">
        <v>204911.93</v>
      </c>
      <c r="F63" s="14">
        <f>633086.07+6169.02</f>
        <v>639255.09</v>
      </c>
      <c r="G63" s="14">
        <v>321948.19</v>
      </c>
      <c r="H63" s="46">
        <f t="shared" si="0"/>
        <v>50.363023312024005</v>
      </c>
      <c r="I63" s="46">
        <f t="shared" si="1"/>
        <v>61.927711629863936</v>
      </c>
    </row>
    <row r="64" spans="1:9" ht="18.75" customHeight="1">
      <c r="A64" s="75" t="s">
        <v>44</v>
      </c>
      <c r="B64" s="83" t="s">
        <v>45</v>
      </c>
      <c r="C64" s="56">
        <f>C65</f>
        <v>495</v>
      </c>
      <c r="D64" s="31">
        <f>D65</f>
        <v>592.6</v>
      </c>
      <c r="E64" s="31">
        <f>E65</f>
        <v>350.3</v>
      </c>
      <c r="F64" s="31">
        <f>F65</f>
        <v>495</v>
      </c>
      <c r="G64" s="31">
        <f>G65</f>
        <v>280.11</v>
      </c>
      <c r="H64" s="46">
        <f t="shared" si="0"/>
        <v>56.587878787878786</v>
      </c>
      <c r="I64" s="50">
        <f t="shared" si="1"/>
        <v>59.11238609517381</v>
      </c>
    </row>
    <row r="65" spans="1:9" ht="18.75" customHeight="1">
      <c r="A65" s="81" t="s">
        <v>46</v>
      </c>
      <c r="B65" s="59" t="s">
        <v>47</v>
      </c>
      <c r="C65" s="80">
        <v>495</v>
      </c>
      <c r="D65" s="14">
        <v>592.6</v>
      </c>
      <c r="E65" s="8">
        <v>350.3</v>
      </c>
      <c r="F65" s="8">
        <v>495</v>
      </c>
      <c r="G65" s="14">
        <v>280.11</v>
      </c>
      <c r="H65" s="50">
        <f t="shared" si="0"/>
        <v>56.587878787878786</v>
      </c>
      <c r="I65" s="50">
        <f t="shared" si="1"/>
        <v>59.11238609517381</v>
      </c>
    </row>
    <row r="66" spans="1:9" ht="39" customHeight="1">
      <c r="A66" s="75" t="s">
        <v>48</v>
      </c>
      <c r="B66" s="83" t="s">
        <v>49</v>
      </c>
      <c r="C66" s="31">
        <f>C67+C68</f>
        <v>60568.5</v>
      </c>
      <c r="D66" s="31">
        <f>SUM(D67:D68)</f>
        <v>55459.8</v>
      </c>
      <c r="E66" s="31">
        <f>SUM(E67:E68)</f>
        <v>39502.26</v>
      </c>
      <c r="F66" s="31">
        <f>SUM(F67:F68)</f>
        <v>62943.79</v>
      </c>
      <c r="G66" s="31">
        <f>SUM(G67:G68)</f>
        <v>40612.12</v>
      </c>
      <c r="H66" s="46">
        <f t="shared" si="0"/>
        <v>64.52124983258874</v>
      </c>
      <c r="I66" s="46">
        <f t="shared" si="1"/>
        <v>71.22683457206843</v>
      </c>
    </row>
    <row r="67" spans="1:9" ht="18.75" customHeight="1">
      <c r="A67" s="81" t="s">
        <v>50</v>
      </c>
      <c r="B67" s="59" t="s">
        <v>51</v>
      </c>
      <c r="C67" s="80">
        <v>12448.5</v>
      </c>
      <c r="D67" s="14">
        <v>11364.3</v>
      </c>
      <c r="E67" s="8">
        <v>7804.46</v>
      </c>
      <c r="F67" s="14">
        <v>14874.6</v>
      </c>
      <c r="G67" s="14">
        <v>10691.08</v>
      </c>
      <c r="H67" s="50">
        <f t="shared" si="0"/>
        <v>71.87473948879297</v>
      </c>
      <c r="I67" s="50">
        <f t="shared" si="1"/>
        <v>68.67523736613782</v>
      </c>
    </row>
    <row r="68" spans="1:9" ht="58.5" customHeight="1">
      <c r="A68" s="81" t="s">
        <v>52</v>
      </c>
      <c r="B68" s="78" t="s">
        <v>53</v>
      </c>
      <c r="C68" s="93">
        <v>48120</v>
      </c>
      <c r="D68" s="123">
        <v>44095.5</v>
      </c>
      <c r="E68" s="123">
        <v>31697.8</v>
      </c>
      <c r="F68" s="8">
        <v>48069.19</v>
      </c>
      <c r="G68" s="8">
        <v>29921.04</v>
      </c>
      <c r="H68" s="50">
        <f t="shared" si="0"/>
        <v>62.24577530846681</v>
      </c>
      <c r="I68" s="50">
        <f t="shared" si="1"/>
        <v>71.88443265185789</v>
      </c>
    </row>
    <row r="69" spans="1:9" ht="18.75" customHeight="1">
      <c r="A69" s="75" t="s">
        <v>54</v>
      </c>
      <c r="B69" s="83" t="s">
        <v>55</v>
      </c>
      <c r="C69" s="31">
        <f>C70+C72+C73+C74+C75+C71</f>
        <v>1592522.1</v>
      </c>
      <c r="D69" s="31">
        <f>D71+D72+D73+D74+D75+D70</f>
        <v>2738378.62</v>
      </c>
      <c r="E69" s="31">
        <f>E71+E72+E73+E74+E75+E70</f>
        <v>1335614.3699999999</v>
      </c>
      <c r="F69" s="31">
        <f>F71+F72+F73+F74+F75+F70</f>
        <v>2674940.91</v>
      </c>
      <c r="G69" s="31">
        <f>G71+G72+G73+G74+G75+G70</f>
        <v>1817971.98</v>
      </c>
      <c r="H69" s="46">
        <f t="shared" si="0"/>
        <v>67.96307063096955</v>
      </c>
      <c r="I69" s="46">
        <f t="shared" si="1"/>
        <v>48.773911695235185</v>
      </c>
    </row>
    <row r="70" spans="1:9" ht="18.75" customHeight="1">
      <c r="A70" s="81" t="s">
        <v>56</v>
      </c>
      <c r="B70" s="61" t="s">
        <v>61</v>
      </c>
      <c r="C70" s="79">
        <v>14778</v>
      </c>
      <c r="D70" s="121">
        <v>136186.73</v>
      </c>
      <c r="E70" s="121">
        <v>57633.58</v>
      </c>
      <c r="F70" s="8">
        <f>1274-800</f>
        <v>474</v>
      </c>
      <c r="G70" s="14">
        <v>636.49</v>
      </c>
      <c r="H70" s="50">
        <f t="shared" si="0"/>
        <v>134.2805907172996</v>
      </c>
      <c r="I70" s="50">
        <f t="shared" si="1"/>
        <v>42.319527019996734</v>
      </c>
    </row>
    <row r="71" spans="1:9" ht="18.75" customHeight="1">
      <c r="A71" s="81" t="s">
        <v>59</v>
      </c>
      <c r="B71" s="61" t="s">
        <v>60</v>
      </c>
      <c r="C71" s="79">
        <v>7309</v>
      </c>
      <c r="D71" s="121">
        <v>7730.76</v>
      </c>
      <c r="E71" s="121">
        <v>4745.11</v>
      </c>
      <c r="F71" s="14">
        <v>7385</v>
      </c>
      <c r="G71" s="14">
        <v>5140.51</v>
      </c>
      <c r="H71" s="50">
        <f aca="true" t="shared" si="2" ref="H71:H105">G71/F71*100</f>
        <v>69.60744752877454</v>
      </c>
      <c r="I71" s="50">
        <f aca="true" t="shared" si="3" ref="I71:I105">E71/D71*100</f>
        <v>61.3796056273898</v>
      </c>
    </row>
    <row r="72" spans="1:9" ht="18.75" customHeight="1">
      <c r="A72" s="81" t="s">
        <v>62</v>
      </c>
      <c r="B72" s="85" t="s">
        <v>63</v>
      </c>
      <c r="C72" s="79">
        <v>335266.1</v>
      </c>
      <c r="D72" s="121">
        <v>396782.36</v>
      </c>
      <c r="E72" s="121">
        <v>274567.84</v>
      </c>
      <c r="F72" s="14">
        <v>361709.7</v>
      </c>
      <c r="G72" s="14">
        <v>256663.04</v>
      </c>
      <c r="H72" s="50">
        <f t="shared" si="2"/>
        <v>70.95829611425958</v>
      </c>
      <c r="I72" s="50">
        <f t="shared" si="3"/>
        <v>69.19860046197618</v>
      </c>
    </row>
    <row r="73" spans="1:9" ht="18.75" customHeight="1">
      <c r="A73" s="81" t="s">
        <v>65</v>
      </c>
      <c r="B73" s="78" t="s">
        <v>64</v>
      </c>
      <c r="C73" s="79">
        <v>1042616</v>
      </c>
      <c r="D73" s="121">
        <v>2022798.35</v>
      </c>
      <c r="E73" s="121">
        <v>886632.48</v>
      </c>
      <c r="F73" s="14">
        <v>2097679.48</v>
      </c>
      <c r="G73" s="14">
        <v>1436467.46</v>
      </c>
      <c r="H73" s="50">
        <f t="shared" si="2"/>
        <v>68.47888219796096</v>
      </c>
      <c r="I73" s="50">
        <f t="shared" si="3"/>
        <v>43.831975639094225</v>
      </c>
    </row>
    <row r="74" spans="1:9" ht="18.75" customHeight="1">
      <c r="A74" s="81" t="s">
        <v>66</v>
      </c>
      <c r="B74" s="59" t="s">
        <v>67</v>
      </c>
      <c r="C74" s="79">
        <v>27357</v>
      </c>
      <c r="D74" s="14">
        <v>27255.9</v>
      </c>
      <c r="E74" s="8">
        <v>17638.64</v>
      </c>
      <c r="F74" s="14">
        <v>30181.73</v>
      </c>
      <c r="G74" s="14">
        <v>18201.01</v>
      </c>
      <c r="H74" s="50">
        <f t="shared" si="2"/>
        <v>60.30472739634208</v>
      </c>
      <c r="I74" s="50">
        <f t="shared" si="3"/>
        <v>64.71494245282672</v>
      </c>
    </row>
    <row r="75" spans="1:9" ht="18.75" customHeight="1">
      <c r="A75" s="81" t="s">
        <v>68</v>
      </c>
      <c r="B75" s="59" t="s">
        <v>69</v>
      </c>
      <c r="C75" s="79">
        <v>165196</v>
      </c>
      <c r="D75" s="14">
        <v>147624.52</v>
      </c>
      <c r="E75" s="8">
        <v>94396.72</v>
      </c>
      <c r="F75" s="14">
        <v>177511</v>
      </c>
      <c r="G75" s="14">
        <v>100863.47</v>
      </c>
      <c r="H75" s="50">
        <f t="shared" si="2"/>
        <v>56.82096884136758</v>
      </c>
      <c r="I75" s="50">
        <f t="shared" si="3"/>
        <v>63.94379470293959</v>
      </c>
    </row>
    <row r="76" spans="1:9" ht="18.75" customHeight="1">
      <c r="A76" s="75" t="s">
        <v>70</v>
      </c>
      <c r="B76" s="71" t="s">
        <v>71</v>
      </c>
      <c r="C76" s="31">
        <f>SUM(C77+C78+C80+C79)</f>
        <v>1594919.3599999999</v>
      </c>
      <c r="D76" s="31">
        <f>SUM(D77+D78+D80+D79)</f>
        <v>3473037.76</v>
      </c>
      <c r="E76" s="31">
        <f>SUM(E77+E78+E80+E79)</f>
        <v>1173505.5</v>
      </c>
      <c r="F76" s="31">
        <f>SUM(F77+F78+F80+F79)</f>
        <v>3949567.8899999997</v>
      </c>
      <c r="G76" s="31">
        <f>SUM(G77+G78+G80+G79)</f>
        <v>1382769.32</v>
      </c>
      <c r="H76" s="46">
        <f t="shared" si="2"/>
        <v>35.01064821549378</v>
      </c>
      <c r="I76" s="46">
        <f t="shared" si="3"/>
        <v>33.78902220746371</v>
      </c>
    </row>
    <row r="77" spans="1:9" ht="18.75" customHeight="1">
      <c r="A77" s="81" t="s">
        <v>72</v>
      </c>
      <c r="B77" s="86" t="s">
        <v>73</v>
      </c>
      <c r="C77" s="150">
        <v>493401.23</v>
      </c>
      <c r="D77" s="14">
        <v>795090.69</v>
      </c>
      <c r="E77" s="8">
        <v>124572.11</v>
      </c>
      <c r="F77" s="14">
        <v>1127582.32</v>
      </c>
      <c r="G77" s="14">
        <v>514236.21</v>
      </c>
      <c r="H77" s="50">
        <f t="shared" si="2"/>
        <v>45.605203352248374</v>
      </c>
      <c r="I77" s="50">
        <f t="shared" si="3"/>
        <v>15.667660502979855</v>
      </c>
    </row>
    <row r="78" spans="1:9" ht="18.75" customHeight="1">
      <c r="A78" s="81" t="s">
        <v>74</v>
      </c>
      <c r="B78" s="86" t="s">
        <v>75</v>
      </c>
      <c r="C78" s="150">
        <v>329237.66</v>
      </c>
      <c r="D78" s="14">
        <v>1405365.52</v>
      </c>
      <c r="E78" s="8">
        <v>507485.17</v>
      </c>
      <c r="F78" s="14">
        <v>1113357.73</v>
      </c>
      <c r="G78" s="14">
        <v>195527.13</v>
      </c>
      <c r="H78" s="50">
        <f t="shared" si="2"/>
        <v>17.561932228197673</v>
      </c>
      <c r="I78" s="50">
        <f t="shared" si="3"/>
        <v>36.11054652884895</v>
      </c>
    </row>
    <row r="79" spans="1:9" ht="18.75" customHeight="1">
      <c r="A79" s="81" t="s">
        <v>76</v>
      </c>
      <c r="B79" s="61" t="s">
        <v>77</v>
      </c>
      <c r="C79" s="150">
        <v>585976.46</v>
      </c>
      <c r="D79" s="14">
        <v>1097460.55</v>
      </c>
      <c r="E79" s="8">
        <v>411252.13</v>
      </c>
      <c r="F79" s="14">
        <v>1520841.73</v>
      </c>
      <c r="G79" s="14">
        <v>541315.74</v>
      </c>
      <c r="H79" s="50">
        <f t="shared" si="2"/>
        <v>35.59316721273817</v>
      </c>
      <c r="I79" s="50">
        <f t="shared" si="3"/>
        <v>37.473067255128214</v>
      </c>
    </row>
    <row r="80" spans="1:9" ht="18.75" customHeight="1">
      <c r="A80" s="81" t="s">
        <v>78</v>
      </c>
      <c r="B80" s="59" t="s">
        <v>79</v>
      </c>
      <c r="C80" s="150">
        <v>186304.01</v>
      </c>
      <c r="D80" s="14">
        <v>175121</v>
      </c>
      <c r="E80" s="8">
        <v>130196.09</v>
      </c>
      <c r="F80" s="14">
        <v>187786.11</v>
      </c>
      <c r="G80" s="14">
        <v>131690.24</v>
      </c>
      <c r="H80" s="50">
        <f t="shared" si="2"/>
        <v>70.12778527655746</v>
      </c>
      <c r="I80" s="50">
        <f t="shared" si="3"/>
        <v>74.34636051644291</v>
      </c>
    </row>
    <row r="81" spans="1:9" ht="18.75" customHeight="1">
      <c r="A81" s="87" t="s">
        <v>80</v>
      </c>
      <c r="B81" s="83" t="s">
        <v>81</v>
      </c>
      <c r="C81" s="56">
        <f>C82</f>
        <v>10100</v>
      </c>
      <c r="D81" s="31">
        <f>D82</f>
        <v>12266.3</v>
      </c>
      <c r="E81" s="31">
        <f>E82</f>
        <v>3224.26</v>
      </c>
      <c r="F81" s="31">
        <f>F82</f>
        <v>19030.9</v>
      </c>
      <c r="G81" s="31">
        <f>G82</f>
        <v>4220.52</v>
      </c>
      <c r="H81" s="46">
        <f t="shared" si="2"/>
        <v>22.177196033818685</v>
      </c>
      <c r="I81" s="46">
        <f t="shared" si="3"/>
        <v>26.28551396916756</v>
      </c>
    </row>
    <row r="82" spans="1:9" ht="21.75" customHeight="1">
      <c r="A82" s="81" t="s">
        <v>82</v>
      </c>
      <c r="B82" s="61" t="s">
        <v>83</v>
      </c>
      <c r="C82" s="80">
        <v>10100</v>
      </c>
      <c r="D82" s="14">
        <v>12266.3</v>
      </c>
      <c r="E82" s="8">
        <v>3224.26</v>
      </c>
      <c r="F82" s="14">
        <v>19030.9</v>
      </c>
      <c r="G82" s="14">
        <v>4220.52</v>
      </c>
      <c r="H82" s="50">
        <f t="shared" si="2"/>
        <v>22.177196033818685</v>
      </c>
      <c r="I82" s="50">
        <f t="shared" si="3"/>
        <v>26.28551396916756</v>
      </c>
    </row>
    <row r="83" spans="1:9" ht="18.75" customHeight="1">
      <c r="A83" s="87" t="s">
        <v>86</v>
      </c>
      <c r="B83" s="83" t="s">
        <v>87</v>
      </c>
      <c r="C83" s="31">
        <f>SUM(C84+C85+C86+C87)</f>
        <v>4044691.8400000003</v>
      </c>
      <c r="D83" s="31">
        <f>SUM(D84+D85+D86+D87)</f>
        <v>5692667.08</v>
      </c>
      <c r="E83" s="31">
        <f>SUM(E84+E85+E86+E87)</f>
        <v>3940735.81</v>
      </c>
      <c r="F83" s="31">
        <f>SUM(F84+F85+F86+F87)</f>
        <v>5702426.839999999</v>
      </c>
      <c r="G83" s="31">
        <f>SUM(G84+G85+G86+G87)</f>
        <v>3981354.8499999996</v>
      </c>
      <c r="H83" s="46">
        <f t="shared" si="2"/>
        <v>69.81860463465411</v>
      </c>
      <c r="I83" s="46">
        <f t="shared" si="3"/>
        <v>69.2247720553509</v>
      </c>
    </row>
    <row r="84" spans="1:9" ht="18.75" customHeight="1">
      <c r="A84" s="77" t="s">
        <v>88</v>
      </c>
      <c r="B84" s="59" t="s">
        <v>89</v>
      </c>
      <c r="C84" s="150">
        <v>915771.37</v>
      </c>
      <c r="D84" s="14">
        <v>1902704.96</v>
      </c>
      <c r="E84" s="8">
        <v>1193887.46</v>
      </c>
      <c r="F84" s="14">
        <v>2513219.39</v>
      </c>
      <c r="G84" s="14">
        <v>1659915.23</v>
      </c>
      <c r="H84" s="50">
        <f t="shared" si="2"/>
        <v>66.04736683970913</v>
      </c>
      <c r="I84" s="50">
        <f t="shared" si="3"/>
        <v>62.74685172418955</v>
      </c>
    </row>
    <row r="85" spans="1:9" ht="18.75" customHeight="1">
      <c r="A85" s="81" t="s">
        <v>90</v>
      </c>
      <c r="B85" s="86" t="s">
        <v>91</v>
      </c>
      <c r="C85" s="150">
        <v>2755748.99</v>
      </c>
      <c r="D85" s="14">
        <v>3163729.42</v>
      </c>
      <c r="E85" s="8">
        <v>2291492.16</v>
      </c>
      <c r="F85" s="14">
        <v>2690147.55</v>
      </c>
      <c r="G85" s="14">
        <v>2002354.48</v>
      </c>
      <c r="H85" s="50">
        <f t="shared" si="2"/>
        <v>74.43288677604319</v>
      </c>
      <c r="I85" s="50">
        <f t="shared" si="3"/>
        <v>72.43009296288051</v>
      </c>
    </row>
    <row r="86" spans="1:9" ht="21" customHeight="1">
      <c r="A86" s="81" t="s">
        <v>92</v>
      </c>
      <c r="B86" s="61" t="s">
        <v>93</v>
      </c>
      <c r="C86" s="150">
        <v>115610.93</v>
      </c>
      <c r="D86" s="14">
        <v>139601.61</v>
      </c>
      <c r="E86" s="8">
        <v>111200.5</v>
      </c>
      <c r="F86" s="14">
        <v>172045.34</v>
      </c>
      <c r="G86" s="14">
        <v>116258.8</v>
      </c>
      <c r="H86" s="50">
        <f t="shared" si="2"/>
        <v>67.5745126255672</v>
      </c>
      <c r="I86" s="50">
        <f t="shared" si="3"/>
        <v>79.65559996048756</v>
      </c>
    </row>
    <row r="87" spans="1:9" ht="18.75" customHeight="1">
      <c r="A87" s="81" t="s">
        <v>94</v>
      </c>
      <c r="B87" s="85" t="s">
        <v>95</v>
      </c>
      <c r="C87" s="150">
        <v>257560.55</v>
      </c>
      <c r="D87" s="14">
        <v>486631.09</v>
      </c>
      <c r="E87" s="8">
        <v>344155.69</v>
      </c>
      <c r="F87" s="14">
        <v>327014.56</v>
      </c>
      <c r="G87" s="14">
        <v>202826.34</v>
      </c>
      <c r="H87" s="50">
        <f t="shared" si="2"/>
        <v>62.023642005420186</v>
      </c>
      <c r="I87" s="50">
        <f t="shared" si="3"/>
        <v>70.72209258146658</v>
      </c>
    </row>
    <row r="88" spans="1:9" ht="18.75" customHeight="1">
      <c r="A88" s="87" t="s">
        <v>96</v>
      </c>
      <c r="B88" s="83" t="s">
        <v>171</v>
      </c>
      <c r="C88" s="31">
        <f>C89</f>
        <v>321696.66</v>
      </c>
      <c r="D88" s="31">
        <f>SUM(D89)</f>
        <v>300048.16</v>
      </c>
      <c r="E88" s="31">
        <f>SUM(E89)</f>
        <v>191973.78</v>
      </c>
      <c r="F88" s="31">
        <f>F89</f>
        <v>365062.61</v>
      </c>
      <c r="G88" s="31">
        <f>G89</f>
        <v>243773.75</v>
      </c>
      <c r="H88" s="46">
        <f t="shared" si="2"/>
        <v>66.77587441781561</v>
      </c>
      <c r="I88" s="46">
        <f t="shared" si="3"/>
        <v>63.98098891857894</v>
      </c>
    </row>
    <row r="89" spans="1:9" ht="18.75" customHeight="1">
      <c r="A89" s="81" t="s">
        <v>97</v>
      </c>
      <c r="B89" s="59" t="s">
        <v>98</v>
      </c>
      <c r="C89" s="80">
        <v>321696.66</v>
      </c>
      <c r="D89" s="14">
        <v>300048.16</v>
      </c>
      <c r="E89" s="8">
        <v>191973.78</v>
      </c>
      <c r="F89" s="14">
        <v>365062.61</v>
      </c>
      <c r="G89" s="14">
        <v>243773.75</v>
      </c>
      <c r="H89" s="50">
        <f t="shared" si="2"/>
        <v>66.77587441781561</v>
      </c>
      <c r="I89" s="50">
        <f t="shared" si="3"/>
        <v>63.98098891857894</v>
      </c>
    </row>
    <row r="90" spans="1:9" ht="18.75" customHeight="1">
      <c r="A90" s="75" t="s">
        <v>103</v>
      </c>
      <c r="B90" s="71" t="s">
        <v>104</v>
      </c>
      <c r="C90" s="31">
        <f>C91+C92+C93+C94+C95</f>
        <v>411845.60000000003</v>
      </c>
      <c r="D90" s="31">
        <f>D91+D92+D93+D94+D95</f>
        <v>424567.38</v>
      </c>
      <c r="E90" s="31">
        <f>E91+E92+E93+E94+E95</f>
        <v>277234.44</v>
      </c>
      <c r="F90" s="31">
        <f>F91+F92+F93+F94+F95</f>
        <v>430564.44999999995</v>
      </c>
      <c r="G90" s="31">
        <f>G91+G92+G93+G94+G95</f>
        <v>274320.75</v>
      </c>
      <c r="H90" s="46">
        <f t="shared" si="2"/>
        <v>63.71189028727291</v>
      </c>
      <c r="I90" s="46">
        <f t="shared" si="3"/>
        <v>65.29810179953061</v>
      </c>
    </row>
    <row r="91" spans="1:9" ht="18.75" customHeight="1">
      <c r="A91" s="81" t="s">
        <v>105</v>
      </c>
      <c r="B91" s="59" t="s">
        <v>106</v>
      </c>
      <c r="C91" s="79"/>
      <c r="D91" s="14">
        <v>21991</v>
      </c>
      <c r="E91" s="8">
        <v>14180.88</v>
      </c>
      <c r="F91" s="80"/>
      <c r="G91" s="80"/>
      <c r="H91" s="50"/>
      <c r="I91" s="50">
        <f t="shared" si="3"/>
        <v>64.48492565140285</v>
      </c>
    </row>
    <row r="92" spans="1:9" ht="18.75" customHeight="1">
      <c r="A92" s="81" t="s">
        <v>107</v>
      </c>
      <c r="B92" s="86" t="s">
        <v>108</v>
      </c>
      <c r="C92" s="133">
        <v>54463.79</v>
      </c>
      <c r="D92" s="14">
        <v>51249.9</v>
      </c>
      <c r="E92" s="8">
        <v>36822.53</v>
      </c>
      <c r="F92" s="14">
        <v>59662.2</v>
      </c>
      <c r="G92" s="14">
        <v>44665.78</v>
      </c>
      <c r="H92" s="50">
        <f t="shared" si="2"/>
        <v>74.86445354009741</v>
      </c>
      <c r="I92" s="50">
        <f t="shared" si="3"/>
        <v>71.84897921752042</v>
      </c>
    </row>
    <row r="93" spans="1:9" ht="18.75" customHeight="1">
      <c r="A93" s="81" t="s">
        <v>109</v>
      </c>
      <c r="B93" s="59" t="s">
        <v>110</v>
      </c>
      <c r="C93" s="133">
        <v>131235.7</v>
      </c>
      <c r="D93" s="14">
        <v>116134.61</v>
      </c>
      <c r="E93" s="8">
        <v>57192.75</v>
      </c>
      <c r="F93" s="14">
        <v>184121.59</v>
      </c>
      <c r="G93" s="14">
        <v>102402.22</v>
      </c>
      <c r="H93" s="50">
        <f t="shared" si="2"/>
        <v>55.616628120580536</v>
      </c>
      <c r="I93" s="50">
        <f t="shared" si="3"/>
        <v>49.24694714176937</v>
      </c>
    </row>
    <row r="94" spans="1:9" ht="18.75" customHeight="1">
      <c r="A94" s="81" t="s">
        <v>111</v>
      </c>
      <c r="B94" s="78" t="s">
        <v>112</v>
      </c>
      <c r="C94" s="133">
        <v>135891.41</v>
      </c>
      <c r="D94" s="14">
        <v>154378.07</v>
      </c>
      <c r="E94" s="8">
        <v>107227.53</v>
      </c>
      <c r="F94" s="14">
        <v>97340.62</v>
      </c>
      <c r="G94" s="14">
        <v>64145.11</v>
      </c>
      <c r="H94" s="50">
        <f t="shared" si="2"/>
        <v>65.89757698276424</v>
      </c>
      <c r="I94" s="50">
        <f t="shared" si="3"/>
        <v>69.45774746374273</v>
      </c>
    </row>
    <row r="95" spans="1:9" ht="18.75" customHeight="1">
      <c r="A95" s="81" t="s">
        <v>113</v>
      </c>
      <c r="B95" s="59" t="s">
        <v>114</v>
      </c>
      <c r="C95" s="133">
        <v>90254.7</v>
      </c>
      <c r="D95" s="14">
        <v>80813.8</v>
      </c>
      <c r="E95" s="8">
        <v>61810.75</v>
      </c>
      <c r="F95" s="14">
        <v>89440.04</v>
      </c>
      <c r="G95" s="14">
        <v>63107.64</v>
      </c>
      <c r="H95" s="50">
        <f t="shared" si="2"/>
        <v>70.5585999290698</v>
      </c>
      <c r="I95" s="50">
        <f t="shared" si="3"/>
        <v>76.48538987153184</v>
      </c>
    </row>
    <row r="96" spans="1:9" ht="18.75" customHeight="1">
      <c r="A96" s="75" t="s">
        <v>115</v>
      </c>
      <c r="B96" s="91" t="s">
        <v>102</v>
      </c>
      <c r="C96" s="56">
        <f>SUM(C97:C100)</f>
        <v>59766</v>
      </c>
      <c r="D96" s="31">
        <f>SUM(D97:D100)</f>
        <v>95643.55</v>
      </c>
      <c r="E96" s="31">
        <f>SUM(E97:E100)</f>
        <v>86038.73999999999</v>
      </c>
      <c r="F96" s="31">
        <f>SUM(F97:F100)</f>
        <v>131436</v>
      </c>
      <c r="G96" s="31">
        <f>SUM(G97:G100)</f>
        <v>124437.05</v>
      </c>
      <c r="H96" s="46">
        <f t="shared" si="2"/>
        <v>94.67501293405157</v>
      </c>
      <c r="I96" s="46">
        <f t="shared" si="3"/>
        <v>89.9577023228435</v>
      </c>
    </row>
    <row r="97" spans="1:9" ht="18.75" customHeight="1">
      <c r="A97" s="81" t="s">
        <v>155</v>
      </c>
      <c r="B97" s="92" t="s">
        <v>165</v>
      </c>
      <c r="C97" s="80">
        <v>8000</v>
      </c>
      <c r="D97" s="14">
        <v>7963.01</v>
      </c>
      <c r="E97" s="8">
        <v>3948.23</v>
      </c>
      <c r="F97" s="14">
        <v>8000</v>
      </c>
      <c r="G97" s="14">
        <v>4080.94</v>
      </c>
      <c r="H97" s="50">
        <f t="shared" si="2"/>
        <v>51.01175</v>
      </c>
      <c r="I97" s="50">
        <f t="shared" si="3"/>
        <v>49.5821303753229</v>
      </c>
    </row>
    <row r="98" spans="1:9" ht="18.75" customHeight="1">
      <c r="A98" s="81" t="s">
        <v>258</v>
      </c>
      <c r="B98" s="92" t="s">
        <v>261</v>
      </c>
      <c r="C98" s="80">
        <v>6466</v>
      </c>
      <c r="D98" s="14">
        <v>680.54</v>
      </c>
      <c r="E98" s="8">
        <v>0</v>
      </c>
      <c r="F98" s="14">
        <v>6466</v>
      </c>
      <c r="G98" s="14">
        <v>4850.25</v>
      </c>
      <c r="H98" s="50">
        <f t="shared" si="2"/>
        <v>75.01159913393133</v>
      </c>
      <c r="I98" s="50">
        <f>E98/D98*100</f>
        <v>0</v>
      </c>
    </row>
    <row r="99" spans="1:9" ht="18.75" customHeight="1">
      <c r="A99" s="81" t="s">
        <v>156</v>
      </c>
      <c r="B99" s="93" t="s">
        <v>166</v>
      </c>
      <c r="C99" s="80">
        <v>42300</v>
      </c>
      <c r="D99" s="14">
        <v>84000</v>
      </c>
      <c r="E99" s="8">
        <v>82090.51</v>
      </c>
      <c r="F99" s="14">
        <v>113970</v>
      </c>
      <c r="G99" s="14">
        <v>113255.86</v>
      </c>
      <c r="H99" s="50">
        <f t="shared" si="2"/>
        <v>99.37339650785295</v>
      </c>
      <c r="I99" s="50">
        <f t="shared" si="3"/>
        <v>97.72679761904762</v>
      </c>
    </row>
    <row r="100" spans="1:9" ht="18.75" customHeight="1">
      <c r="A100" s="81" t="s">
        <v>252</v>
      </c>
      <c r="B100" s="93" t="s">
        <v>253</v>
      </c>
      <c r="C100" s="80">
        <v>3000</v>
      </c>
      <c r="D100" s="14">
        <v>3000</v>
      </c>
      <c r="E100" s="8">
        <v>0</v>
      </c>
      <c r="F100" s="14">
        <v>3000</v>
      </c>
      <c r="G100" s="14">
        <v>2250</v>
      </c>
      <c r="H100" s="50">
        <f t="shared" si="2"/>
        <v>75</v>
      </c>
      <c r="I100" s="50">
        <f>E100/D100*100</f>
        <v>0</v>
      </c>
    </row>
    <row r="101" spans="1:9" ht="18.75" customHeight="1">
      <c r="A101" s="94" t="s">
        <v>157</v>
      </c>
      <c r="B101" s="95" t="s">
        <v>167</v>
      </c>
      <c r="C101" s="56">
        <f>SUM(C102:C103)</f>
        <v>37576</v>
      </c>
      <c r="D101" s="31">
        <f>SUM(D102:D103)</f>
        <v>37332.98</v>
      </c>
      <c r="E101" s="31">
        <f>SUM(E102:E103)</f>
        <v>24033.489999999998</v>
      </c>
      <c r="F101" s="31">
        <f>SUM(F102:F103)</f>
        <v>37464.5</v>
      </c>
      <c r="G101" s="31">
        <f>SUM(G102:G103)</f>
        <v>23545.739999999998</v>
      </c>
      <c r="H101" s="46">
        <f t="shared" si="2"/>
        <v>62.848136235636396</v>
      </c>
      <c r="I101" s="46">
        <f t="shared" si="3"/>
        <v>64.37602891598794</v>
      </c>
    </row>
    <row r="102" spans="1:9" ht="18.75" customHeight="1">
      <c r="A102" s="96" t="s">
        <v>158</v>
      </c>
      <c r="B102" s="93" t="s">
        <v>100</v>
      </c>
      <c r="C102" s="80">
        <v>2976</v>
      </c>
      <c r="D102" s="14">
        <v>3038.73</v>
      </c>
      <c r="E102" s="8">
        <v>2132.98</v>
      </c>
      <c r="F102" s="14">
        <v>2976</v>
      </c>
      <c r="G102" s="14">
        <v>2403.94</v>
      </c>
      <c r="H102" s="50">
        <f t="shared" si="2"/>
        <v>80.77755376344086</v>
      </c>
      <c r="I102" s="50">
        <f t="shared" si="3"/>
        <v>70.19313989725971</v>
      </c>
    </row>
    <row r="103" spans="1:9" ht="18.75" customHeight="1">
      <c r="A103" s="96" t="s">
        <v>159</v>
      </c>
      <c r="B103" s="93" t="s">
        <v>168</v>
      </c>
      <c r="C103" s="80">
        <v>34600</v>
      </c>
      <c r="D103" s="14">
        <v>34294.25</v>
      </c>
      <c r="E103" s="8">
        <v>21900.51</v>
      </c>
      <c r="F103" s="14">
        <v>34488.5</v>
      </c>
      <c r="G103" s="14">
        <v>21141.8</v>
      </c>
      <c r="H103" s="50">
        <f t="shared" si="2"/>
        <v>61.30101338127202</v>
      </c>
      <c r="I103" s="50">
        <f t="shared" si="3"/>
        <v>63.860588874228185</v>
      </c>
    </row>
    <row r="104" spans="1:9" ht="18.75" customHeight="1">
      <c r="A104" s="87" t="s">
        <v>160</v>
      </c>
      <c r="B104" s="95" t="s">
        <v>169</v>
      </c>
      <c r="C104" s="31">
        <f>C105</f>
        <v>366830.9</v>
      </c>
      <c r="D104" s="31">
        <f>D105</f>
        <v>327881.2</v>
      </c>
      <c r="E104" s="31">
        <f>E105</f>
        <v>209168.98</v>
      </c>
      <c r="F104" s="31">
        <f>F105</f>
        <v>366830.9</v>
      </c>
      <c r="G104" s="31">
        <f>G105</f>
        <v>234713.18</v>
      </c>
      <c r="H104" s="46">
        <f t="shared" si="2"/>
        <v>63.98402642743564</v>
      </c>
      <c r="I104" s="46">
        <f t="shared" si="3"/>
        <v>63.7941364128227</v>
      </c>
    </row>
    <row r="105" spans="1:9" ht="39.75" customHeight="1">
      <c r="A105" s="77" t="s">
        <v>161</v>
      </c>
      <c r="B105" s="93" t="s">
        <v>152</v>
      </c>
      <c r="C105" s="80">
        <v>366830.9</v>
      </c>
      <c r="D105" s="8">
        <v>327881.2</v>
      </c>
      <c r="E105" s="8">
        <v>209168.98</v>
      </c>
      <c r="F105" s="8">
        <v>366830.9</v>
      </c>
      <c r="G105" s="8">
        <v>234713.18</v>
      </c>
      <c r="H105" s="50">
        <f t="shared" si="2"/>
        <v>63.98402642743564</v>
      </c>
      <c r="I105" s="50">
        <f t="shared" si="3"/>
        <v>63.7941364128227</v>
      </c>
    </row>
    <row r="106" spans="1:9" ht="18.75" customHeight="1">
      <c r="A106" s="81"/>
      <c r="B106" s="71" t="s">
        <v>116</v>
      </c>
      <c r="C106" s="31">
        <f>SUM(C56+C64+C66+C69+C76+C81+C83+C88+C90+C96+C101+C104)</f>
        <v>9511854.39</v>
      </c>
      <c r="D106" s="31">
        <f>SUM(D56+D64+D66+D69+D76+D81+D83+88:88+D90+D96+D101+D104)</f>
        <v>13824104.1</v>
      </c>
      <c r="E106" s="31">
        <f>SUM(E56+E64+E66+E69+E76+E81+E83+88:88+E90+E96+E101+E104)</f>
        <v>7712706.950000001</v>
      </c>
      <c r="F106" s="31">
        <f>SUM(F56+F64+F66+F69+F76+F81+F83+88:88+F90+F96+F101+F104)</f>
        <v>14773297.259999998</v>
      </c>
      <c r="G106" s="31">
        <f>SUM(G56+G64+G66+G69+G76+G81+G83+88:88+G90+G96+G101+G104)</f>
        <v>8684044.06</v>
      </c>
      <c r="H106" s="46">
        <f>G106/F106*100</f>
        <v>58.78203022092309</v>
      </c>
      <c r="I106" s="46">
        <f>E106/D106*100</f>
        <v>55.79173083628618</v>
      </c>
    </row>
    <row r="107" spans="1:9" ht="18.75" customHeight="1">
      <c r="A107" s="81"/>
      <c r="B107" s="59" t="s">
        <v>117</v>
      </c>
      <c r="C107" s="97">
        <f>C54-C106</f>
        <v>-124386.70000000112</v>
      </c>
      <c r="D107" s="97">
        <f>D54-D106</f>
        <v>-1743226.92</v>
      </c>
      <c r="E107" s="97">
        <f>E54-E106</f>
        <v>241365.19999999832</v>
      </c>
      <c r="F107" s="144">
        <f>F54-F106</f>
        <v>-1601538.6899999995</v>
      </c>
      <c r="G107" s="144">
        <f>G54-G106</f>
        <v>-424525.5600000005</v>
      </c>
      <c r="H107" s="98"/>
      <c r="I107" s="99"/>
    </row>
    <row r="108" spans="1:9" ht="18.75" customHeight="1">
      <c r="A108" s="40" t="s">
        <v>118</v>
      </c>
      <c r="B108" s="36" t="s">
        <v>119</v>
      </c>
      <c r="C108" s="31"/>
      <c r="D108" s="100"/>
      <c r="E108" s="100"/>
      <c r="F108" s="145"/>
      <c r="G108" s="146"/>
      <c r="H108" s="98"/>
      <c r="I108" s="99"/>
    </row>
    <row r="109" spans="1:9" ht="22.5" customHeight="1">
      <c r="A109" s="102" t="s">
        <v>120</v>
      </c>
      <c r="B109" s="61" t="s">
        <v>121</v>
      </c>
      <c r="C109" s="80">
        <f>C112-C116+C125</f>
        <v>124386.70000000019</v>
      </c>
      <c r="D109" s="88">
        <f>D112-D116+D124</f>
        <v>360477.4800000001</v>
      </c>
      <c r="E109" s="80">
        <f>E112-E116+E124</f>
        <v>-1285596.04</v>
      </c>
      <c r="F109" s="147">
        <f>F112-F116+F125</f>
        <v>138075.7000000002</v>
      </c>
      <c r="G109" s="148">
        <f>G112-G116+G125+G127</f>
        <v>-435929</v>
      </c>
      <c r="H109" s="103"/>
      <c r="I109" s="99"/>
    </row>
    <row r="110" spans="1:9" ht="40.5" customHeight="1">
      <c r="A110" s="102" t="s">
        <v>122</v>
      </c>
      <c r="B110" s="104" t="s">
        <v>123</v>
      </c>
      <c r="C110" s="80">
        <f>C113-C117</f>
        <v>124386.70000000019</v>
      </c>
      <c r="D110" s="80">
        <f>D113-D117</f>
        <v>128553.1000000001</v>
      </c>
      <c r="E110" s="80">
        <f>E113-E117</f>
        <v>-1278458.1</v>
      </c>
      <c r="F110" s="93">
        <f>F113-F117</f>
        <v>124386.70000000019</v>
      </c>
      <c r="G110" s="93">
        <f>G113-G117</f>
        <v>-635929</v>
      </c>
      <c r="H110" s="105"/>
      <c r="I110" s="99"/>
    </row>
    <row r="111" spans="1:9" ht="36.75" customHeight="1">
      <c r="A111" s="102" t="s">
        <v>147</v>
      </c>
      <c r="B111" s="104" t="s">
        <v>148</v>
      </c>
      <c r="C111" s="80">
        <f>C114-C118</f>
        <v>0</v>
      </c>
      <c r="D111" s="80">
        <f>D114-D118</f>
        <v>-7138</v>
      </c>
      <c r="E111" s="80">
        <f>E114-E118</f>
        <v>-7137.94</v>
      </c>
      <c r="F111" s="93"/>
      <c r="G111" s="148"/>
      <c r="H111" s="105"/>
      <c r="I111" s="174"/>
    </row>
    <row r="112" spans="1:9" ht="18.75" customHeight="1">
      <c r="A112" s="102"/>
      <c r="B112" s="106" t="s">
        <v>124</v>
      </c>
      <c r="C112" s="107">
        <f>C113+C114</f>
        <v>2340315.7</v>
      </c>
      <c r="D112" s="107">
        <f>D113+D114</f>
        <v>2707011.2</v>
      </c>
      <c r="E112" s="107">
        <f>E113+E114</f>
        <v>700000</v>
      </c>
      <c r="F112" s="95">
        <f>F113+F114</f>
        <v>2340315.7</v>
      </c>
      <c r="G112" s="95">
        <f>G113+G114</f>
        <v>1350000</v>
      </c>
      <c r="H112" s="105"/>
      <c r="I112" s="99"/>
    </row>
    <row r="113" spans="1:9" ht="36.75" customHeight="1">
      <c r="A113" s="102" t="s">
        <v>125</v>
      </c>
      <c r="B113" s="104" t="s">
        <v>244</v>
      </c>
      <c r="C113" s="80">
        <v>2340315.7</v>
      </c>
      <c r="D113" s="80">
        <v>2707011.2</v>
      </c>
      <c r="E113" s="80">
        <v>700000</v>
      </c>
      <c r="F113" s="93">
        <v>2340315.7</v>
      </c>
      <c r="G113" s="93">
        <v>1350000</v>
      </c>
      <c r="H113" s="105"/>
      <c r="I113" s="99"/>
    </row>
    <row r="114" spans="1:9" ht="36.75" customHeight="1" hidden="1">
      <c r="A114" s="102" t="s">
        <v>126</v>
      </c>
      <c r="B114" s="104" t="s">
        <v>127</v>
      </c>
      <c r="C114" s="80"/>
      <c r="D114" s="80">
        <f>D115</f>
        <v>0</v>
      </c>
      <c r="E114" s="80">
        <f>E115</f>
        <v>0</v>
      </c>
      <c r="F114" s="80">
        <f>F115</f>
        <v>0</v>
      </c>
      <c r="G114" s="128">
        <f>G115</f>
        <v>0</v>
      </c>
      <c r="H114" s="105"/>
      <c r="I114" s="99"/>
    </row>
    <row r="115" spans="1:9" ht="36.75" customHeight="1" hidden="1">
      <c r="A115" s="102" t="s">
        <v>128</v>
      </c>
      <c r="B115" s="104" t="s">
        <v>129</v>
      </c>
      <c r="C115" s="80"/>
      <c r="D115" s="80"/>
      <c r="E115" s="80"/>
      <c r="F115" s="80"/>
      <c r="G115" s="128"/>
      <c r="H115" s="105"/>
      <c r="I115" s="99"/>
    </row>
    <row r="116" spans="1:9" ht="18.75" customHeight="1">
      <c r="A116" s="102"/>
      <c r="B116" s="106" t="s">
        <v>130</v>
      </c>
      <c r="C116" s="107">
        <f>C117+C118</f>
        <v>2215929</v>
      </c>
      <c r="D116" s="107">
        <f>D117+D118</f>
        <v>2585596.1</v>
      </c>
      <c r="E116" s="107">
        <f>E117+E118</f>
        <v>1985596.04</v>
      </c>
      <c r="F116" s="107">
        <f>F117+F118</f>
        <v>2215929</v>
      </c>
      <c r="G116" s="129">
        <f>G117+G118</f>
        <v>1985929</v>
      </c>
      <c r="H116" s="105"/>
      <c r="I116" s="99"/>
    </row>
    <row r="117" spans="1:9" ht="37.5">
      <c r="A117" s="102" t="s">
        <v>131</v>
      </c>
      <c r="B117" s="104" t="s">
        <v>243</v>
      </c>
      <c r="C117" s="80">
        <v>2215929</v>
      </c>
      <c r="D117" s="80">
        <v>2578458.1</v>
      </c>
      <c r="E117" s="80">
        <v>1978458.1</v>
      </c>
      <c r="F117" s="80">
        <v>2215929</v>
      </c>
      <c r="G117" s="128">
        <v>1985929</v>
      </c>
      <c r="H117" s="105"/>
      <c r="I117" s="99"/>
    </row>
    <row r="118" spans="1:9" ht="55.5" customHeight="1">
      <c r="A118" s="102" t="s">
        <v>132</v>
      </c>
      <c r="B118" s="104" t="s">
        <v>133</v>
      </c>
      <c r="C118" s="80">
        <f>C119</f>
        <v>0</v>
      </c>
      <c r="D118" s="80">
        <f>D119</f>
        <v>7138</v>
      </c>
      <c r="E118" s="80">
        <f>E119</f>
        <v>7137.94</v>
      </c>
      <c r="F118" s="80"/>
      <c r="G118" s="128"/>
      <c r="H118" s="105"/>
      <c r="I118" s="99"/>
    </row>
    <row r="119" spans="1:9" ht="56.25" customHeight="1">
      <c r="A119" s="102" t="s">
        <v>241</v>
      </c>
      <c r="B119" s="104" t="s">
        <v>242</v>
      </c>
      <c r="C119" s="80"/>
      <c r="D119" s="80">
        <v>7138</v>
      </c>
      <c r="E119" s="80">
        <v>7137.94</v>
      </c>
      <c r="F119" s="80"/>
      <c r="G119" s="128"/>
      <c r="H119" s="105"/>
      <c r="I119" s="99"/>
    </row>
    <row r="120" spans="1:9" ht="43.5" customHeight="1">
      <c r="A120" s="102" t="s">
        <v>282</v>
      </c>
      <c r="B120" s="104" t="s">
        <v>289</v>
      </c>
      <c r="C120" s="80"/>
      <c r="D120" s="13">
        <v>4001.9</v>
      </c>
      <c r="E120" s="13">
        <v>4001.9</v>
      </c>
      <c r="F120" s="80">
        <v>13689</v>
      </c>
      <c r="G120" s="128"/>
      <c r="H120" s="105"/>
      <c r="I120" s="99"/>
    </row>
    <row r="121" spans="1:9" ht="21" customHeight="1">
      <c r="A121" s="102" t="s">
        <v>134</v>
      </c>
      <c r="B121" s="104" t="s">
        <v>135</v>
      </c>
      <c r="C121" s="80">
        <v>121678.49</v>
      </c>
      <c r="D121" s="80">
        <v>115049.3</v>
      </c>
      <c r="E121" s="80"/>
      <c r="F121" s="80">
        <v>121678.49</v>
      </c>
      <c r="G121" s="128"/>
      <c r="H121" s="105"/>
      <c r="I121" s="99"/>
    </row>
    <row r="122" spans="1:9" ht="112.5" hidden="1">
      <c r="A122" s="102" t="s">
        <v>240</v>
      </c>
      <c r="B122" s="104" t="s">
        <v>239</v>
      </c>
      <c r="C122" s="80">
        <v>97213.86</v>
      </c>
      <c r="D122" s="80">
        <v>97213.86</v>
      </c>
      <c r="E122" s="80"/>
      <c r="F122" s="80">
        <v>97213.86</v>
      </c>
      <c r="G122" s="128"/>
      <c r="H122" s="105"/>
      <c r="I122" s="99"/>
    </row>
    <row r="123" spans="1:9" ht="38.25" customHeight="1">
      <c r="A123" s="102" t="s">
        <v>136</v>
      </c>
      <c r="B123" s="104" t="s">
        <v>238</v>
      </c>
      <c r="C123" s="80">
        <v>121678.49</v>
      </c>
      <c r="D123" s="80">
        <v>115049.3</v>
      </c>
      <c r="E123" s="80"/>
      <c r="F123" s="80">
        <v>121678.49</v>
      </c>
      <c r="G123" s="128"/>
      <c r="H123" s="105"/>
      <c r="I123" s="99"/>
    </row>
    <row r="124" spans="1:9" ht="56.25" hidden="1">
      <c r="A124" s="102" t="s">
        <v>237</v>
      </c>
      <c r="B124" s="104" t="s">
        <v>236</v>
      </c>
      <c r="C124" s="80">
        <v>97213.86</v>
      </c>
      <c r="D124" s="80">
        <v>239062.38</v>
      </c>
      <c r="E124" s="80"/>
      <c r="F124" s="80">
        <v>115049.3</v>
      </c>
      <c r="G124" s="128"/>
      <c r="H124" s="105"/>
      <c r="I124" s="99"/>
    </row>
    <row r="125" spans="1:9" ht="41.25" customHeight="1">
      <c r="A125" s="102" t="s">
        <v>234</v>
      </c>
      <c r="B125" s="60" t="s">
        <v>137</v>
      </c>
      <c r="C125" s="88"/>
      <c r="D125" s="13">
        <v>4001.9</v>
      </c>
      <c r="E125" s="13">
        <v>4001.9</v>
      </c>
      <c r="F125" s="80">
        <v>13689</v>
      </c>
      <c r="G125" s="128"/>
      <c r="H125" s="105"/>
      <c r="I125" s="99"/>
    </row>
    <row r="126" spans="1:9" ht="41.25" customHeight="1" hidden="1">
      <c r="A126" s="102" t="s">
        <v>138</v>
      </c>
      <c r="B126" s="60" t="s">
        <v>139</v>
      </c>
      <c r="C126" s="88"/>
      <c r="D126" s="88"/>
      <c r="E126" s="80"/>
      <c r="F126" s="80"/>
      <c r="G126" s="128"/>
      <c r="H126" s="105"/>
      <c r="I126" s="99"/>
    </row>
    <row r="127" spans="1:9" ht="41.25" customHeight="1">
      <c r="A127" s="102" t="s">
        <v>259</v>
      </c>
      <c r="B127" s="60" t="s">
        <v>260</v>
      </c>
      <c r="C127" s="88"/>
      <c r="D127" s="88"/>
      <c r="E127" s="128">
        <v>200000</v>
      </c>
      <c r="F127" s="80"/>
      <c r="G127" s="128">
        <v>200000</v>
      </c>
      <c r="H127" s="105"/>
      <c r="I127" s="99"/>
    </row>
    <row r="128" spans="1:9" ht="37.5">
      <c r="A128" s="102" t="s">
        <v>140</v>
      </c>
      <c r="B128" s="60" t="s">
        <v>235</v>
      </c>
      <c r="C128" s="80">
        <f>C130-C129</f>
        <v>0</v>
      </c>
      <c r="D128" s="80">
        <f>D130-D129</f>
        <v>1617809.92</v>
      </c>
      <c r="E128" s="80">
        <f>E130-E129</f>
        <v>840228.9399999995</v>
      </c>
      <c r="F128" s="80">
        <f>F130-F129</f>
        <v>1463462.9899999965</v>
      </c>
      <c r="G128" s="80">
        <f>G130-G129</f>
        <v>860454.5600000005</v>
      </c>
      <c r="H128" s="105"/>
      <c r="I128" s="99"/>
    </row>
    <row r="129" spans="1:9" ht="36.75" customHeight="1">
      <c r="A129" s="102" t="s">
        <v>141</v>
      </c>
      <c r="B129" s="60" t="s">
        <v>142</v>
      </c>
      <c r="C129" s="80">
        <f>C54+C112+C121+C125</f>
        <v>11849461.88</v>
      </c>
      <c r="D129" s="80">
        <f>D54+D112+D121+D125</f>
        <v>14906939.58</v>
      </c>
      <c r="E129" s="80">
        <v>8902611.23</v>
      </c>
      <c r="F129" s="80">
        <f>F54+F112+F121+F125</f>
        <v>15647441.76</v>
      </c>
      <c r="G129" s="80">
        <f>10879688.02+11552.18</f>
        <v>10891240.2</v>
      </c>
      <c r="H129" s="105"/>
      <c r="I129" s="99"/>
    </row>
    <row r="130" spans="1:9" ht="37.5" customHeight="1">
      <c r="A130" s="102" t="s">
        <v>143</v>
      </c>
      <c r="B130" s="60" t="s">
        <v>144</v>
      </c>
      <c r="C130" s="80">
        <f>C106+C116+C123</f>
        <v>11849461.88</v>
      </c>
      <c r="D130" s="80">
        <f>D106+D116+D123</f>
        <v>16524749.5</v>
      </c>
      <c r="E130" s="80">
        <v>9742840.17</v>
      </c>
      <c r="F130" s="80">
        <f>F106+F116+F123</f>
        <v>17110904.749999996</v>
      </c>
      <c r="G130" s="80">
        <v>11751694.76</v>
      </c>
      <c r="H130" s="105"/>
      <c r="I130" s="99"/>
    </row>
    <row r="131" spans="1:9" ht="22.5" customHeight="1">
      <c r="A131" s="195" t="s">
        <v>145</v>
      </c>
      <c r="B131" s="195"/>
      <c r="C131" s="97">
        <f>C128+C112-C116+C125</f>
        <v>124386.70000000019</v>
      </c>
      <c r="D131" s="97">
        <f>D128+D112-D116+D125</f>
        <v>1743226.92</v>
      </c>
      <c r="E131" s="97">
        <f>E128+E112-E116+E125+E127</f>
        <v>-241365.20000000054</v>
      </c>
      <c r="F131" s="97">
        <f>F128+F112-F116+F125</f>
        <v>1601538.6899999967</v>
      </c>
      <c r="G131" s="97">
        <f>G128+G112-G116+G125+G127</f>
        <v>424525.5600000005</v>
      </c>
      <c r="H131" s="105"/>
      <c r="I131" s="99"/>
    </row>
    <row r="132" ht="0.75" customHeight="1">
      <c r="F132" s="108"/>
    </row>
    <row r="133" spans="1:6" ht="18.75" customHeight="1">
      <c r="A133" s="109"/>
      <c r="F133" s="108"/>
    </row>
    <row r="134" spans="6:7" ht="18.75" customHeight="1">
      <c r="F134" s="108"/>
      <c r="G134" s="120"/>
    </row>
    <row r="135" ht="18.75" customHeight="1">
      <c r="F135" s="108"/>
    </row>
    <row r="136" ht="18.75" customHeight="1">
      <c r="F136" s="108"/>
    </row>
    <row r="137" ht="18.75" customHeight="1">
      <c r="F137" s="108"/>
    </row>
    <row r="138" ht="18.75" customHeight="1">
      <c r="F138" s="108"/>
    </row>
    <row r="139" ht="18.75" customHeight="1">
      <c r="F139" s="108"/>
    </row>
    <row r="140" ht="18.75" customHeight="1">
      <c r="F140" s="108"/>
    </row>
    <row r="141" ht="18.75" customHeight="1">
      <c r="F141" s="108"/>
    </row>
    <row r="142" ht="18.75" customHeight="1">
      <c r="F142" s="108"/>
    </row>
    <row r="143" ht="18.75" customHeight="1">
      <c r="F143" s="108"/>
    </row>
    <row r="144" ht="18.75" customHeight="1">
      <c r="F144" s="108"/>
    </row>
    <row r="145" spans="4:6" ht="18.75" customHeight="1">
      <c r="D145" s="110"/>
      <c r="F145" s="111"/>
    </row>
    <row r="146" spans="4:6" ht="18.75" customHeight="1">
      <c r="D146" s="110"/>
      <c r="F146" s="111"/>
    </row>
    <row r="147" spans="4:6" ht="18.75" customHeight="1">
      <c r="D147" s="110"/>
      <c r="F147" s="111"/>
    </row>
    <row r="148" spans="4:6" ht="18.75" customHeight="1">
      <c r="D148" s="110"/>
      <c r="F148" s="111"/>
    </row>
    <row r="149" spans="4:6" ht="18.75" customHeight="1">
      <c r="D149" s="110"/>
      <c r="F149" s="111"/>
    </row>
    <row r="150" spans="4:6" ht="18.75" customHeight="1">
      <c r="D150" s="110"/>
      <c r="F150" s="111"/>
    </row>
    <row r="151" spans="4:6" ht="18.75" customHeight="1">
      <c r="D151" s="110"/>
      <c r="F151" s="111"/>
    </row>
    <row r="152" spans="4:6" ht="18.75" customHeight="1">
      <c r="D152" s="110"/>
      <c r="F152" s="111"/>
    </row>
    <row r="153" spans="4:6" ht="18.75" customHeight="1">
      <c r="D153" s="110"/>
      <c r="F153" s="111"/>
    </row>
    <row r="154" spans="4:6" ht="18.75" customHeight="1">
      <c r="D154" s="112"/>
      <c r="F154" s="113"/>
    </row>
    <row r="155" spans="4:6" ht="18.75" customHeight="1">
      <c r="D155" s="110"/>
      <c r="F155" s="111"/>
    </row>
    <row r="156" spans="4:6" ht="18.75" customHeight="1">
      <c r="D156" s="110"/>
      <c r="F156" s="111"/>
    </row>
    <row r="157" spans="4:6" ht="18.75" customHeight="1">
      <c r="D157" s="110"/>
      <c r="F157" s="111"/>
    </row>
    <row r="158" spans="4:6" ht="18.75" customHeight="1">
      <c r="D158" s="110"/>
      <c r="F158" s="111"/>
    </row>
    <row r="159" spans="4:6" ht="18.75" customHeight="1">
      <c r="D159" s="110"/>
      <c r="F159" s="111"/>
    </row>
    <row r="160" spans="4:6" ht="18.75" customHeight="1">
      <c r="D160" s="110"/>
      <c r="F160" s="111"/>
    </row>
    <row r="161" ht="18.75" customHeight="1">
      <c r="F161" s="108"/>
    </row>
    <row r="162" ht="18.75" customHeight="1">
      <c r="F162" s="108"/>
    </row>
    <row r="163" ht="18.75" customHeight="1">
      <c r="F163" s="108"/>
    </row>
    <row r="164" ht="18.75" customHeight="1">
      <c r="F164" s="108"/>
    </row>
    <row r="165" ht="18.75" customHeight="1">
      <c r="F165" s="108"/>
    </row>
    <row r="166" ht="18.75" customHeight="1">
      <c r="F166" s="108"/>
    </row>
    <row r="167" ht="18.75" customHeight="1">
      <c r="F167" s="108"/>
    </row>
    <row r="168" ht="18.75" customHeight="1">
      <c r="F168" s="108"/>
    </row>
    <row r="169" ht="18.75" customHeight="1">
      <c r="F169" s="108"/>
    </row>
    <row r="170" ht="18.75" customHeight="1">
      <c r="F170" s="108"/>
    </row>
    <row r="171" ht="18.75" customHeight="1">
      <c r="F171" s="108"/>
    </row>
    <row r="172" ht="18.75" customHeight="1">
      <c r="F172" s="108"/>
    </row>
    <row r="173" ht="18.75" customHeight="1">
      <c r="F173" s="108"/>
    </row>
    <row r="174" ht="18.75" customHeight="1">
      <c r="F174" s="108"/>
    </row>
    <row r="175" ht="18.75" customHeight="1">
      <c r="F175" s="108"/>
    </row>
    <row r="176" ht="18.75" customHeight="1">
      <c r="F176" s="108"/>
    </row>
    <row r="177" ht="18.75" customHeight="1">
      <c r="F177" s="108"/>
    </row>
    <row r="178" ht="18.75" customHeight="1">
      <c r="F178" s="108"/>
    </row>
    <row r="179" ht="18.75" customHeight="1">
      <c r="F179" s="108"/>
    </row>
    <row r="180" ht="18.75" customHeight="1">
      <c r="F180" s="108"/>
    </row>
    <row r="181" ht="18.75" customHeight="1">
      <c r="F181" s="108"/>
    </row>
    <row r="182" ht="18.75" customHeight="1">
      <c r="F182" s="108"/>
    </row>
    <row r="183" ht="18.75" customHeight="1">
      <c r="F183" s="108"/>
    </row>
    <row r="184" ht="18.75" customHeight="1">
      <c r="F184" s="108"/>
    </row>
    <row r="185" ht="18.75" customHeight="1">
      <c r="F185" s="108"/>
    </row>
    <row r="186" ht="18.75" customHeight="1">
      <c r="F186" s="108"/>
    </row>
    <row r="187" ht="18.75" customHeight="1">
      <c r="F187" s="108"/>
    </row>
    <row r="188" ht="18.75" customHeight="1">
      <c r="F188" s="108"/>
    </row>
    <row r="189" ht="18.75" customHeight="1">
      <c r="F189" s="108"/>
    </row>
    <row r="190" ht="18.75" customHeight="1">
      <c r="F190" s="108"/>
    </row>
    <row r="191" ht="18.75" customHeight="1">
      <c r="F191" s="108"/>
    </row>
    <row r="192" ht="18.75" customHeight="1">
      <c r="F192" s="108"/>
    </row>
    <row r="193" ht="18.75" customHeight="1">
      <c r="F193" s="108"/>
    </row>
    <row r="194" ht="18.75" customHeight="1">
      <c r="F194" s="108"/>
    </row>
    <row r="195" ht="18.75" customHeight="1">
      <c r="F195" s="108"/>
    </row>
    <row r="196" ht="18.75" customHeight="1">
      <c r="F196" s="108"/>
    </row>
    <row r="197" ht="18.75" customHeight="1">
      <c r="F197" s="108"/>
    </row>
    <row r="198" ht="18.75" customHeight="1">
      <c r="F198" s="108"/>
    </row>
    <row r="199" ht="18.75" customHeight="1">
      <c r="F199" s="108"/>
    </row>
    <row r="200" ht="18.75" customHeight="1">
      <c r="F200" s="108"/>
    </row>
    <row r="201" ht="18.75" customHeight="1">
      <c r="F201" s="108"/>
    </row>
    <row r="202" ht="18.75" customHeight="1">
      <c r="F202" s="108"/>
    </row>
    <row r="203" ht="18.75" customHeight="1">
      <c r="F203" s="108"/>
    </row>
    <row r="204" ht="18.75" customHeight="1">
      <c r="F204" s="108"/>
    </row>
    <row r="205" ht="18.75" customHeight="1">
      <c r="F205" s="108"/>
    </row>
    <row r="206" ht="18.75" customHeight="1">
      <c r="F206" s="108"/>
    </row>
    <row r="207" ht="18.75" customHeight="1">
      <c r="F207" s="108"/>
    </row>
    <row r="208" ht="18.75" customHeight="1">
      <c r="F208" s="108"/>
    </row>
    <row r="209" ht="18.75" customHeight="1">
      <c r="F209" s="108"/>
    </row>
    <row r="210" ht="18.75" customHeight="1">
      <c r="F210" s="108"/>
    </row>
    <row r="211" ht="18.75" customHeight="1">
      <c r="F211" s="108"/>
    </row>
    <row r="212" ht="18.75" customHeight="1">
      <c r="F212" s="108"/>
    </row>
    <row r="213" ht="18.75" customHeight="1">
      <c r="F213" s="108"/>
    </row>
    <row r="214" ht="18.75" customHeight="1">
      <c r="F214" s="108"/>
    </row>
    <row r="215" ht="18.75" customHeight="1">
      <c r="F215" s="108"/>
    </row>
    <row r="216" ht="18.75" customHeight="1">
      <c r="F216" s="108"/>
    </row>
    <row r="217" ht="18.75" customHeight="1">
      <c r="F217" s="108"/>
    </row>
    <row r="218" ht="18.75" customHeight="1">
      <c r="F218" s="108"/>
    </row>
    <row r="219" ht="18.75" customHeight="1">
      <c r="F219" s="108"/>
    </row>
    <row r="220" ht="18.75" customHeight="1">
      <c r="F220" s="108"/>
    </row>
    <row r="221" ht="18.75" customHeight="1">
      <c r="F221" s="108"/>
    </row>
    <row r="222" ht="18.75" customHeight="1">
      <c r="F222" s="108"/>
    </row>
    <row r="223" ht="18.75" customHeight="1">
      <c r="F223" s="108"/>
    </row>
    <row r="224" ht="18.75" customHeight="1">
      <c r="F224" s="108"/>
    </row>
    <row r="225" ht="18.75" customHeight="1">
      <c r="F225" s="108"/>
    </row>
    <row r="226" ht="18.75" customHeight="1">
      <c r="F226" s="108"/>
    </row>
    <row r="227" ht="18.75" customHeight="1">
      <c r="F227" s="108"/>
    </row>
    <row r="228" ht="18.75" customHeight="1">
      <c r="F228" s="108"/>
    </row>
    <row r="229" ht="18.75" customHeight="1">
      <c r="F229" s="108"/>
    </row>
    <row r="230" ht="18.75" customHeight="1">
      <c r="F230" s="108"/>
    </row>
    <row r="231" ht="18.75" customHeight="1">
      <c r="F231" s="108"/>
    </row>
    <row r="232" ht="18.75" customHeight="1">
      <c r="F232" s="108"/>
    </row>
    <row r="233" ht="18.75" customHeight="1">
      <c r="F233" s="108"/>
    </row>
    <row r="234" ht="18.75" customHeight="1">
      <c r="F234" s="108"/>
    </row>
    <row r="235" ht="18.75" customHeight="1">
      <c r="F235" s="108"/>
    </row>
    <row r="236" ht="18.75" customHeight="1">
      <c r="F236" s="108"/>
    </row>
    <row r="237" ht="18.75" customHeight="1">
      <c r="F237" s="108"/>
    </row>
    <row r="238" ht="18.75" customHeight="1">
      <c r="F238" s="108"/>
    </row>
    <row r="239" ht="18.75" customHeight="1">
      <c r="F239" s="108"/>
    </row>
    <row r="240" ht="18.75" customHeight="1">
      <c r="F240" s="108"/>
    </row>
    <row r="241" ht="18.75" customHeight="1">
      <c r="F241" s="108"/>
    </row>
    <row r="242" ht="18.75" customHeight="1">
      <c r="F242" s="108"/>
    </row>
    <row r="243" ht="18.75" customHeight="1">
      <c r="F243" s="108"/>
    </row>
    <row r="244" ht="18.75" customHeight="1">
      <c r="F244" s="108"/>
    </row>
    <row r="245" ht="18.75" customHeight="1">
      <c r="F245" s="108"/>
    </row>
    <row r="246" ht="18.75" customHeight="1">
      <c r="F246" s="108"/>
    </row>
    <row r="247" ht="18.75" customHeight="1">
      <c r="F247" s="108"/>
    </row>
    <row r="248" ht="18.75" customHeight="1">
      <c r="F248" s="108"/>
    </row>
    <row r="249" ht="18.75" customHeight="1">
      <c r="F249" s="108"/>
    </row>
    <row r="250" ht="18.75" customHeight="1">
      <c r="F250" s="108"/>
    </row>
    <row r="251" ht="18.75" customHeight="1">
      <c r="F251" s="108"/>
    </row>
    <row r="252" ht="18.75" customHeight="1">
      <c r="F252" s="108"/>
    </row>
    <row r="253" ht="18.75" customHeight="1">
      <c r="F253" s="108"/>
    </row>
    <row r="254" ht="18.75" customHeight="1">
      <c r="F254" s="108"/>
    </row>
    <row r="255" ht="18.75" customHeight="1">
      <c r="F255" s="108"/>
    </row>
    <row r="256" ht="18.75" customHeight="1">
      <c r="F256" s="108"/>
    </row>
    <row r="257" ht="18.75" customHeight="1">
      <c r="F257" s="108"/>
    </row>
    <row r="258" ht="18.75" customHeight="1">
      <c r="F258" s="108"/>
    </row>
    <row r="259" ht="18.75" customHeight="1">
      <c r="F259" s="108"/>
    </row>
    <row r="260" ht="18.75" customHeight="1">
      <c r="F260" s="108"/>
    </row>
    <row r="261" ht="18.75" customHeight="1">
      <c r="F261" s="108"/>
    </row>
    <row r="262" ht="18.75" customHeight="1">
      <c r="F262" s="108"/>
    </row>
    <row r="263" ht="18.75" customHeight="1">
      <c r="F263" s="108"/>
    </row>
    <row r="264" ht="18.75" customHeight="1">
      <c r="F264" s="108"/>
    </row>
    <row r="265" ht="18.75" customHeight="1">
      <c r="F265" s="108"/>
    </row>
    <row r="266" ht="18.75" customHeight="1">
      <c r="F266" s="108"/>
    </row>
    <row r="267" ht="18.75" customHeight="1">
      <c r="F267" s="108"/>
    </row>
    <row r="268" ht="18.75" customHeight="1">
      <c r="F268" s="108"/>
    </row>
    <row r="269" ht="18.75" customHeight="1">
      <c r="F269" s="108"/>
    </row>
    <row r="270" ht="18.75" customHeight="1">
      <c r="F270" s="108"/>
    </row>
    <row r="271" ht="18.75" customHeight="1">
      <c r="F271" s="108"/>
    </row>
    <row r="272" ht="18.75" customHeight="1">
      <c r="F272" s="108"/>
    </row>
    <row r="273" ht="18.75" customHeight="1">
      <c r="F273" s="108"/>
    </row>
    <row r="274" ht="18.75" customHeight="1">
      <c r="F274" s="108"/>
    </row>
    <row r="275" ht="18.75" customHeight="1">
      <c r="F275" s="108"/>
    </row>
    <row r="276" ht="18.75" customHeight="1">
      <c r="F276" s="108"/>
    </row>
    <row r="277" ht="18.75" customHeight="1">
      <c r="F277" s="108"/>
    </row>
    <row r="278" ht="18.75" customHeight="1">
      <c r="F278" s="108"/>
    </row>
    <row r="279" ht="18.75" customHeight="1">
      <c r="F279" s="108"/>
    </row>
    <row r="280" ht="18.75" customHeight="1">
      <c r="F280" s="108"/>
    </row>
    <row r="281" ht="18.75" customHeight="1">
      <c r="F281" s="108"/>
    </row>
    <row r="282" ht="18.75" customHeight="1">
      <c r="F282" s="108"/>
    </row>
    <row r="283" ht="18.75" customHeight="1">
      <c r="F283" s="108"/>
    </row>
    <row r="284" ht="18.75" customHeight="1">
      <c r="F284" s="108"/>
    </row>
    <row r="285" ht="18.75" customHeight="1">
      <c r="F285" s="108"/>
    </row>
    <row r="286" ht="18.75" customHeight="1">
      <c r="F286" s="108"/>
    </row>
    <row r="287" ht="18.75" customHeight="1">
      <c r="F287" s="108"/>
    </row>
    <row r="288" ht="18.75" customHeight="1">
      <c r="F288" s="108"/>
    </row>
    <row r="289" ht="18.75" customHeight="1">
      <c r="F289" s="108"/>
    </row>
    <row r="290" ht="18.75" customHeight="1">
      <c r="F290" s="108"/>
    </row>
    <row r="291" ht="18.75" customHeight="1">
      <c r="F291" s="108"/>
    </row>
    <row r="292" ht="18.75" customHeight="1">
      <c r="F292" s="108"/>
    </row>
    <row r="293" ht="18.75" customHeight="1">
      <c r="F293" s="108"/>
    </row>
    <row r="294" ht="18.75" customHeight="1">
      <c r="F294" s="108"/>
    </row>
    <row r="295" ht="18.75" customHeight="1">
      <c r="F295" s="108"/>
    </row>
    <row r="296" ht="18.75" customHeight="1">
      <c r="F296" s="108"/>
    </row>
    <row r="297" ht="18.75">
      <c r="F297" s="108"/>
    </row>
    <row r="298" ht="18.75">
      <c r="F298" s="108"/>
    </row>
    <row r="299" ht="18.75">
      <c r="F299" s="108"/>
    </row>
    <row r="300" ht="18.75">
      <c r="F300" s="108"/>
    </row>
    <row r="301" ht="18.75">
      <c r="F301" s="108"/>
    </row>
    <row r="302" ht="18.75">
      <c r="F302" s="108"/>
    </row>
    <row r="303" ht="18.75">
      <c r="F303" s="108"/>
    </row>
    <row r="304" ht="18.75">
      <c r="F304" s="108"/>
    </row>
    <row r="305" ht="18.75">
      <c r="F305" s="108"/>
    </row>
    <row r="306" ht="18.75">
      <c r="F306" s="108"/>
    </row>
    <row r="307" ht="18.75">
      <c r="F307" s="108"/>
    </row>
    <row r="308" ht="18.75">
      <c r="F308" s="108"/>
    </row>
    <row r="309" ht="18.75">
      <c r="F309" s="108"/>
    </row>
    <row r="310" ht="18.75">
      <c r="F310" s="108"/>
    </row>
    <row r="311" ht="18.75">
      <c r="F311" s="108"/>
    </row>
    <row r="312" ht="18.75">
      <c r="F312" s="108"/>
    </row>
    <row r="313" ht="18.75">
      <c r="F313" s="108"/>
    </row>
    <row r="314" ht="18.75">
      <c r="F314" s="108"/>
    </row>
    <row r="315" ht="18.75">
      <c r="F315" s="108"/>
    </row>
    <row r="316" ht="18.75">
      <c r="F316" s="108"/>
    </row>
    <row r="317" ht="18.75">
      <c r="F317" s="108"/>
    </row>
    <row r="318" ht="18.75">
      <c r="F318" s="108"/>
    </row>
    <row r="319" ht="18.75">
      <c r="F319" s="108"/>
    </row>
    <row r="320" ht="18.75">
      <c r="F320" s="108"/>
    </row>
    <row r="321" ht="18.75">
      <c r="F321" s="108"/>
    </row>
    <row r="322" ht="18.75">
      <c r="F322" s="108"/>
    </row>
    <row r="323" ht="18.75">
      <c r="F323" s="108"/>
    </row>
    <row r="324" ht="18.75">
      <c r="F324" s="108"/>
    </row>
    <row r="325" ht="18.75">
      <c r="F325" s="108"/>
    </row>
    <row r="326" ht="18.75">
      <c r="F326" s="108"/>
    </row>
    <row r="327" ht="18.75">
      <c r="F327" s="108"/>
    </row>
    <row r="328" ht="18.75">
      <c r="F328" s="108"/>
    </row>
    <row r="329" ht="18.75">
      <c r="F329" s="108"/>
    </row>
    <row r="330" ht="18.75">
      <c r="F330" s="108"/>
    </row>
    <row r="331" ht="18.75">
      <c r="F331" s="108"/>
    </row>
    <row r="332" ht="18.75">
      <c r="F332" s="108"/>
    </row>
    <row r="333" ht="18.75">
      <c r="F333" s="108"/>
    </row>
    <row r="334" ht="18.75">
      <c r="F334" s="108"/>
    </row>
    <row r="335" ht="18.75">
      <c r="F335" s="108"/>
    </row>
    <row r="336" ht="18.75">
      <c r="F336" s="108"/>
    </row>
    <row r="337" ht="18.75">
      <c r="F337" s="108"/>
    </row>
    <row r="338" ht="18.75">
      <c r="F338" s="108"/>
    </row>
    <row r="339" ht="18.75">
      <c r="F339" s="108"/>
    </row>
    <row r="340" ht="18.75">
      <c r="F340" s="108"/>
    </row>
    <row r="341" ht="18.75">
      <c r="F341" s="108"/>
    </row>
    <row r="342" ht="18.75">
      <c r="F342" s="108"/>
    </row>
    <row r="343" ht="18.75">
      <c r="F343" s="108"/>
    </row>
    <row r="344" ht="18.75">
      <c r="F344" s="108"/>
    </row>
    <row r="345" ht="18.75">
      <c r="F345" s="108"/>
    </row>
    <row r="346" ht="18.75">
      <c r="F346" s="108"/>
    </row>
    <row r="347" ht="18.75">
      <c r="F347" s="108"/>
    </row>
    <row r="348" ht="18.75">
      <c r="F348" s="108"/>
    </row>
    <row r="349" ht="18.75">
      <c r="F349" s="108"/>
    </row>
    <row r="350" ht="18.75">
      <c r="F350" s="108"/>
    </row>
    <row r="351" ht="18.75">
      <c r="F351" s="108"/>
    </row>
    <row r="352" ht="18.75">
      <c r="F352" s="108"/>
    </row>
    <row r="353" ht="18.75">
      <c r="F353" s="108"/>
    </row>
    <row r="354" ht="18.75">
      <c r="F354" s="108"/>
    </row>
    <row r="355" ht="18.75">
      <c r="F355" s="108"/>
    </row>
    <row r="356" ht="18.75">
      <c r="F356" s="108"/>
    </row>
    <row r="357" ht="18.75">
      <c r="F357" s="108"/>
    </row>
    <row r="358" ht="18.75">
      <c r="F358" s="108"/>
    </row>
    <row r="359" ht="18.75">
      <c r="F359" s="108"/>
    </row>
    <row r="360" ht="18.75">
      <c r="F360" s="108"/>
    </row>
    <row r="361" ht="18.75">
      <c r="F361" s="108"/>
    </row>
    <row r="362" ht="18.75">
      <c r="F362" s="108"/>
    </row>
    <row r="363" ht="18.75">
      <c r="F363" s="108"/>
    </row>
    <row r="364" ht="18.75">
      <c r="F364" s="108"/>
    </row>
    <row r="365" ht="18.75">
      <c r="F365" s="108"/>
    </row>
    <row r="366" ht="18.75">
      <c r="F366" s="108"/>
    </row>
    <row r="367" ht="18.75">
      <c r="F367" s="108"/>
    </row>
    <row r="368" ht="18.75">
      <c r="F368" s="108"/>
    </row>
    <row r="369" ht="18.75">
      <c r="F369" s="108"/>
    </row>
    <row r="370" ht="18.75">
      <c r="F370" s="108"/>
    </row>
    <row r="371" ht="18.75">
      <c r="F371" s="108"/>
    </row>
    <row r="372" ht="18.75">
      <c r="F372" s="108"/>
    </row>
    <row r="373" ht="18.75">
      <c r="F373" s="108"/>
    </row>
    <row r="374" ht="18.75">
      <c r="F374" s="108"/>
    </row>
    <row r="375" ht="18.75">
      <c r="F375" s="108"/>
    </row>
    <row r="376" ht="18.75">
      <c r="F376" s="108"/>
    </row>
    <row r="377" ht="18.75">
      <c r="F377" s="108"/>
    </row>
    <row r="378" ht="18.75">
      <c r="F378" s="108"/>
    </row>
    <row r="379" ht="18.75">
      <c r="F379" s="108"/>
    </row>
    <row r="380" ht="18.75">
      <c r="F380" s="108"/>
    </row>
    <row r="381" ht="18.75">
      <c r="F381" s="108"/>
    </row>
    <row r="382" ht="18.75">
      <c r="F382" s="108"/>
    </row>
    <row r="383" ht="18.75">
      <c r="F383" s="108"/>
    </row>
    <row r="384" ht="18.75">
      <c r="F384" s="108"/>
    </row>
    <row r="385" ht="18.75">
      <c r="F385" s="108"/>
    </row>
    <row r="386" ht="18.75">
      <c r="F386" s="108"/>
    </row>
    <row r="387" ht="18.75">
      <c r="F387" s="108"/>
    </row>
    <row r="388" ht="18.75">
      <c r="F388" s="108"/>
    </row>
    <row r="389" ht="18.75">
      <c r="F389" s="108"/>
    </row>
    <row r="390" ht="18.75">
      <c r="F390" s="108"/>
    </row>
    <row r="391" ht="18.75">
      <c r="F391" s="108"/>
    </row>
    <row r="392" ht="18.75">
      <c r="F392" s="108"/>
    </row>
    <row r="393" ht="18.75">
      <c r="F393" s="108"/>
    </row>
    <row r="394" ht="18.75">
      <c r="F394" s="108"/>
    </row>
    <row r="395" ht="18.75">
      <c r="F395" s="108"/>
    </row>
    <row r="396" ht="18.75">
      <c r="F396" s="108"/>
    </row>
    <row r="397" ht="18.75">
      <c r="F397" s="108"/>
    </row>
    <row r="398" ht="18.75">
      <c r="F398" s="108"/>
    </row>
    <row r="399" ht="18.75">
      <c r="F399" s="108"/>
    </row>
    <row r="400" ht="18.75">
      <c r="F400" s="108"/>
    </row>
    <row r="401" ht="18.75">
      <c r="F401" s="108"/>
    </row>
    <row r="402" ht="18.75">
      <c r="F402" s="108"/>
    </row>
    <row r="403" ht="18.75">
      <c r="F403" s="108"/>
    </row>
    <row r="404" ht="18.75">
      <c r="F404" s="108"/>
    </row>
    <row r="405" ht="18.75">
      <c r="F405" s="108"/>
    </row>
    <row r="406" ht="18.75">
      <c r="F406" s="108"/>
    </row>
    <row r="407" ht="18.75">
      <c r="F407" s="108"/>
    </row>
    <row r="408" ht="18.75">
      <c r="F408" s="108"/>
    </row>
    <row r="409" ht="18.75">
      <c r="F409" s="108"/>
    </row>
    <row r="410" ht="18.75">
      <c r="F410" s="108"/>
    </row>
    <row r="411" ht="18.75">
      <c r="F411" s="108"/>
    </row>
    <row r="412" ht="18.75">
      <c r="F412" s="108"/>
    </row>
    <row r="413" ht="18.75">
      <c r="F413" s="108"/>
    </row>
    <row r="414" ht="18.75">
      <c r="F414" s="108"/>
    </row>
    <row r="415" ht="18.75">
      <c r="F415" s="108"/>
    </row>
    <row r="416" ht="18.75">
      <c r="F416" s="108"/>
    </row>
    <row r="417" ht="18.75">
      <c r="F417" s="108"/>
    </row>
    <row r="418" ht="18.75">
      <c r="F418" s="108"/>
    </row>
    <row r="419" ht="18.75">
      <c r="F419" s="108"/>
    </row>
    <row r="420" ht="18.75">
      <c r="F420" s="108"/>
    </row>
    <row r="421" ht="18.75">
      <c r="F421" s="108"/>
    </row>
    <row r="422" ht="18.75">
      <c r="F422" s="108"/>
    </row>
    <row r="423" ht="18.75">
      <c r="F423" s="108"/>
    </row>
    <row r="424" ht="18.75">
      <c r="F424" s="108"/>
    </row>
    <row r="425" ht="18.75">
      <c r="F425" s="108"/>
    </row>
    <row r="426" ht="18.75">
      <c r="F426" s="108"/>
    </row>
    <row r="427" ht="18.75">
      <c r="F427" s="108"/>
    </row>
    <row r="428" ht="18.75">
      <c r="F428" s="108"/>
    </row>
    <row r="429" ht="18.75">
      <c r="F429" s="108"/>
    </row>
    <row r="430" ht="18.75">
      <c r="F430" s="108"/>
    </row>
    <row r="431" ht="18.75">
      <c r="F431" s="108"/>
    </row>
    <row r="432" ht="18.75">
      <c r="F432" s="108"/>
    </row>
    <row r="433" ht="18.75">
      <c r="F433" s="108"/>
    </row>
    <row r="434" ht="18.75">
      <c r="F434" s="108"/>
    </row>
    <row r="435" ht="18.75">
      <c r="F435" s="108"/>
    </row>
    <row r="436" ht="18.75">
      <c r="F436" s="108"/>
    </row>
    <row r="437" ht="18.75">
      <c r="F437" s="108"/>
    </row>
    <row r="438" ht="18.75">
      <c r="F438" s="108"/>
    </row>
    <row r="439" ht="18.75">
      <c r="F439" s="108"/>
    </row>
    <row r="440" ht="18.75">
      <c r="F440" s="108"/>
    </row>
    <row r="441" ht="18.75">
      <c r="F441" s="108"/>
    </row>
    <row r="442" ht="18.75">
      <c r="F442" s="108"/>
    </row>
    <row r="443" ht="18.75">
      <c r="F443" s="108"/>
    </row>
    <row r="444" ht="18.75">
      <c r="F444" s="108"/>
    </row>
    <row r="445" ht="18.75">
      <c r="F445" s="108"/>
    </row>
    <row r="446" ht="18.75">
      <c r="F446" s="108"/>
    </row>
    <row r="447" ht="18.75">
      <c r="F447" s="108"/>
    </row>
    <row r="448" ht="18.75">
      <c r="F448" s="108"/>
    </row>
    <row r="449" ht="18.75">
      <c r="F449" s="108"/>
    </row>
    <row r="450" ht="18.75">
      <c r="F450" s="108"/>
    </row>
    <row r="451" ht="18.75">
      <c r="F451" s="108"/>
    </row>
    <row r="452" ht="18.75">
      <c r="F452" s="108"/>
    </row>
    <row r="453" ht="18.75">
      <c r="F453" s="108"/>
    </row>
  </sheetData>
  <sheetProtection/>
  <mergeCells count="2">
    <mergeCell ref="A1:I2"/>
    <mergeCell ref="A131:B131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3"/>
  <sheetViews>
    <sheetView view="pageBreakPreview"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4" sqref="F34"/>
    </sheetView>
  </sheetViews>
  <sheetFormatPr defaultColWidth="9.00390625" defaultRowHeight="12.75"/>
  <cols>
    <col min="1" max="1" width="34.75390625" style="35" customWidth="1"/>
    <col min="2" max="2" width="75.625" style="35" customWidth="1"/>
    <col min="3" max="3" width="22.75390625" style="35" customWidth="1"/>
    <col min="4" max="4" width="18.25390625" style="35" customWidth="1"/>
    <col min="5" max="5" width="20.625" style="35" customWidth="1"/>
    <col min="6" max="6" width="18.375" style="35" customWidth="1"/>
    <col min="7" max="7" width="18.375" style="119" customWidth="1"/>
    <col min="8" max="8" width="12.125" style="35" customWidth="1"/>
    <col min="9" max="9" width="11.75390625" style="35" customWidth="1"/>
    <col min="10" max="10" width="10.375" style="35" bestFit="1" customWidth="1"/>
    <col min="11" max="16384" width="9.125" style="35" customWidth="1"/>
  </cols>
  <sheetData>
    <row r="1" spans="1:9" ht="18.75">
      <c r="A1" s="194" t="s">
        <v>295</v>
      </c>
      <c r="B1" s="194"/>
      <c r="C1" s="194"/>
      <c r="D1" s="194"/>
      <c r="E1" s="194"/>
      <c r="F1" s="194"/>
      <c r="G1" s="194"/>
      <c r="H1" s="194"/>
      <c r="I1" s="194"/>
    </row>
    <row r="2" spans="1:9" ht="18.75">
      <c r="A2" s="194"/>
      <c r="B2" s="194"/>
      <c r="C2" s="194"/>
      <c r="D2" s="194"/>
      <c r="E2" s="194"/>
      <c r="F2" s="194"/>
      <c r="G2" s="194"/>
      <c r="H2" s="194"/>
      <c r="I2" s="194"/>
    </row>
    <row r="3" spans="1:9" ht="18.75">
      <c r="A3" s="176"/>
      <c r="B3" s="176"/>
      <c r="C3" s="176"/>
      <c r="D3" s="176"/>
      <c r="E3" s="176"/>
      <c r="F3" s="176"/>
      <c r="G3" s="117"/>
      <c r="H3" s="176"/>
      <c r="I3" s="176"/>
    </row>
    <row r="4" spans="1:9" ht="78">
      <c r="A4" s="36" t="s">
        <v>175</v>
      </c>
      <c r="B4" s="37" t="s">
        <v>176</v>
      </c>
      <c r="C4" s="38" t="s">
        <v>269</v>
      </c>
      <c r="D4" s="36" t="s">
        <v>229</v>
      </c>
      <c r="E4" s="36" t="s">
        <v>262</v>
      </c>
      <c r="F4" s="36" t="s">
        <v>270</v>
      </c>
      <c r="G4" s="36" t="s">
        <v>296</v>
      </c>
      <c r="H4" s="115" t="s">
        <v>268</v>
      </c>
      <c r="I4" s="138" t="s">
        <v>254</v>
      </c>
    </row>
    <row r="5" spans="1:9" ht="18.75">
      <c r="A5" s="40" t="s">
        <v>177</v>
      </c>
      <c r="B5" s="41" t="s">
        <v>178</v>
      </c>
      <c r="C5" s="30"/>
      <c r="D5" s="42"/>
      <c r="E5" s="42"/>
      <c r="F5" s="42"/>
      <c r="G5" s="118"/>
      <c r="H5" s="42"/>
      <c r="I5" s="43"/>
    </row>
    <row r="6" spans="1:9" ht="18.75">
      <c r="A6" s="44"/>
      <c r="B6" s="45" t="s">
        <v>179</v>
      </c>
      <c r="C6" s="30">
        <f>C7+C10+C15+C19+C20+C9</f>
        <v>6227099</v>
      </c>
      <c r="D6" s="30">
        <f>D7+D10+D15+D19+D20+D9</f>
        <v>6442027.2</v>
      </c>
      <c r="E6" s="30">
        <f>E7+E10+E15+E19+E20+E9</f>
        <v>5308588.46</v>
      </c>
      <c r="F6" s="30">
        <f>F7+F10+F15+F19+F20+F9</f>
        <v>5962175.9</v>
      </c>
      <c r="G6" s="30">
        <f>G7+G10+G15+G19+G20+G9</f>
        <v>4781680.68</v>
      </c>
      <c r="H6" s="46">
        <f>G6/F6*100</f>
        <v>80.20026178697611</v>
      </c>
      <c r="I6" s="46">
        <f>E6/D6*100</f>
        <v>82.40555798957197</v>
      </c>
    </row>
    <row r="7" spans="1:9" ht="18.75">
      <c r="A7" s="44" t="s">
        <v>180</v>
      </c>
      <c r="B7" s="44" t="s">
        <v>181</v>
      </c>
      <c r="C7" s="30">
        <f>C8</f>
        <v>3114700</v>
      </c>
      <c r="D7" s="31">
        <f>D8</f>
        <v>2996175</v>
      </c>
      <c r="E7" s="31">
        <f>E8</f>
        <v>2225771.05</v>
      </c>
      <c r="F7" s="31">
        <f>F8</f>
        <v>3014700</v>
      </c>
      <c r="G7" s="31">
        <f>G8</f>
        <v>2236225.66</v>
      </c>
      <c r="H7" s="46">
        <f aca="true" t="shared" si="0" ref="H7:H70">G7/F7*100</f>
        <v>74.17738614124126</v>
      </c>
      <c r="I7" s="46">
        <f aca="true" t="shared" si="1" ref="I7:I70">E7/D7*100</f>
        <v>74.28708436589984</v>
      </c>
    </row>
    <row r="8" spans="1:9" ht="18.75">
      <c r="A8" s="47" t="s">
        <v>182</v>
      </c>
      <c r="B8" s="48" t="s">
        <v>183</v>
      </c>
      <c r="C8" s="32">
        <v>3114700</v>
      </c>
      <c r="D8" s="49">
        <v>2996175</v>
      </c>
      <c r="E8" s="63">
        <v>2225771.05</v>
      </c>
      <c r="F8" s="8">
        <v>3014700</v>
      </c>
      <c r="G8" s="26">
        <v>2236225.66</v>
      </c>
      <c r="H8" s="50">
        <f t="shared" si="0"/>
        <v>74.17738614124126</v>
      </c>
      <c r="I8" s="50">
        <f t="shared" si="1"/>
        <v>74.28708436589984</v>
      </c>
    </row>
    <row r="9" spans="1:9" ht="37.5">
      <c r="A9" s="87" t="s">
        <v>272</v>
      </c>
      <c r="B9" s="177" t="s">
        <v>271</v>
      </c>
      <c r="C9" s="30">
        <v>63049</v>
      </c>
      <c r="D9" s="31"/>
      <c r="E9" s="29"/>
      <c r="F9" s="22">
        <v>56049</v>
      </c>
      <c r="G9" s="27">
        <v>42689.77</v>
      </c>
      <c r="H9" s="46">
        <f t="shared" si="0"/>
        <v>76.1650876911274</v>
      </c>
      <c r="I9" s="50"/>
    </row>
    <row r="10" spans="1:9" ht="18.75">
      <c r="A10" s="44" t="s">
        <v>184</v>
      </c>
      <c r="B10" s="44" t="s">
        <v>185</v>
      </c>
      <c r="C10" s="30">
        <f>C11+C12+C13+C14</f>
        <v>1620350</v>
      </c>
      <c r="D10" s="30">
        <f>D11+D12+D13+D14</f>
        <v>2081436.7</v>
      </c>
      <c r="E10" s="30">
        <f>E11+E12+E13+E14</f>
        <v>1840135.9799999997</v>
      </c>
      <c r="F10" s="31">
        <f>F11+F12+F13+F14</f>
        <v>1668426.9</v>
      </c>
      <c r="G10" s="31">
        <f>G11+G12+G13+G14</f>
        <v>1490935.49</v>
      </c>
      <c r="H10" s="46">
        <f t="shared" si="0"/>
        <v>89.36175088042515</v>
      </c>
      <c r="I10" s="46">
        <f t="shared" si="1"/>
        <v>88.40701136863781</v>
      </c>
    </row>
    <row r="11" spans="1:9" ht="41.25" customHeight="1">
      <c r="A11" s="47" t="s">
        <v>186</v>
      </c>
      <c r="B11" s="51" t="s">
        <v>187</v>
      </c>
      <c r="C11" s="32">
        <v>974000</v>
      </c>
      <c r="D11" s="80">
        <v>1450000</v>
      </c>
      <c r="E11" s="63">
        <v>1272298.74</v>
      </c>
      <c r="F11" s="8">
        <v>974000</v>
      </c>
      <c r="G11" s="26">
        <v>836989.35</v>
      </c>
      <c r="H11" s="50">
        <f t="shared" si="0"/>
        <v>85.93319815195072</v>
      </c>
      <c r="I11" s="50">
        <f t="shared" si="1"/>
        <v>87.74474068965517</v>
      </c>
    </row>
    <row r="12" spans="1:9" ht="37.5" customHeight="1">
      <c r="A12" s="47" t="s">
        <v>188</v>
      </c>
      <c r="B12" s="51" t="s">
        <v>189</v>
      </c>
      <c r="C12" s="32">
        <v>596000</v>
      </c>
      <c r="D12" s="80">
        <v>561000</v>
      </c>
      <c r="E12" s="63">
        <v>530096.43</v>
      </c>
      <c r="F12" s="8">
        <v>596000</v>
      </c>
      <c r="G12" s="26">
        <v>558299.57</v>
      </c>
      <c r="H12" s="50">
        <f t="shared" si="0"/>
        <v>93.67442449664428</v>
      </c>
      <c r="I12" s="50">
        <f t="shared" si="1"/>
        <v>94.49134224598932</v>
      </c>
    </row>
    <row r="13" spans="1:9" ht="18.75">
      <c r="A13" s="47" t="s">
        <v>190</v>
      </c>
      <c r="B13" s="47" t="s">
        <v>191</v>
      </c>
      <c r="C13" s="32">
        <v>43200</v>
      </c>
      <c r="D13" s="84">
        <v>30436.7</v>
      </c>
      <c r="E13" s="63">
        <v>30451.68</v>
      </c>
      <c r="F13" s="8">
        <v>86700</v>
      </c>
      <c r="G13" s="26">
        <v>86730.06</v>
      </c>
      <c r="H13" s="50">
        <f t="shared" si="0"/>
        <v>100.03467128027681</v>
      </c>
      <c r="I13" s="50">
        <f t="shared" si="1"/>
        <v>100.04921689933535</v>
      </c>
    </row>
    <row r="14" spans="1:9" ht="18.75">
      <c r="A14" s="52" t="s">
        <v>231</v>
      </c>
      <c r="B14" s="53" t="s">
        <v>230</v>
      </c>
      <c r="C14" s="32">
        <v>7150</v>
      </c>
      <c r="D14" s="84">
        <v>40000</v>
      </c>
      <c r="E14" s="63">
        <v>7289.13</v>
      </c>
      <c r="F14" s="8">
        <v>11726.9</v>
      </c>
      <c r="G14" s="26">
        <v>8916.51</v>
      </c>
      <c r="H14" s="50">
        <f t="shared" si="0"/>
        <v>76.0346724198211</v>
      </c>
      <c r="I14" s="50">
        <f t="shared" si="1"/>
        <v>18.222825</v>
      </c>
    </row>
    <row r="15" spans="1:9" ht="18.75">
      <c r="A15" s="44" t="s">
        <v>192</v>
      </c>
      <c r="B15" s="44" t="s">
        <v>193</v>
      </c>
      <c r="C15" s="55">
        <f>C16+C18+C17</f>
        <v>1385000</v>
      </c>
      <c r="D15" s="31">
        <f>D16+D17+D18</f>
        <v>1319201.5</v>
      </c>
      <c r="E15" s="31">
        <f>E16+E17+E18</f>
        <v>1203252.48</v>
      </c>
      <c r="F15" s="56">
        <f>F16+F17+F18</f>
        <v>1165000</v>
      </c>
      <c r="G15" s="31">
        <f>G16+G17+G18</f>
        <v>962485.2</v>
      </c>
      <c r="H15" s="46">
        <f t="shared" si="0"/>
        <v>82.61675536480686</v>
      </c>
      <c r="I15" s="46">
        <f t="shared" si="1"/>
        <v>91.21066645239563</v>
      </c>
    </row>
    <row r="16" spans="1:9" ht="57" customHeight="1">
      <c r="A16" s="47" t="s">
        <v>194</v>
      </c>
      <c r="B16" s="51" t="s">
        <v>195</v>
      </c>
      <c r="C16" s="57">
        <v>115000</v>
      </c>
      <c r="D16" s="80">
        <v>100000</v>
      </c>
      <c r="E16" s="63">
        <v>77284.74</v>
      </c>
      <c r="F16" s="8">
        <v>115000</v>
      </c>
      <c r="G16" s="26">
        <v>74315.87</v>
      </c>
      <c r="H16" s="50">
        <f t="shared" si="0"/>
        <v>64.62249565217391</v>
      </c>
      <c r="I16" s="50">
        <f t="shared" si="1"/>
        <v>77.28474000000001</v>
      </c>
    </row>
    <row r="17" spans="1:9" ht="18.75">
      <c r="A17" s="58" t="s">
        <v>233</v>
      </c>
      <c r="B17" s="59" t="s">
        <v>232</v>
      </c>
      <c r="C17" s="32">
        <v>660000</v>
      </c>
      <c r="D17" s="84">
        <v>625825</v>
      </c>
      <c r="E17" s="63">
        <v>595143.3</v>
      </c>
      <c r="F17" s="8">
        <v>540000</v>
      </c>
      <c r="G17" s="26">
        <v>486830.1</v>
      </c>
      <c r="H17" s="50">
        <f t="shared" si="0"/>
        <v>90.15372222222223</v>
      </c>
      <c r="I17" s="50">
        <f t="shared" si="1"/>
        <v>95.09739943274877</v>
      </c>
    </row>
    <row r="18" spans="1:9" ht="17.25" customHeight="1">
      <c r="A18" s="47" t="s">
        <v>196</v>
      </c>
      <c r="B18" s="60" t="s">
        <v>197</v>
      </c>
      <c r="C18" s="32">
        <v>610000</v>
      </c>
      <c r="D18" s="84">
        <v>593376.5</v>
      </c>
      <c r="E18" s="63">
        <v>530824.44</v>
      </c>
      <c r="F18" s="8">
        <v>510000</v>
      </c>
      <c r="G18" s="26">
        <v>401339.23</v>
      </c>
      <c r="H18" s="50">
        <f t="shared" si="0"/>
        <v>78.69396666666665</v>
      </c>
      <c r="I18" s="50">
        <f t="shared" si="1"/>
        <v>89.45828491691194</v>
      </c>
    </row>
    <row r="19" spans="1:9" ht="18.75">
      <c r="A19" s="44" t="s">
        <v>198</v>
      </c>
      <c r="B19" s="44" t="s">
        <v>199</v>
      </c>
      <c r="C19" s="30">
        <v>44000</v>
      </c>
      <c r="D19" s="127">
        <v>44800</v>
      </c>
      <c r="E19" s="29">
        <v>39014.37</v>
      </c>
      <c r="F19" s="22">
        <v>58000</v>
      </c>
      <c r="G19" s="27">
        <v>49322.47</v>
      </c>
      <c r="H19" s="46">
        <f t="shared" si="0"/>
        <v>85.03874137931035</v>
      </c>
      <c r="I19" s="46">
        <f t="shared" si="1"/>
        <v>87.08564732142857</v>
      </c>
    </row>
    <row r="20" spans="1:9" ht="38.25" customHeight="1">
      <c r="A20" s="44" t="s">
        <v>200</v>
      </c>
      <c r="B20" s="177" t="s">
        <v>201</v>
      </c>
      <c r="C20" s="55">
        <v>0</v>
      </c>
      <c r="D20" s="16">
        <f>D21+D22</f>
        <v>414</v>
      </c>
      <c r="E20" s="16">
        <f>E21+E22</f>
        <v>414.58000000000004</v>
      </c>
      <c r="F20" s="31"/>
      <c r="G20" s="31">
        <f>G21+G22</f>
        <v>22.09</v>
      </c>
      <c r="H20" s="50"/>
      <c r="I20" s="50"/>
    </row>
    <row r="21" spans="1:9" ht="18" customHeight="1">
      <c r="A21" s="47" t="s">
        <v>202</v>
      </c>
      <c r="B21" s="61" t="s">
        <v>203</v>
      </c>
      <c r="C21" s="32">
        <v>0</v>
      </c>
      <c r="D21" s="80">
        <v>400.2</v>
      </c>
      <c r="E21" s="63">
        <v>400.72</v>
      </c>
      <c r="F21" s="80"/>
      <c r="G21" s="26">
        <v>0.2</v>
      </c>
      <c r="H21" s="50"/>
      <c r="I21" s="50"/>
    </row>
    <row r="22" spans="1:9" ht="40.5" customHeight="1">
      <c r="A22" s="47" t="s">
        <v>204</v>
      </c>
      <c r="B22" s="61" t="s">
        <v>205</v>
      </c>
      <c r="C22" s="32">
        <v>0</v>
      </c>
      <c r="D22" s="80">
        <v>13.8</v>
      </c>
      <c r="E22" s="63">
        <v>13.86</v>
      </c>
      <c r="F22" s="80"/>
      <c r="G22" s="26">
        <v>21.89</v>
      </c>
      <c r="H22" s="50"/>
      <c r="I22" s="50"/>
    </row>
    <row r="23" spans="1:9" ht="18.75">
      <c r="A23" s="44"/>
      <c r="B23" s="45" t="s">
        <v>207</v>
      </c>
      <c r="C23" s="55">
        <f>C24+C32+C33+C36+C42+C43</f>
        <v>1175102.75</v>
      </c>
      <c r="D23" s="31">
        <f>D24+D32+D33+D36+D42+D43+D44</f>
        <v>1136454.4</v>
      </c>
      <c r="E23" s="31">
        <f>E24+E32+E33+E36+E42+E43+E44</f>
        <v>873528.065</v>
      </c>
      <c r="F23" s="31">
        <f>F24+F42+F43+F35+F36+F44+F34+F32</f>
        <v>1325042.2</v>
      </c>
      <c r="G23" s="31">
        <f>G24+G32+G33+G36+G42+G43+G44</f>
        <v>1153712.21</v>
      </c>
      <c r="H23" s="46">
        <f t="shared" si="0"/>
        <v>87.06984653017089</v>
      </c>
      <c r="I23" s="46">
        <f t="shared" si="1"/>
        <v>76.86433041220133</v>
      </c>
    </row>
    <row r="24" spans="1:9" ht="39" customHeight="1">
      <c r="A24" s="44" t="s">
        <v>208</v>
      </c>
      <c r="B24" s="64" t="s">
        <v>209</v>
      </c>
      <c r="C24" s="55">
        <f>C31+C30+C26+C25</f>
        <v>681742.1</v>
      </c>
      <c r="D24" s="31">
        <f>D25+D26+D30+D31</f>
        <v>635260.9500000001</v>
      </c>
      <c r="E24" s="31">
        <f>E25+E26+E30+E31</f>
        <v>439105.095</v>
      </c>
      <c r="F24" s="31">
        <f>F25+F26+F30+F31</f>
        <v>683042.1</v>
      </c>
      <c r="G24" s="31">
        <f>G25+G26+G30+G31</f>
        <v>532000.99</v>
      </c>
      <c r="H24" s="46">
        <f t="shared" si="0"/>
        <v>77.88699847344695</v>
      </c>
      <c r="I24" s="46">
        <f t="shared" si="1"/>
        <v>69.12200332792374</v>
      </c>
    </row>
    <row r="25" spans="1:9" ht="67.5" customHeight="1">
      <c r="A25" s="47" t="s">
        <v>210</v>
      </c>
      <c r="B25" s="51" t="s">
        <v>211</v>
      </c>
      <c r="C25" s="32"/>
      <c r="D25" s="63">
        <v>127.55</v>
      </c>
      <c r="E25" s="49">
        <v>127.55</v>
      </c>
      <c r="F25" s="80"/>
      <c r="G25" s="63"/>
      <c r="H25" s="50"/>
      <c r="I25" s="50"/>
    </row>
    <row r="26" spans="1:9" ht="93" customHeight="1">
      <c r="A26" s="47" t="s">
        <v>212</v>
      </c>
      <c r="B26" s="61" t="s">
        <v>151</v>
      </c>
      <c r="C26" s="30">
        <f>C27+C29+C28</f>
        <v>614000</v>
      </c>
      <c r="D26" s="31">
        <f>D27+D28+D29</f>
        <v>544000</v>
      </c>
      <c r="E26" s="31">
        <f>E27+E28+E29</f>
        <v>372950.21499999997</v>
      </c>
      <c r="F26" s="31">
        <f>F27+F29+F28</f>
        <v>614000</v>
      </c>
      <c r="G26" s="31">
        <f>G27+G29+G28</f>
        <v>473882.19</v>
      </c>
      <c r="H26" s="46">
        <f t="shared" si="0"/>
        <v>77.17950977198697</v>
      </c>
      <c r="I26" s="46">
        <f t="shared" si="1"/>
        <v>68.55702481617647</v>
      </c>
    </row>
    <row r="27" spans="1:9" ht="94.5" customHeight="1">
      <c r="A27" s="47" t="s">
        <v>213</v>
      </c>
      <c r="B27" s="61" t="s">
        <v>146</v>
      </c>
      <c r="C27" s="32">
        <v>600000</v>
      </c>
      <c r="D27" s="49">
        <v>530000</v>
      </c>
      <c r="E27" s="63">
        <v>361927.23</v>
      </c>
      <c r="F27" s="49">
        <v>600000</v>
      </c>
      <c r="G27" s="26">
        <v>462908.19</v>
      </c>
      <c r="H27" s="50">
        <f t="shared" si="0"/>
        <v>77.151365</v>
      </c>
      <c r="I27" s="50">
        <f t="shared" si="1"/>
        <v>68.28815660377359</v>
      </c>
    </row>
    <row r="28" spans="1:9" ht="94.5" customHeight="1">
      <c r="A28" s="47" t="s">
        <v>247</v>
      </c>
      <c r="B28" s="66" t="s">
        <v>214</v>
      </c>
      <c r="C28" s="32">
        <v>14000</v>
      </c>
      <c r="D28" s="49">
        <v>14000</v>
      </c>
      <c r="E28" s="63">
        <v>11017.7</v>
      </c>
      <c r="F28" s="49">
        <v>14000</v>
      </c>
      <c r="G28" s="26">
        <v>10968.86</v>
      </c>
      <c r="H28" s="50">
        <f t="shared" si="0"/>
        <v>78.349</v>
      </c>
      <c r="I28" s="50">
        <f t="shared" si="1"/>
        <v>78.69785714285715</v>
      </c>
    </row>
    <row r="29" spans="1:9" ht="93.75" customHeight="1">
      <c r="A29" s="47" t="s">
        <v>248</v>
      </c>
      <c r="B29" s="66" t="s">
        <v>150</v>
      </c>
      <c r="C29" s="32"/>
      <c r="D29" s="49"/>
      <c r="E29" s="49">
        <v>5.285</v>
      </c>
      <c r="F29" s="49"/>
      <c r="G29" s="26">
        <v>5.14</v>
      </c>
      <c r="H29" s="50"/>
      <c r="I29" s="50"/>
    </row>
    <row r="30" spans="1:9" ht="63.75" customHeight="1">
      <c r="A30" s="47" t="s">
        <v>215</v>
      </c>
      <c r="B30" s="66" t="s">
        <v>216</v>
      </c>
      <c r="C30" s="32">
        <v>11742.1</v>
      </c>
      <c r="D30" s="49">
        <v>15233.4</v>
      </c>
      <c r="E30" s="63">
        <v>9191.34</v>
      </c>
      <c r="F30" s="22">
        <v>13042.1</v>
      </c>
      <c r="G30" s="27">
        <v>14312.47</v>
      </c>
      <c r="H30" s="50">
        <f t="shared" si="0"/>
        <v>109.74053258294292</v>
      </c>
      <c r="I30" s="50">
        <f t="shared" si="1"/>
        <v>60.33676001417937</v>
      </c>
    </row>
    <row r="31" spans="1:9" ht="99.75" customHeight="1">
      <c r="A31" s="47" t="s">
        <v>217</v>
      </c>
      <c r="B31" s="166" t="s">
        <v>218</v>
      </c>
      <c r="C31" s="32">
        <v>56000</v>
      </c>
      <c r="D31" s="49">
        <v>75900</v>
      </c>
      <c r="E31" s="63">
        <v>56835.99</v>
      </c>
      <c r="F31" s="49">
        <v>56000</v>
      </c>
      <c r="G31" s="27">
        <v>43806.33</v>
      </c>
      <c r="H31" s="50">
        <f t="shared" si="0"/>
        <v>78.22558928571429</v>
      </c>
      <c r="I31" s="50">
        <f t="shared" si="1"/>
        <v>74.88272727272727</v>
      </c>
    </row>
    <row r="32" spans="1:9" ht="29.25" customHeight="1">
      <c r="A32" s="44" t="s">
        <v>219</v>
      </c>
      <c r="B32" s="64" t="s">
        <v>220</v>
      </c>
      <c r="C32" s="55">
        <v>20015</v>
      </c>
      <c r="D32" s="31">
        <v>26600</v>
      </c>
      <c r="E32" s="29">
        <v>14201.06</v>
      </c>
      <c r="F32" s="22">
        <v>12000</v>
      </c>
      <c r="G32" s="27">
        <v>10390.49</v>
      </c>
      <c r="H32" s="46">
        <f t="shared" si="0"/>
        <v>86.58741666666666</v>
      </c>
      <c r="I32" s="46">
        <f t="shared" si="1"/>
        <v>53.387443609022554</v>
      </c>
    </row>
    <row r="33" spans="1:9" ht="36.75" customHeight="1">
      <c r="A33" s="44" t="s">
        <v>221</v>
      </c>
      <c r="B33" s="64" t="s">
        <v>222</v>
      </c>
      <c r="C33" s="55">
        <f>C34+C35</f>
        <v>17585.65</v>
      </c>
      <c r="D33" s="31">
        <f>D35+D34</f>
        <v>17585.65</v>
      </c>
      <c r="E33" s="31">
        <f>E35+E34</f>
        <v>17259.879999999997</v>
      </c>
      <c r="F33" s="56">
        <f>F35+F34</f>
        <v>13926.6</v>
      </c>
      <c r="G33" s="31">
        <f>G35+G34</f>
        <v>15554.04</v>
      </c>
      <c r="H33" s="46">
        <f t="shared" si="0"/>
        <v>111.6858386110034</v>
      </c>
      <c r="I33" s="46">
        <f t="shared" si="1"/>
        <v>98.14752369119137</v>
      </c>
    </row>
    <row r="34" spans="1:9" ht="36.75" customHeight="1">
      <c r="A34" s="47" t="s">
        <v>57</v>
      </c>
      <c r="B34" s="51" t="s">
        <v>0</v>
      </c>
      <c r="C34" s="80">
        <v>213</v>
      </c>
      <c r="D34" s="80">
        <v>213</v>
      </c>
      <c r="E34" s="63">
        <v>155.78</v>
      </c>
      <c r="F34" s="8">
        <v>336</v>
      </c>
      <c r="G34" s="26">
        <v>224.25</v>
      </c>
      <c r="H34" s="50">
        <f t="shared" si="0"/>
        <v>66.74107142857143</v>
      </c>
      <c r="I34" s="50">
        <f t="shared" si="1"/>
        <v>73.13615023474178</v>
      </c>
    </row>
    <row r="35" spans="1:9" ht="59.25" customHeight="1">
      <c r="A35" s="47" t="s">
        <v>1</v>
      </c>
      <c r="B35" s="51" t="s">
        <v>0</v>
      </c>
      <c r="C35" s="80">
        <v>17372.65</v>
      </c>
      <c r="D35" s="80">
        <v>17372.65</v>
      </c>
      <c r="E35" s="63">
        <v>17104.1</v>
      </c>
      <c r="F35" s="8">
        <v>13590.6</v>
      </c>
      <c r="G35" s="26">
        <v>15329.79</v>
      </c>
      <c r="H35" s="50">
        <f t="shared" si="0"/>
        <v>112.79700675466866</v>
      </c>
      <c r="I35" s="50">
        <f t="shared" si="1"/>
        <v>98.45417941419413</v>
      </c>
    </row>
    <row r="36" spans="1:9" ht="41.25" customHeight="1">
      <c r="A36" s="44" t="s">
        <v>223</v>
      </c>
      <c r="B36" s="177" t="s">
        <v>224</v>
      </c>
      <c r="C36" s="55">
        <f>C37+C38+C39</f>
        <v>286000</v>
      </c>
      <c r="D36" s="31">
        <f>D37+D38+D39</f>
        <v>273718.9</v>
      </c>
      <c r="E36" s="31">
        <f>E37+E38+E39</f>
        <v>247450.05</v>
      </c>
      <c r="F36" s="31">
        <f>F37+F38+F39</f>
        <v>395416</v>
      </c>
      <c r="G36" s="31">
        <f>G37+G38+G39</f>
        <v>390175.86</v>
      </c>
      <c r="H36" s="50">
        <f t="shared" si="0"/>
        <v>98.67477795536853</v>
      </c>
      <c r="I36" s="50">
        <f t="shared" si="1"/>
        <v>90.40298276808798</v>
      </c>
    </row>
    <row r="37" spans="1:9" ht="20.25" customHeight="1">
      <c r="A37" s="47" t="s">
        <v>225</v>
      </c>
      <c r="B37" s="61" t="s">
        <v>226</v>
      </c>
      <c r="C37" s="32">
        <v>2000</v>
      </c>
      <c r="D37" s="80">
        <v>5847.6</v>
      </c>
      <c r="E37" s="63">
        <v>2791.41</v>
      </c>
      <c r="F37" s="8">
        <v>4800</v>
      </c>
      <c r="G37" s="26">
        <v>5970</v>
      </c>
      <c r="H37" s="50">
        <f t="shared" si="0"/>
        <v>124.37499999999999</v>
      </c>
      <c r="I37" s="50">
        <f t="shared" si="1"/>
        <v>47.73599425405294</v>
      </c>
    </row>
    <row r="38" spans="1:9" ht="101.25" customHeight="1">
      <c r="A38" s="47" t="s">
        <v>227</v>
      </c>
      <c r="B38" s="61" t="s">
        <v>273</v>
      </c>
      <c r="C38" s="32">
        <v>125000</v>
      </c>
      <c r="D38" s="80">
        <v>141827.6</v>
      </c>
      <c r="E38" s="63">
        <v>134684.3</v>
      </c>
      <c r="F38" s="13">
        <f>125000+42616</f>
        <v>167616</v>
      </c>
      <c r="G38" s="26">
        <v>113533.31</v>
      </c>
      <c r="H38" s="46">
        <f t="shared" si="0"/>
        <v>67.73417215540283</v>
      </c>
      <c r="I38" s="46">
        <f t="shared" si="1"/>
        <v>94.96339217472479</v>
      </c>
    </row>
    <row r="39" spans="1:9" ht="39" customHeight="1">
      <c r="A39" s="67" t="s">
        <v>3</v>
      </c>
      <c r="B39" s="65" t="s">
        <v>153</v>
      </c>
      <c r="C39" s="68">
        <f>C40+C41</f>
        <v>159000</v>
      </c>
      <c r="D39" s="69">
        <f>D40+D41</f>
        <v>126043.7</v>
      </c>
      <c r="E39" s="69">
        <f>E40+E41</f>
        <v>109974.34000000001</v>
      </c>
      <c r="F39" s="69">
        <f>F40+F41</f>
        <v>223000</v>
      </c>
      <c r="G39" s="69">
        <f>G40+G41</f>
        <v>270672.55</v>
      </c>
      <c r="H39" s="50">
        <f t="shared" si="0"/>
        <v>121.37782511210762</v>
      </c>
      <c r="I39" s="50">
        <f t="shared" si="1"/>
        <v>87.25096137292067</v>
      </c>
    </row>
    <row r="40" spans="1:9" ht="56.25">
      <c r="A40" s="47" t="s">
        <v>173</v>
      </c>
      <c r="B40" s="61" t="s">
        <v>172</v>
      </c>
      <c r="C40" s="32">
        <v>156000</v>
      </c>
      <c r="D40" s="80">
        <v>120000</v>
      </c>
      <c r="E40" s="63">
        <v>106718.82</v>
      </c>
      <c r="F40" s="8">
        <v>203000</v>
      </c>
      <c r="G40" s="26">
        <v>249023.74</v>
      </c>
      <c r="H40" s="50">
        <f t="shared" si="0"/>
        <v>122.67179310344827</v>
      </c>
      <c r="I40" s="50">
        <f t="shared" si="1"/>
        <v>88.93235</v>
      </c>
    </row>
    <row r="41" spans="1:9" ht="75">
      <c r="A41" s="47" t="s">
        <v>41</v>
      </c>
      <c r="B41" s="61" t="s">
        <v>42</v>
      </c>
      <c r="C41" s="32">
        <v>3000</v>
      </c>
      <c r="D41" s="80">
        <v>6043.7</v>
      </c>
      <c r="E41" s="63">
        <v>3255.52</v>
      </c>
      <c r="F41" s="8">
        <v>20000</v>
      </c>
      <c r="G41" s="26">
        <v>21648.81</v>
      </c>
      <c r="H41" s="50">
        <f t="shared" si="0"/>
        <v>108.24405000000002</v>
      </c>
      <c r="I41" s="50">
        <f t="shared" si="1"/>
        <v>53.86634015586479</v>
      </c>
    </row>
    <row r="42" spans="1:9" ht="19.5" customHeight="1">
      <c r="A42" s="44" t="s">
        <v>4</v>
      </c>
      <c r="B42" s="177" t="s">
        <v>5</v>
      </c>
      <c r="C42" s="30">
        <v>100900</v>
      </c>
      <c r="D42" s="127">
        <v>115500</v>
      </c>
      <c r="E42" s="29">
        <v>98938.93</v>
      </c>
      <c r="F42" s="22">
        <v>140900</v>
      </c>
      <c r="G42" s="27">
        <v>122260.07</v>
      </c>
      <c r="H42" s="46">
        <f t="shared" si="0"/>
        <v>86.77080908445707</v>
      </c>
      <c r="I42" s="46">
        <f t="shared" si="1"/>
        <v>85.66141125541125</v>
      </c>
    </row>
    <row r="43" spans="1:9" ht="24.75" customHeight="1">
      <c r="A43" s="44" t="s">
        <v>6</v>
      </c>
      <c r="B43" s="177" t="s">
        <v>7</v>
      </c>
      <c r="C43" s="30">
        <v>68860</v>
      </c>
      <c r="D43" s="127">
        <v>64798.9</v>
      </c>
      <c r="E43" s="29">
        <v>54966.87</v>
      </c>
      <c r="F43" s="22">
        <v>68860</v>
      </c>
      <c r="G43" s="27">
        <v>60402.76</v>
      </c>
      <c r="H43" s="46">
        <f t="shared" si="0"/>
        <v>87.71821086261981</v>
      </c>
      <c r="I43" s="46">
        <f t="shared" si="1"/>
        <v>84.82685662873907</v>
      </c>
    </row>
    <row r="44" spans="1:9" ht="19.5" customHeight="1">
      <c r="A44" s="44" t="s">
        <v>8</v>
      </c>
      <c r="B44" s="177" t="s">
        <v>9</v>
      </c>
      <c r="C44" s="30"/>
      <c r="D44" s="127">
        <v>2990</v>
      </c>
      <c r="E44" s="29">
        <v>1606.18</v>
      </c>
      <c r="F44" s="22">
        <v>10897.5</v>
      </c>
      <c r="G44" s="27">
        <v>22928</v>
      </c>
      <c r="H44" s="46"/>
      <c r="I44" s="46">
        <f t="shared" si="1"/>
        <v>53.71839464882944</v>
      </c>
    </row>
    <row r="45" spans="1:9" ht="18.75">
      <c r="A45" s="47"/>
      <c r="B45" s="71" t="s">
        <v>12</v>
      </c>
      <c r="C45" s="30">
        <f>C23+C6</f>
        <v>7402201.75</v>
      </c>
      <c r="D45" s="31">
        <f>D23+D6</f>
        <v>7578481.6</v>
      </c>
      <c r="E45" s="31">
        <f>E23+E6</f>
        <v>6182116.525</v>
      </c>
      <c r="F45" s="126">
        <f>F23+F6</f>
        <v>7287218.100000001</v>
      </c>
      <c r="G45" s="126">
        <f>G23+G6</f>
        <v>5935392.89</v>
      </c>
      <c r="H45" s="46">
        <f t="shared" si="0"/>
        <v>81.44936529345813</v>
      </c>
      <c r="I45" s="46">
        <f t="shared" si="1"/>
        <v>81.57460625094083</v>
      </c>
    </row>
    <row r="46" spans="1:9" ht="19.5" customHeight="1">
      <c r="A46" s="44" t="s">
        <v>13</v>
      </c>
      <c r="B46" s="177" t="s">
        <v>14</v>
      </c>
      <c r="C46" s="31">
        <f>C47+C48+C49+C50</f>
        <v>1999865.59</v>
      </c>
      <c r="D46" s="31">
        <f>D47+D48+D49+D50</f>
        <v>5317125.079999999</v>
      </c>
      <c r="E46" s="31">
        <f>E47+E48+E49+E50</f>
        <v>3817999.18</v>
      </c>
      <c r="F46" s="126">
        <f>F47+F48+F49+F50</f>
        <v>5723353.05</v>
      </c>
      <c r="G46" s="126">
        <f>G47+G48+G49+G50</f>
        <v>4562176.38</v>
      </c>
      <c r="H46" s="46">
        <f t="shared" si="0"/>
        <v>79.71160157593283</v>
      </c>
      <c r="I46" s="46">
        <f t="shared" si="1"/>
        <v>71.8057055750135</v>
      </c>
    </row>
    <row r="47" spans="1:9" ht="37.5" customHeight="1">
      <c r="A47" s="44" t="s">
        <v>15</v>
      </c>
      <c r="B47" s="177" t="s">
        <v>16</v>
      </c>
      <c r="C47" s="177"/>
      <c r="D47" s="49"/>
      <c r="E47" s="49"/>
      <c r="F47" s="8">
        <v>34764</v>
      </c>
      <c r="G47" s="26">
        <v>15646.94</v>
      </c>
      <c r="H47" s="50">
        <f t="shared" si="0"/>
        <v>45.009032332297785</v>
      </c>
      <c r="I47" s="50"/>
    </row>
    <row r="48" spans="1:9" ht="39.75" customHeight="1">
      <c r="A48" s="44" t="s">
        <v>17</v>
      </c>
      <c r="B48" s="177" t="s">
        <v>18</v>
      </c>
      <c r="C48" s="32">
        <v>1999865.59</v>
      </c>
      <c r="D48" s="124">
        <v>2060262.15</v>
      </c>
      <c r="E48" s="63">
        <v>1720253.82</v>
      </c>
      <c r="F48" s="8">
        <v>2609671.53</v>
      </c>
      <c r="G48" s="26">
        <v>2349008.62</v>
      </c>
      <c r="H48" s="50">
        <f t="shared" si="0"/>
        <v>90.01165828712551</v>
      </c>
      <c r="I48" s="50">
        <f t="shared" si="1"/>
        <v>83.49684140923523</v>
      </c>
    </row>
    <row r="49" spans="1:9" ht="42" customHeight="1">
      <c r="A49" s="44" t="s">
        <v>19</v>
      </c>
      <c r="B49" s="177" t="s">
        <v>20</v>
      </c>
      <c r="C49" s="32"/>
      <c r="D49" s="93">
        <v>3195556.88</v>
      </c>
      <c r="E49" s="63">
        <f>1948700.44+87829.85</f>
        <v>2036530.29</v>
      </c>
      <c r="F49" s="8">
        <v>3050890.94</v>
      </c>
      <c r="G49" s="26">
        <f>2161907.44+7837.5</f>
        <v>2169744.94</v>
      </c>
      <c r="H49" s="50">
        <f t="shared" si="0"/>
        <v>71.11840385877576</v>
      </c>
      <c r="I49" s="50">
        <f t="shared" si="1"/>
        <v>63.73005915638716</v>
      </c>
    </row>
    <row r="50" spans="1:9" ht="18.75">
      <c r="A50" s="44" t="s">
        <v>84</v>
      </c>
      <c r="B50" s="177" t="s">
        <v>21</v>
      </c>
      <c r="C50" s="177"/>
      <c r="D50" s="93">
        <v>61306.05</v>
      </c>
      <c r="E50" s="63">
        <v>61215.07</v>
      </c>
      <c r="F50" s="8">
        <v>28026.58</v>
      </c>
      <c r="G50" s="26">
        <f>22524.73+5251.15</f>
        <v>27775.879999999997</v>
      </c>
      <c r="H50" s="50">
        <f t="shared" si="0"/>
        <v>99.1054920008078</v>
      </c>
      <c r="I50" s="50">
        <f t="shared" si="1"/>
        <v>99.85159702835202</v>
      </c>
    </row>
    <row r="51" spans="1:9" ht="21.75" customHeight="1">
      <c r="A51" s="44" t="s">
        <v>22</v>
      </c>
      <c r="B51" s="177" t="s">
        <v>23</v>
      </c>
      <c r="C51" s="177"/>
      <c r="D51" s="124">
        <f>8267.16+14</f>
        <v>8281.16</v>
      </c>
      <c r="E51" s="63">
        <v>8931.16</v>
      </c>
      <c r="F51" s="22">
        <v>54110.8</v>
      </c>
      <c r="G51" s="27">
        <v>7000</v>
      </c>
      <c r="H51" s="50"/>
      <c r="I51" s="50">
        <f t="shared" si="1"/>
        <v>107.84914190765545</v>
      </c>
    </row>
    <row r="52" spans="1:9" ht="41.25" customHeight="1">
      <c r="A52" s="44" t="s">
        <v>163</v>
      </c>
      <c r="B52" s="177" t="s">
        <v>10</v>
      </c>
      <c r="C52" s="177"/>
      <c r="D52" s="125"/>
      <c r="E52" s="63">
        <v>10432.68</v>
      </c>
      <c r="F52" s="153"/>
      <c r="G52" s="29">
        <v>2758.15</v>
      </c>
      <c r="H52" s="50"/>
      <c r="I52" s="50"/>
    </row>
    <row r="53" spans="1:9" ht="23.25" customHeight="1">
      <c r="A53" s="44" t="s">
        <v>162</v>
      </c>
      <c r="B53" s="177" t="s">
        <v>11</v>
      </c>
      <c r="C53" s="177"/>
      <c r="D53" s="125">
        <v>-31837.96</v>
      </c>
      <c r="E53" s="63">
        <v>-45135.87</v>
      </c>
      <c r="F53" s="22">
        <v>-71928.63</v>
      </c>
      <c r="G53" s="27">
        <v>-144814.17</v>
      </c>
      <c r="H53" s="50"/>
      <c r="I53" s="50"/>
    </row>
    <row r="54" spans="1:9" ht="18.75">
      <c r="A54" s="47"/>
      <c r="B54" s="73" t="s">
        <v>24</v>
      </c>
      <c r="C54" s="31">
        <f>C45+C46+C51+C52+C53</f>
        <v>9402067.34</v>
      </c>
      <c r="D54" s="31">
        <f>D45+D46+D51+D52+D53</f>
        <v>12872049.879999999</v>
      </c>
      <c r="E54" s="31">
        <f>E45+E46+E51+E52+E53</f>
        <v>9974343.675</v>
      </c>
      <c r="F54" s="126">
        <f>F45+F46+F51+F52+F53</f>
        <v>12992753.32</v>
      </c>
      <c r="G54" s="126">
        <f>G45+G46+G51+G52+G53</f>
        <v>10362513.25</v>
      </c>
      <c r="H54" s="46">
        <f t="shared" si="0"/>
        <v>79.75609937924997</v>
      </c>
      <c r="I54" s="46">
        <f t="shared" si="1"/>
        <v>77.48838582810093</v>
      </c>
    </row>
    <row r="55" spans="1:9" ht="18.75">
      <c r="A55" s="40" t="s">
        <v>25</v>
      </c>
      <c r="B55" s="41" t="s">
        <v>26</v>
      </c>
      <c r="C55" s="41"/>
      <c r="D55" s="74"/>
      <c r="E55" s="74"/>
      <c r="F55" s="134"/>
      <c r="G55" s="135"/>
      <c r="H55" s="46"/>
      <c r="I55" s="46"/>
    </row>
    <row r="56" spans="1:9" ht="18.75" customHeight="1">
      <c r="A56" s="75" t="s">
        <v>27</v>
      </c>
      <c r="B56" s="71" t="s">
        <v>28</v>
      </c>
      <c r="C56" s="31">
        <f>C57+C58+C59+C60+C61+C62+C63</f>
        <v>1010842.4299999999</v>
      </c>
      <c r="D56" s="31">
        <f>D57+D58+D59+D60+D61+D62+D63</f>
        <v>682343.01</v>
      </c>
      <c r="E56" s="31">
        <f>E57+E58+E59+E60+E61+E62+E63</f>
        <v>474141.82</v>
      </c>
      <c r="F56" s="31">
        <f>F57+F58+F59+F60+F61+F62+F63</f>
        <v>1018346.96</v>
      </c>
      <c r="G56" s="31">
        <f>G57+G58+G59+G60+G61+G62+G63</f>
        <v>627506.14</v>
      </c>
      <c r="H56" s="46">
        <f t="shared" si="0"/>
        <v>61.620072985733664</v>
      </c>
      <c r="I56" s="46">
        <f t="shared" si="1"/>
        <v>69.48731254680838</v>
      </c>
    </row>
    <row r="57" spans="1:9" ht="39.75" customHeight="1">
      <c r="A57" s="77" t="s">
        <v>29</v>
      </c>
      <c r="B57" s="78" t="s">
        <v>30</v>
      </c>
      <c r="C57" s="79">
        <v>2774</v>
      </c>
      <c r="D57" s="80">
        <v>2363</v>
      </c>
      <c r="E57" s="80">
        <v>1886.26</v>
      </c>
      <c r="F57" s="8">
        <v>2774</v>
      </c>
      <c r="G57" s="8">
        <v>2281.58</v>
      </c>
      <c r="H57" s="50">
        <f t="shared" si="0"/>
        <v>82.24873828406632</v>
      </c>
      <c r="I57" s="50">
        <f t="shared" si="1"/>
        <v>79.82479898434194</v>
      </c>
    </row>
    <row r="58" spans="1:9" ht="59.25" customHeight="1">
      <c r="A58" s="77" t="s">
        <v>31</v>
      </c>
      <c r="B58" s="78" t="s">
        <v>32</v>
      </c>
      <c r="C58" s="79">
        <v>92589</v>
      </c>
      <c r="D58" s="80">
        <v>91016</v>
      </c>
      <c r="E58" s="80">
        <v>71342.69</v>
      </c>
      <c r="F58" s="8">
        <v>92589</v>
      </c>
      <c r="G58" s="8">
        <v>73823.47</v>
      </c>
      <c r="H58" s="50">
        <f t="shared" si="0"/>
        <v>79.73244121871929</v>
      </c>
      <c r="I58" s="50">
        <f t="shared" si="1"/>
        <v>78.38477850048343</v>
      </c>
    </row>
    <row r="59" spans="1:9" ht="58.5" customHeight="1">
      <c r="A59" s="77" t="s">
        <v>33</v>
      </c>
      <c r="B59" s="78" t="s">
        <v>34</v>
      </c>
      <c r="C59" s="79">
        <v>122678</v>
      </c>
      <c r="D59" s="93">
        <v>115089.39</v>
      </c>
      <c r="E59" s="80">
        <v>89487.21</v>
      </c>
      <c r="F59" s="8">
        <v>141185.83</v>
      </c>
      <c r="G59" s="8">
        <v>115107.28</v>
      </c>
      <c r="H59" s="50">
        <f t="shared" si="0"/>
        <v>81.52891830575349</v>
      </c>
      <c r="I59" s="50">
        <f t="shared" si="1"/>
        <v>77.75452628604602</v>
      </c>
    </row>
    <row r="60" spans="1:9" ht="57.75" customHeight="1">
      <c r="A60" s="77" t="s">
        <v>35</v>
      </c>
      <c r="B60" s="78" t="s">
        <v>36</v>
      </c>
      <c r="C60" s="79">
        <v>116262.67</v>
      </c>
      <c r="D60" s="93">
        <v>105480.39</v>
      </c>
      <c r="E60" s="80">
        <v>81220.07</v>
      </c>
      <c r="F60" s="8">
        <v>97578.41</v>
      </c>
      <c r="G60" s="8">
        <v>79070.53</v>
      </c>
      <c r="H60" s="50">
        <f t="shared" si="0"/>
        <v>81.03281248382712</v>
      </c>
      <c r="I60" s="50">
        <f t="shared" si="1"/>
        <v>77.00016088298499</v>
      </c>
    </row>
    <row r="61" spans="1:9" ht="18.75">
      <c r="A61" s="81" t="s">
        <v>37</v>
      </c>
      <c r="B61" s="61" t="s">
        <v>38</v>
      </c>
      <c r="C61" s="124">
        <v>1740</v>
      </c>
      <c r="D61" s="93">
        <v>4122.43</v>
      </c>
      <c r="E61" s="80">
        <v>3474.05</v>
      </c>
      <c r="F61" s="8">
        <v>1981</v>
      </c>
      <c r="G61" s="8">
        <v>1369.88</v>
      </c>
      <c r="H61" s="50">
        <f t="shared" si="0"/>
        <v>69.15093387178194</v>
      </c>
      <c r="I61" s="50">
        <f t="shared" si="1"/>
        <v>84.27189788547047</v>
      </c>
    </row>
    <row r="62" spans="1:9" ht="18.75" customHeight="1">
      <c r="A62" s="81" t="s">
        <v>39</v>
      </c>
      <c r="B62" s="59" t="s">
        <v>40</v>
      </c>
      <c r="C62" s="80">
        <v>122671.56</v>
      </c>
      <c r="D62" s="93">
        <v>32488.68</v>
      </c>
      <c r="E62" s="80"/>
      <c r="F62" s="8">
        <v>55929.18</v>
      </c>
      <c r="G62" s="8"/>
      <c r="H62" s="50"/>
      <c r="I62" s="50"/>
    </row>
    <row r="63" spans="1:9" ht="20.25" customHeight="1">
      <c r="A63" s="81" t="s">
        <v>154</v>
      </c>
      <c r="B63" s="59" t="s">
        <v>43</v>
      </c>
      <c r="C63" s="80">
        <v>552127.2</v>
      </c>
      <c r="D63" s="93">
        <v>331783.12</v>
      </c>
      <c r="E63" s="80">
        <v>226731.54</v>
      </c>
      <c r="F63" s="8">
        <v>626309.54</v>
      </c>
      <c r="G63" s="8">
        <v>355853.4</v>
      </c>
      <c r="H63" s="46">
        <f t="shared" si="0"/>
        <v>56.81749634533748</v>
      </c>
      <c r="I63" s="46">
        <f t="shared" si="1"/>
        <v>68.3372740602355</v>
      </c>
    </row>
    <row r="64" spans="1:9" ht="18.75" customHeight="1">
      <c r="A64" s="75" t="s">
        <v>44</v>
      </c>
      <c r="B64" s="83" t="s">
        <v>45</v>
      </c>
      <c r="C64" s="56">
        <f>C65</f>
        <v>495</v>
      </c>
      <c r="D64" s="31">
        <f>D65</f>
        <v>396.86</v>
      </c>
      <c r="E64" s="31">
        <f>E65</f>
        <v>371.6</v>
      </c>
      <c r="F64" s="31">
        <f>F65</f>
        <v>485</v>
      </c>
      <c r="G64" s="31">
        <f>G65</f>
        <v>289.65</v>
      </c>
      <c r="H64" s="46">
        <f t="shared" si="0"/>
        <v>59.72164948453608</v>
      </c>
      <c r="I64" s="50">
        <f t="shared" si="1"/>
        <v>93.63503502494582</v>
      </c>
    </row>
    <row r="65" spans="1:9" ht="18.75" customHeight="1">
      <c r="A65" s="81" t="s">
        <v>46</v>
      </c>
      <c r="B65" s="59" t="s">
        <v>47</v>
      </c>
      <c r="C65" s="80">
        <v>495</v>
      </c>
      <c r="D65" s="80">
        <v>396.86</v>
      </c>
      <c r="E65" s="80">
        <v>371.6</v>
      </c>
      <c r="F65" s="8">
        <v>485</v>
      </c>
      <c r="G65" s="8">
        <v>289.65</v>
      </c>
      <c r="H65" s="50">
        <f t="shared" si="0"/>
        <v>59.72164948453608</v>
      </c>
      <c r="I65" s="50">
        <f t="shared" si="1"/>
        <v>93.63503502494582</v>
      </c>
    </row>
    <row r="66" spans="1:9" ht="39" customHeight="1">
      <c r="A66" s="75" t="s">
        <v>48</v>
      </c>
      <c r="B66" s="83" t="s">
        <v>49</v>
      </c>
      <c r="C66" s="31">
        <f>C67+C68</f>
        <v>60568.5</v>
      </c>
      <c r="D66" s="31">
        <f>SUM(D67:D68)</f>
        <v>57604.649999999994</v>
      </c>
      <c r="E66" s="31">
        <f>SUM(E67:E68)</f>
        <v>43775.03999999999</v>
      </c>
      <c r="F66" s="31">
        <f>SUM(F67:F68)</f>
        <v>63148.619999999995</v>
      </c>
      <c r="G66" s="31">
        <f>SUM(G67:G68)</f>
        <v>47900.72</v>
      </c>
      <c r="H66" s="46">
        <f t="shared" si="0"/>
        <v>75.85394581861013</v>
      </c>
      <c r="I66" s="46">
        <f t="shared" si="1"/>
        <v>75.9921985464715</v>
      </c>
    </row>
    <row r="67" spans="1:9" ht="18.75" customHeight="1">
      <c r="A67" s="81" t="s">
        <v>50</v>
      </c>
      <c r="B67" s="59" t="s">
        <v>51</v>
      </c>
      <c r="C67" s="80">
        <v>12448.5</v>
      </c>
      <c r="D67" s="84">
        <v>11364.3</v>
      </c>
      <c r="E67" s="80">
        <v>8602.91</v>
      </c>
      <c r="F67" s="8">
        <v>14874.6</v>
      </c>
      <c r="G67" s="8">
        <v>12463.77</v>
      </c>
      <c r="H67" s="50">
        <f t="shared" si="0"/>
        <v>83.79230365858578</v>
      </c>
      <c r="I67" s="50">
        <f t="shared" si="1"/>
        <v>75.70118705067624</v>
      </c>
    </row>
    <row r="68" spans="1:9" ht="58.5" customHeight="1">
      <c r="A68" s="81" t="s">
        <v>52</v>
      </c>
      <c r="B68" s="78" t="s">
        <v>53</v>
      </c>
      <c r="C68" s="93">
        <v>48120</v>
      </c>
      <c r="D68" s="80">
        <v>46240.35</v>
      </c>
      <c r="E68" s="80">
        <v>35172.13</v>
      </c>
      <c r="F68" s="8">
        <v>48274.02</v>
      </c>
      <c r="G68" s="8">
        <v>35436.95</v>
      </c>
      <c r="H68" s="50">
        <f t="shared" si="0"/>
        <v>73.40791175046122</v>
      </c>
      <c r="I68" s="50">
        <f t="shared" si="1"/>
        <v>76.06371924087945</v>
      </c>
    </row>
    <row r="69" spans="1:9" ht="18.75" customHeight="1">
      <c r="A69" s="75" t="s">
        <v>54</v>
      </c>
      <c r="B69" s="83" t="s">
        <v>55</v>
      </c>
      <c r="C69" s="31">
        <f>C70+C72+C73+C74+C75+C71</f>
        <v>1592522.1</v>
      </c>
      <c r="D69" s="122">
        <f>D71+D72+D73+D74+D75+D70</f>
        <v>2721862.4899999998</v>
      </c>
      <c r="E69" s="126">
        <f>E71+E72+E73+E74+E75+E70</f>
        <v>1535106.5799999998</v>
      </c>
      <c r="F69" s="31">
        <f>F71+F72+F73+F74+F75+F70</f>
        <v>2589399.87</v>
      </c>
      <c r="G69" s="31">
        <f>G71+G72+G73+G74+G75+G70</f>
        <v>1972800.3499999999</v>
      </c>
      <c r="H69" s="46">
        <f t="shared" si="0"/>
        <v>76.18755113322841</v>
      </c>
      <c r="I69" s="46">
        <f t="shared" si="1"/>
        <v>56.39912323417925</v>
      </c>
    </row>
    <row r="70" spans="1:9" ht="18.75" customHeight="1">
      <c r="A70" s="81" t="s">
        <v>56</v>
      </c>
      <c r="B70" s="61" t="s">
        <v>61</v>
      </c>
      <c r="C70" s="79">
        <v>14778</v>
      </c>
      <c r="D70" s="84">
        <v>136186.73</v>
      </c>
      <c r="E70" s="80">
        <v>59584.96</v>
      </c>
      <c r="F70" s="8">
        <v>474</v>
      </c>
      <c r="G70" s="8">
        <v>636.49</v>
      </c>
      <c r="H70" s="50">
        <f t="shared" si="0"/>
        <v>134.2805907172996</v>
      </c>
      <c r="I70" s="50">
        <f t="shared" si="1"/>
        <v>43.75239790249755</v>
      </c>
    </row>
    <row r="71" spans="1:9" ht="18.75" customHeight="1">
      <c r="A71" s="81" t="s">
        <v>59</v>
      </c>
      <c r="B71" s="61" t="s">
        <v>60</v>
      </c>
      <c r="C71" s="79">
        <v>7309</v>
      </c>
      <c r="D71" s="84">
        <v>6381.84</v>
      </c>
      <c r="E71" s="80">
        <v>5290.69</v>
      </c>
      <c r="F71" s="8">
        <v>7385</v>
      </c>
      <c r="G71" s="8">
        <v>5888.56</v>
      </c>
      <c r="H71" s="50">
        <f aca="true" t="shared" si="2" ref="H71:H105">G71/F71*100</f>
        <v>79.73676371022343</v>
      </c>
      <c r="I71" s="50">
        <f aca="true" t="shared" si="3" ref="I71:I105">E71/D71*100</f>
        <v>82.90226643099795</v>
      </c>
    </row>
    <row r="72" spans="1:9" ht="18.75" customHeight="1">
      <c r="A72" s="81" t="s">
        <v>62</v>
      </c>
      <c r="B72" s="85" t="s">
        <v>63</v>
      </c>
      <c r="C72" s="79">
        <v>335266.1</v>
      </c>
      <c r="D72" s="84">
        <v>412137.35</v>
      </c>
      <c r="E72" s="80">
        <v>301984.34</v>
      </c>
      <c r="F72" s="8">
        <v>378661.7</v>
      </c>
      <c r="G72" s="8">
        <v>285618.44</v>
      </c>
      <c r="H72" s="50">
        <f t="shared" si="2"/>
        <v>75.42839426326982</v>
      </c>
      <c r="I72" s="50">
        <f t="shared" si="3"/>
        <v>73.27274269124116</v>
      </c>
    </row>
    <row r="73" spans="1:9" ht="18.75" customHeight="1">
      <c r="A73" s="81" t="s">
        <v>65</v>
      </c>
      <c r="B73" s="78" t="s">
        <v>64</v>
      </c>
      <c r="C73" s="79">
        <v>1042616</v>
      </c>
      <c r="D73" s="84">
        <v>1983161.02</v>
      </c>
      <c r="E73" s="80">
        <v>1039873.83</v>
      </c>
      <c r="F73" s="8">
        <v>1998213.44</v>
      </c>
      <c r="G73" s="8">
        <v>1544464.03</v>
      </c>
      <c r="H73" s="50">
        <f t="shared" si="2"/>
        <v>77.29224511671787</v>
      </c>
      <c r="I73" s="50">
        <f t="shared" si="3"/>
        <v>52.43516888003376</v>
      </c>
    </row>
    <row r="74" spans="1:9" ht="18.75" customHeight="1">
      <c r="A74" s="81" t="s">
        <v>66</v>
      </c>
      <c r="B74" s="59" t="s">
        <v>67</v>
      </c>
      <c r="C74" s="79">
        <v>27357</v>
      </c>
      <c r="D74" s="84">
        <v>28401</v>
      </c>
      <c r="E74" s="80">
        <v>19429.17</v>
      </c>
      <c r="F74" s="8">
        <v>30181.73</v>
      </c>
      <c r="G74" s="8">
        <v>20622.45</v>
      </c>
      <c r="H74" s="50">
        <f t="shared" si="2"/>
        <v>68.32759421013971</v>
      </c>
      <c r="I74" s="50">
        <f t="shared" si="3"/>
        <v>68.41016161402766</v>
      </c>
    </row>
    <row r="75" spans="1:9" ht="18.75" customHeight="1">
      <c r="A75" s="81" t="s">
        <v>68</v>
      </c>
      <c r="B75" s="59" t="s">
        <v>69</v>
      </c>
      <c r="C75" s="79">
        <v>165196</v>
      </c>
      <c r="D75" s="84">
        <v>155594.55</v>
      </c>
      <c r="E75" s="80">
        <v>108943.59</v>
      </c>
      <c r="F75" s="8">
        <v>174484</v>
      </c>
      <c r="G75" s="8">
        <v>115570.38</v>
      </c>
      <c r="H75" s="50">
        <f t="shared" si="2"/>
        <v>66.23551729671489</v>
      </c>
      <c r="I75" s="50">
        <f t="shared" si="3"/>
        <v>70.01761308477708</v>
      </c>
    </row>
    <row r="76" spans="1:9" ht="18.75" customHeight="1">
      <c r="A76" s="75" t="s">
        <v>70</v>
      </c>
      <c r="B76" s="71" t="s">
        <v>71</v>
      </c>
      <c r="C76" s="31">
        <f>SUM(C77+C78+C80+C79)</f>
        <v>1594919.3599999999</v>
      </c>
      <c r="D76" s="31">
        <f>SUM(D77+D78+D80+D79)</f>
        <v>3811483.39</v>
      </c>
      <c r="E76" s="31">
        <f>SUM(E77+E78+E80+E79)</f>
        <v>1445468.75</v>
      </c>
      <c r="F76" s="31">
        <f>SUM(F77+F78+F80+F79)</f>
        <v>3766504.75</v>
      </c>
      <c r="G76" s="31">
        <f>SUM(G77+G78+G80+G79)</f>
        <v>1696288.3599999999</v>
      </c>
      <c r="H76" s="46">
        <f t="shared" si="2"/>
        <v>45.03614020399151</v>
      </c>
      <c r="I76" s="46">
        <f t="shared" si="3"/>
        <v>37.92404694173415</v>
      </c>
    </row>
    <row r="77" spans="1:9" ht="18.75" customHeight="1">
      <c r="A77" s="81" t="s">
        <v>72</v>
      </c>
      <c r="B77" s="86" t="s">
        <v>73</v>
      </c>
      <c r="C77" s="150">
        <v>493401.23</v>
      </c>
      <c r="D77" s="84">
        <v>777402.52</v>
      </c>
      <c r="E77" s="80">
        <v>152690.42</v>
      </c>
      <c r="F77" s="8">
        <v>1082121.74</v>
      </c>
      <c r="G77" s="8">
        <v>624376.03</v>
      </c>
      <c r="H77" s="50">
        <f t="shared" si="2"/>
        <v>57.699240937530746</v>
      </c>
      <c r="I77" s="50">
        <f t="shared" si="3"/>
        <v>19.641101755111368</v>
      </c>
    </row>
    <row r="78" spans="1:9" ht="18.75" customHeight="1">
      <c r="A78" s="81" t="s">
        <v>74</v>
      </c>
      <c r="B78" s="86" t="s">
        <v>75</v>
      </c>
      <c r="C78" s="150">
        <v>329237.66</v>
      </c>
      <c r="D78" s="84">
        <f>1446009.9-1350</f>
        <v>1444659.9</v>
      </c>
      <c r="E78" s="80">
        <v>649298.11</v>
      </c>
      <c r="F78" s="8">
        <v>1030208.49</v>
      </c>
      <c r="G78" s="8">
        <v>241227.72</v>
      </c>
      <c r="H78" s="50">
        <f t="shared" si="2"/>
        <v>23.41542729860438</v>
      </c>
      <c r="I78" s="50">
        <f t="shared" si="3"/>
        <v>44.944703594250804</v>
      </c>
    </row>
    <row r="79" spans="1:9" ht="18.75" customHeight="1">
      <c r="A79" s="81" t="s">
        <v>76</v>
      </c>
      <c r="B79" s="61" t="s">
        <v>77</v>
      </c>
      <c r="C79" s="150">
        <v>585976.46</v>
      </c>
      <c r="D79" s="84">
        <v>1400674.1</v>
      </c>
      <c r="E79" s="80">
        <v>499599.54</v>
      </c>
      <c r="F79" s="8">
        <v>1465757.7</v>
      </c>
      <c r="G79" s="8">
        <v>675775.41</v>
      </c>
      <c r="H79" s="50">
        <f t="shared" si="2"/>
        <v>46.104169195222376</v>
      </c>
      <c r="I79" s="50">
        <f t="shared" si="3"/>
        <v>35.66850704243049</v>
      </c>
    </row>
    <row r="80" spans="1:9" ht="18.75" customHeight="1">
      <c r="A80" s="81" t="s">
        <v>78</v>
      </c>
      <c r="B80" s="59" t="s">
        <v>79</v>
      </c>
      <c r="C80" s="150">
        <v>186304.01</v>
      </c>
      <c r="D80" s="84">
        <v>188746.87</v>
      </c>
      <c r="E80" s="80">
        <v>143880.68</v>
      </c>
      <c r="F80" s="8">
        <v>188416.82</v>
      </c>
      <c r="G80" s="8">
        <v>154909.2</v>
      </c>
      <c r="H80" s="50">
        <f t="shared" si="2"/>
        <v>82.216226767865</v>
      </c>
      <c r="I80" s="50">
        <f t="shared" si="3"/>
        <v>76.22943893056345</v>
      </c>
    </row>
    <row r="81" spans="1:9" ht="18.75" customHeight="1">
      <c r="A81" s="87" t="s">
        <v>80</v>
      </c>
      <c r="B81" s="83" t="s">
        <v>81</v>
      </c>
      <c r="C81" s="56">
        <f>C82</f>
        <v>10100</v>
      </c>
      <c r="D81" s="31">
        <f>D82</f>
        <v>12874.45</v>
      </c>
      <c r="E81" s="31">
        <f>E82</f>
        <v>5874.23</v>
      </c>
      <c r="F81" s="31">
        <f>F82</f>
        <v>39258.89</v>
      </c>
      <c r="G81" s="31">
        <f>G82</f>
        <v>4899.38</v>
      </c>
      <c r="H81" s="46">
        <f t="shared" si="2"/>
        <v>12.479670209728294</v>
      </c>
      <c r="I81" s="46">
        <f t="shared" si="3"/>
        <v>45.627036494762876</v>
      </c>
    </row>
    <row r="82" spans="1:9" ht="21.75" customHeight="1">
      <c r="A82" s="81" t="s">
        <v>82</v>
      </c>
      <c r="B82" s="61" t="s">
        <v>83</v>
      </c>
      <c r="C82" s="80">
        <v>10100</v>
      </c>
      <c r="D82" s="84">
        <v>12874.45</v>
      </c>
      <c r="E82" s="80">
        <v>5874.23</v>
      </c>
      <c r="F82" s="8">
        <v>39258.89</v>
      </c>
      <c r="G82" s="8">
        <v>4899.38</v>
      </c>
      <c r="H82" s="50">
        <f t="shared" si="2"/>
        <v>12.479670209728294</v>
      </c>
      <c r="I82" s="50">
        <f t="shared" si="3"/>
        <v>45.627036494762876</v>
      </c>
    </row>
    <row r="83" spans="1:9" ht="18.75" customHeight="1">
      <c r="A83" s="87" t="s">
        <v>86</v>
      </c>
      <c r="B83" s="83" t="s">
        <v>87</v>
      </c>
      <c r="C83" s="31">
        <f>SUM(C84+C85+C86+C87)</f>
        <v>4044691.8400000003</v>
      </c>
      <c r="D83" s="31">
        <f>SUM(D84+D85+D86+D87)</f>
        <v>6165726.27</v>
      </c>
      <c r="E83" s="31">
        <f>SUM(E84+E85+E86+E87)</f>
        <v>4562230.18</v>
      </c>
      <c r="F83" s="31">
        <f>SUM(F84+F85+F86+F87)</f>
        <v>5780477.68</v>
      </c>
      <c r="G83" s="31">
        <f>SUM(G84+G85+G86+G87)</f>
        <v>4650958.04</v>
      </c>
      <c r="H83" s="46">
        <f t="shared" si="2"/>
        <v>80.45975259262657</v>
      </c>
      <c r="I83" s="46">
        <f t="shared" si="3"/>
        <v>73.99339477975236</v>
      </c>
    </row>
    <row r="84" spans="1:9" ht="18.75" customHeight="1">
      <c r="A84" s="77" t="s">
        <v>88</v>
      </c>
      <c r="B84" s="59" t="s">
        <v>89</v>
      </c>
      <c r="C84" s="150">
        <v>915771.37</v>
      </c>
      <c r="D84" s="84">
        <v>2319494.65</v>
      </c>
      <c r="E84" s="80">
        <v>1439859.26</v>
      </c>
      <c r="F84" s="8">
        <f>2601055.37-4427.87</f>
        <v>2596627.5</v>
      </c>
      <c r="G84" s="8">
        <v>1961057.63</v>
      </c>
      <c r="H84" s="50">
        <f t="shared" si="2"/>
        <v>75.52325583858293</v>
      </c>
      <c r="I84" s="50">
        <f t="shared" si="3"/>
        <v>62.07642082726943</v>
      </c>
    </row>
    <row r="85" spans="1:9" ht="18.75" customHeight="1">
      <c r="A85" s="81" t="s">
        <v>90</v>
      </c>
      <c r="B85" s="86" t="s">
        <v>91</v>
      </c>
      <c r="C85" s="150">
        <v>2755748.99</v>
      </c>
      <c r="D85" s="84">
        <v>3158288.88</v>
      </c>
      <c r="E85" s="80">
        <v>2606264.25</v>
      </c>
      <c r="F85" s="8">
        <v>2660003.66</v>
      </c>
      <c r="G85" s="8">
        <v>2310017.79</v>
      </c>
      <c r="H85" s="50">
        <f t="shared" si="2"/>
        <v>86.8426545698813</v>
      </c>
      <c r="I85" s="50">
        <f t="shared" si="3"/>
        <v>82.5214015888249</v>
      </c>
    </row>
    <row r="86" spans="1:9" ht="21" customHeight="1">
      <c r="A86" s="81" t="s">
        <v>92</v>
      </c>
      <c r="B86" s="61" t="s">
        <v>93</v>
      </c>
      <c r="C86" s="150">
        <v>115610.93</v>
      </c>
      <c r="D86" s="84">
        <v>141327.61</v>
      </c>
      <c r="E86" s="80">
        <v>120491.04</v>
      </c>
      <c r="F86" s="8">
        <v>164639.21</v>
      </c>
      <c r="G86" s="8">
        <v>131037.38</v>
      </c>
      <c r="H86" s="50">
        <f t="shared" si="2"/>
        <v>79.59062728738799</v>
      </c>
      <c r="I86" s="50">
        <f t="shared" si="3"/>
        <v>85.25654682761564</v>
      </c>
    </row>
    <row r="87" spans="1:9" ht="18.75" customHeight="1">
      <c r="A87" s="81" t="s">
        <v>94</v>
      </c>
      <c r="B87" s="85" t="s">
        <v>95</v>
      </c>
      <c r="C87" s="150">
        <v>257560.55</v>
      </c>
      <c r="D87" s="84">
        <v>546615.13</v>
      </c>
      <c r="E87" s="80">
        <v>395615.63</v>
      </c>
      <c r="F87" s="8">
        <v>359207.31</v>
      </c>
      <c r="G87" s="8">
        <v>248845.24</v>
      </c>
      <c r="H87" s="50">
        <f t="shared" si="2"/>
        <v>69.27621823731816</v>
      </c>
      <c r="I87" s="50">
        <f t="shared" si="3"/>
        <v>72.37553596439967</v>
      </c>
    </row>
    <row r="88" spans="1:9" ht="18.75" customHeight="1">
      <c r="A88" s="87" t="s">
        <v>96</v>
      </c>
      <c r="B88" s="83" t="s">
        <v>171</v>
      </c>
      <c r="C88" s="31">
        <f>C89</f>
        <v>321696.66</v>
      </c>
      <c r="D88" s="31">
        <f>D89</f>
        <v>303591.76</v>
      </c>
      <c r="E88" s="31">
        <f>E89</f>
        <v>218075.72</v>
      </c>
      <c r="F88" s="31">
        <f>F89</f>
        <v>368410.75</v>
      </c>
      <c r="G88" s="31">
        <f>G89</f>
        <v>269766.73</v>
      </c>
      <c r="H88" s="46">
        <f t="shared" si="2"/>
        <v>73.2244458121811</v>
      </c>
      <c r="I88" s="46">
        <f t="shared" si="3"/>
        <v>71.83189688679298</v>
      </c>
    </row>
    <row r="89" spans="1:9" ht="18.75" customHeight="1">
      <c r="A89" s="81" t="s">
        <v>97</v>
      </c>
      <c r="B89" s="59" t="s">
        <v>98</v>
      </c>
      <c r="C89" s="80">
        <v>321696.66</v>
      </c>
      <c r="D89" s="84">
        <v>303591.76</v>
      </c>
      <c r="E89" s="80">
        <v>218075.72</v>
      </c>
      <c r="F89" s="8">
        <v>368410.75</v>
      </c>
      <c r="G89" s="8">
        <v>269766.73</v>
      </c>
      <c r="H89" s="50">
        <f t="shared" si="2"/>
        <v>73.2244458121811</v>
      </c>
      <c r="I89" s="50">
        <f t="shared" si="3"/>
        <v>71.83189688679298</v>
      </c>
    </row>
    <row r="90" spans="1:9" ht="18.75" customHeight="1">
      <c r="A90" s="75" t="s">
        <v>103</v>
      </c>
      <c r="B90" s="71" t="s">
        <v>104</v>
      </c>
      <c r="C90" s="31">
        <f>C91+C92+C93+C94+C95</f>
        <v>411845.60000000003</v>
      </c>
      <c r="D90" s="31">
        <f>D91+D92+D93+D94+D95</f>
        <v>456890.93</v>
      </c>
      <c r="E90" s="31">
        <f>E91+E92+E93+E94+E95</f>
        <v>308027.76</v>
      </c>
      <c r="F90" s="31">
        <f>F91+F92+F93+F94+F95</f>
        <v>430742.15</v>
      </c>
      <c r="G90" s="31">
        <f>G91+G92+G93+G94+G95</f>
        <v>307358.33999999997</v>
      </c>
      <c r="H90" s="46">
        <f t="shared" si="2"/>
        <v>71.35552905607216</v>
      </c>
      <c r="I90" s="46">
        <f t="shared" si="3"/>
        <v>67.41822605233158</v>
      </c>
    </row>
    <row r="91" spans="1:9" ht="18.75" customHeight="1">
      <c r="A91" s="81" t="s">
        <v>105</v>
      </c>
      <c r="B91" s="59" t="s">
        <v>106</v>
      </c>
      <c r="C91" s="79"/>
      <c r="D91" s="84">
        <v>21991</v>
      </c>
      <c r="E91" s="80">
        <v>15825.86</v>
      </c>
      <c r="F91" s="80"/>
      <c r="G91" s="80"/>
      <c r="H91" s="50"/>
      <c r="I91" s="50">
        <f t="shared" si="3"/>
        <v>71.96516756855077</v>
      </c>
    </row>
    <row r="92" spans="1:9" ht="18.75" customHeight="1">
      <c r="A92" s="81" t="s">
        <v>107</v>
      </c>
      <c r="B92" s="86" t="s">
        <v>108</v>
      </c>
      <c r="C92" s="133">
        <v>54463.79</v>
      </c>
      <c r="D92" s="84">
        <v>51249.9</v>
      </c>
      <c r="E92" s="80">
        <v>41172.88</v>
      </c>
      <c r="F92" s="8">
        <v>59540.87</v>
      </c>
      <c r="G92" s="8">
        <v>49659.52</v>
      </c>
      <c r="H92" s="50">
        <f t="shared" si="2"/>
        <v>83.40408865372642</v>
      </c>
      <c r="I92" s="50">
        <f t="shared" si="3"/>
        <v>80.33748358533381</v>
      </c>
    </row>
    <row r="93" spans="1:9" ht="18.75" customHeight="1">
      <c r="A93" s="81" t="s">
        <v>109</v>
      </c>
      <c r="B93" s="59" t="s">
        <v>110</v>
      </c>
      <c r="C93" s="133">
        <v>131235.7</v>
      </c>
      <c r="D93" s="84">
        <v>140765.66</v>
      </c>
      <c r="E93" s="80">
        <v>61378.92</v>
      </c>
      <c r="F93" s="8">
        <v>184505.65</v>
      </c>
      <c r="G93" s="8">
        <v>112520.43</v>
      </c>
      <c r="H93" s="50">
        <f t="shared" si="2"/>
        <v>60.984815370152624</v>
      </c>
      <c r="I93" s="50">
        <f t="shared" si="3"/>
        <v>43.60361753001406</v>
      </c>
    </row>
    <row r="94" spans="1:9" ht="18.75" customHeight="1">
      <c r="A94" s="81" t="s">
        <v>111</v>
      </c>
      <c r="B94" s="78" t="s">
        <v>112</v>
      </c>
      <c r="C94" s="133">
        <v>135891.41</v>
      </c>
      <c r="D94" s="84">
        <v>154378.07</v>
      </c>
      <c r="E94" s="80">
        <v>121922.78</v>
      </c>
      <c r="F94" s="8">
        <v>97340.62</v>
      </c>
      <c r="G94" s="8">
        <v>71222</v>
      </c>
      <c r="H94" s="50">
        <f t="shared" si="2"/>
        <v>73.16781010846243</v>
      </c>
      <c r="I94" s="50">
        <f t="shared" si="3"/>
        <v>78.97674844620094</v>
      </c>
    </row>
    <row r="95" spans="1:9" ht="18.75" customHeight="1">
      <c r="A95" s="81" t="s">
        <v>113</v>
      </c>
      <c r="B95" s="59" t="s">
        <v>114</v>
      </c>
      <c r="C95" s="133">
        <v>90254.7</v>
      </c>
      <c r="D95" s="84">
        <v>88506.3</v>
      </c>
      <c r="E95" s="80">
        <v>67727.32</v>
      </c>
      <c r="F95" s="8">
        <v>89355.01</v>
      </c>
      <c r="G95" s="8">
        <v>73956.39</v>
      </c>
      <c r="H95" s="50">
        <f t="shared" si="2"/>
        <v>82.76692039987462</v>
      </c>
      <c r="I95" s="50">
        <f t="shared" si="3"/>
        <v>76.52259782636943</v>
      </c>
    </row>
    <row r="96" spans="1:9" ht="18.75" customHeight="1">
      <c r="A96" s="75" t="s">
        <v>115</v>
      </c>
      <c r="B96" s="91" t="s">
        <v>102</v>
      </c>
      <c r="C96" s="56">
        <f>SUM(C97:C100)</f>
        <v>59766</v>
      </c>
      <c r="D96" s="31">
        <f>SUM(D97:D100)</f>
        <v>95999.76</v>
      </c>
      <c r="E96" s="31">
        <f>SUM(E97:E100)</f>
        <v>90064.73</v>
      </c>
      <c r="F96" s="31">
        <f>SUM(F97:F100)</f>
        <v>159844.6</v>
      </c>
      <c r="G96" s="31">
        <f>SUM(G97:G100)</f>
        <v>126465.1</v>
      </c>
      <c r="H96" s="46">
        <f t="shared" si="2"/>
        <v>79.11753040140236</v>
      </c>
      <c r="I96" s="46">
        <f t="shared" si="3"/>
        <v>93.8176616274874</v>
      </c>
    </row>
    <row r="97" spans="1:9" ht="18.75" customHeight="1">
      <c r="A97" s="81" t="s">
        <v>155</v>
      </c>
      <c r="B97" s="92" t="s">
        <v>165</v>
      </c>
      <c r="C97" s="80">
        <v>8000</v>
      </c>
      <c r="D97" s="84">
        <v>7963.02</v>
      </c>
      <c r="E97" s="80">
        <v>6064.73</v>
      </c>
      <c r="F97" s="8">
        <v>8000</v>
      </c>
      <c r="G97" s="8">
        <v>5301.74</v>
      </c>
      <c r="H97" s="50">
        <f t="shared" si="2"/>
        <v>66.27175</v>
      </c>
      <c r="I97" s="50">
        <f t="shared" si="3"/>
        <v>76.16118005480332</v>
      </c>
    </row>
    <row r="98" spans="1:9" ht="18.75" customHeight="1">
      <c r="A98" s="81" t="s">
        <v>258</v>
      </c>
      <c r="B98" s="92" t="s">
        <v>261</v>
      </c>
      <c r="C98" s="80">
        <v>6466</v>
      </c>
      <c r="D98" s="84">
        <v>1036.74</v>
      </c>
      <c r="E98" s="80"/>
      <c r="F98" s="8">
        <v>6466</v>
      </c>
      <c r="G98" s="8">
        <v>5407.5</v>
      </c>
      <c r="H98" s="50">
        <f t="shared" si="2"/>
        <v>83.62975564491185</v>
      </c>
      <c r="I98" s="50">
        <f>E98/D98*100</f>
        <v>0</v>
      </c>
    </row>
    <row r="99" spans="1:9" ht="18.75" customHeight="1">
      <c r="A99" s="81" t="s">
        <v>156</v>
      </c>
      <c r="B99" s="93" t="s">
        <v>166</v>
      </c>
      <c r="C99" s="80">
        <v>42300</v>
      </c>
      <c r="D99" s="84">
        <v>84000</v>
      </c>
      <c r="E99" s="80">
        <v>84000</v>
      </c>
      <c r="F99" s="8">
        <v>136670</v>
      </c>
      <c r="G99" s="8">
        <v>113255.86</v>
      </c>
      <c r="H99" s="50">
        <f t="shared" si="2"/>
        <v>82.86812028974903</v>
      </c>
      <c r="I99" s="50">
        <f t="shared" si="3"/>
        <v>100</v>
      </c>
    </row>
    <row r="100" spans="1:9" ht="18.75" customHeight="1">
      <c r="A100" s="81" t="s">
        <v>252</v>
      </c>
      <c r="B100" s="93" t="s">
        <v>253</v>
      </c>
      <c r="C100" s="80">
        <v>3000</v>
      </c>
      <c r="D100" s="84">
        <v>3000</v>
      </c>
      <c r="E100" s="80">
        <v>0</v>
      </c>
      <c r="F100" s="8">
        <v>8708.6</v>
      </c>
      <c r="G100" s="8">
        <v>2500</v>
      </c>
      <c r="H100" s="50">
        <f t="shared" si="2"/>
        <v>28.707254897457684</v>
      </c>
      <c r="I100" s="50">
        <f>E100/D100*100</f>
        <v>0</v>
      </c>
    </row>
    <row r="101" spans="1:9" ht="18.75" customHeight="1">
      <c r="A101" s="94" t="s">
        <v>157</v>
      </c>
      <c r="B101" s="95" t="s">
        <v>167</v>
      </c>
      <c r="C101" s="56">
        <f>SUM(C102:C103)</f>
        <v>37576</v>
      </c>
      <c r="D101" s="31">
        <f>SUM(D102:D103)</f>
        <v>37302.99</v>
      </c>
      <c r="E101" s="31">
        <f>SUM(E102:E103)</f>
        <v>27176.36</v>
      </c>
      <c r="F101" s="31">
        <f>SUM(F102:F103)</f>
        <v>37463.34</v>
      </c>
      <c r="G101" s="31">
        <f>SUM(G102:G103)</f>
        <v>26859.309999999998</v>
      </c>
      <c r="H101" s="46">
        <f t="shared" si="2"/>
        <v>71.69491561617303</v>
      </c>
      <c r="I101" s="46">
        <f t="shared" si="3"/>
        <v>72.85303403292873</v>
      </c>
    </row>
    <row r="102" spans="1:9" ht="18.75" customHeight="1">
      <c r="A102" s="96" t="s">
        <v>158</v>
      </c>
      <c r="B102" s="93" t="s">
        <v>100</v>
      </c>
      <c r="C102" s="80">
        <v>2976</v>
      </c>
      <c r="D102" s="84">
        <v>3038.74</v>
      </c>
      <c r="E102" s="80">
        <v>2286.49</v>
      </c>
      <c r="F102" s="8">
        <v>2976</v>
      </c>
      <c r="G102" s="8">
        <v>2651.3</v>
      </c>
      <c r="H102" s="50">
        <f t="shared" si="2"/>
        <v>89.08938172043011</v>
      </c>
      <c r="I102" s="50">
        <f t="shared" si="3"/>
        <v>75.24467377926378</v>
      </c>
    </row>
    <row r="103" spans="1:9" ht="18.75" customHeight="1">
      <c r="A103" s="96" t="s">
        <v>159</v>
      </c>
      <c r="B103" s="93" t="s">
        <v>168</v>
      </c>
      <c r="C103" s="80">
        <v>34600</v>
      </c>
      <c r="D103" s="84">
        <v>34264.25</v>
      </c>
      <c r="E103" s="80">
        <v>24889.87</v>
      </c>
      <c r="F103" s="8">
        <v>34487.34</v>
      </c>
      <c r="G103" s="8">
        <v>24208.01</v>
      </c>
      <c r="H103" s="50">
        <f t="shared" si="2"/>
        <v>70.19390303804236</v>
      </c>
      <c r="I103" s="50">
        <f t="shared" si="3"/>
        <v>72.6409304158124</v>
      </c>
    </row>
    <row r="104" spans="1:9" ht="18.75" customHeight="1">
      <c r="A104" s="87" t="s">
        <v>160</v>
      </c>
      <c r="B104" s="95" t="s">
        <v>169</v>
      </c>
      <c r="C104" s="31">
        <f>C105</f>
        <v>366830.9</v>
      </c>
      <c r="D104" s="31">
        <f>D105</f>
        <v>301038.2</v>
      </c>
      <c r="E104" s="31">
        <f>E105</f>
        <v>232763.24</v>
      </c>
      <c r="F104" s="31">
        <f>F105</f>
        <v>340209.4</v>
      </c>
      <c r="G104" s="31">
        <f>G105</f>
        <v>260480.02</v>
      </c>
      <c r="H104" s="46">
        <f t="shared" si="2"/>
        <v>76.56461579250896</v>
      </c>
      <c r="I104" s="46">
        <f t="shared" si="3"/>
        <v>77.32016734088896</v>
      </c>
    </row>
    <row r="105" spans="1:9" ht="39.75" customHeight="1">
      <c r="A105" s="77" t="s">
        <v>161</v>
      </c>
      <c r="B105" s="93" t="s">
        <v>152</v>
      </c>
      <c r="C105" s="80">
        <v>366830.9</v>
      </c>
      <c r="D105" s="80">
        <v>301038.2</v>
      </c>
      <c r="E105" s="80">
        <v>232763.24</v>
      </c>
      <c r="F105" s="8">
        <v>340209.4</v>
      </c>
      <c r="G105" s="8">
        <v>260480.02</v>
      </c>
      <c r="H105" s="50">
        <f t="shared" si="2"/>
        <v>76.56461579250896</v>
      </c>
      <c r="I105" s="50">
        <f t="shared" si="3"/>
        <v>77.32016734088896</v>
      </c>
    </row>
    <row r="106" spans="1:9" ht="18.75" customHeight="1">
      <c r="A106" s="81"/>
      <c r="B106" s="71" t="s">
        <v>116</v>
      </c>
      <c r="C106" s="31">
        <f>SUM(C56+C64+C66+C69+C76+C81+C83+C88+C90+C96+C101+C104)</f>
        <v>9511854.39</v>
      </c>
      <c r="D106" s="31">
        <f>SUM(D56+D64+D66+D69+D76+D81+D83+88:88+D90+D96+D101+D104)</f>
        <v>14647114.76</v>
      </c>
      <c r="E106" s="31">
        <f>SUM(E56+E64+E66+E69+E76+E81+E83+88:88+E90+E96+E101+E104)</f>
        <v>8943076.01</v>
      </c>
      <c r="F106" s="31">
        <f>SUM(F56+F64+F66+F69+F76+F81+F83+88:88+F90+F96+F101+F104)</f>
        <v>14594292.01</v>
      </c>
      <c r="G106" s="31">
        <f>SUM(G56+G64+G66+G69+G76+G81+G83+88:88+G90+G96+G101+G104)</f>
        <v>9991572.14</v>
      </c>
      <c r="H106" s="46">
        <f>G106/F106*100</f>
        <v>68.46219147289764</v>
      </c>
      <c r="I106" s="46">
        <f>E106/D106*100</f>
        <v>61.05691227614851</v>
      </c>
    </row>
    <row r="107" spans="1:9" ht="18.75" customHeight="1">
      <c r="A107" s="81"/>
      <c r="B107" s="59" t="s">
        <v>117</v>
      </c>
      <c r="C107" s="97">
        <f>C54-C106</f>
        <v>-109787.05000000075</v>
      </c>
      <c r="D107" s="97">
        <f>D54-D106</f>
        <v>-1775064.8800000008</v>
      </c>
      <c r="E107" s="97">
        <f>E54-E106</f>
        <v>1031267.665000001</v>
      </c>
      <c r="F107" s="144">
        <f>F54-F106</f>
        <v>-1601538.6899999995</v>
      </c>
      <c r="G107" s="144">
        <f>G54-G106</f>
        <v>370941.1099999994</v>
      </c>
      <c r="H107" s="98"/>
      <c r="I107" s="99"/>
    </row>
    <row r="108" spans="1:9" ht="18.75" customHeight="1">
      <c r="A108" s="40" t="s">
        <v>118</v>
      </c>
      <c r="B108" s="36" t="s">
        <v>119</v>
      </c>
      <c r="C108" s="31"/>
      <c r="D108" s="100"/>
      <c r="E108" s="100"/>
      <c r="F108" s="145"/>
      <c r="G108" s="146"/>
      <c r="H108" s="98"/>
      <c r="I108" s="99"/>
    </row>
    <row r="109" spans="1:9" ht="22.5" customHeight="1">
      <c r="A109" s="102" t="s">
        <v>120</v>
      </c>
      <c r="B109" s="61" t="s">
        <v>121</v>
      </c>
      <c r="C109" s="80">
        <f>C112-C116+C125</f>
        <v>124386.70000000019</v>
      </c>
      <c r="D109" s="88">
        <f>D112-D116+D124</f>
        <v>360477.4800000001</v>
      </c>
      <c r="E109" s="80">
        <f>E112-E116+E124</f>
        <v>-1035596.04</v>
      </c>
      <c r="F109" s="147">
        <f>F112-F116+F125</f>
        <v>138075.7000000002</v>
      </c>
      <c r="G109" s="148">
        <f>G112-G116+G125+G127</f>
        <v>-535957.2</v>
      </c>
      <c r="H109" s="103"/>
      <c r="I109" s="99"/>
    </row>
    <row r="110" spans="1:9" ht="40.5" customHeight="1">
      <c r="A110" s="102" t="s">
        <v>122</v>
      </c>
      <c r="B110" s="104" t="s">
        <v>123</v>
      </c>
      <c r="C110" s="80">
        <f>C113-C117</f>
        <v>124386.70000000019</v>
      </c>
      <c r="D110" s="80">
        <f>D113-D117</f>
        <v>128553.1000000001</v>
      </c>
      <c r="E110" s="80">
        <f>E113-E117</f>
        <v>-1028458.1000000001</v>
      </c>
      <c r="F110" s="93">
        <f>F113-F117</f>
        <v>124386.70000000019</v>
      </c>
      <c r="G110" s="93">
        <f>G113-G117</f>
        <v>-565929</v>
      </c>
      <c r="H110" s="105"/>
      <c r="I110" s="99"/>
    </row>
    <row r="111" spans="1:9" ht="36.75" customHeight="1">
      <c r="A111" s="102" t="s">
        <v>147</v>
      </c>
      <c r="B111" s="104" t="s">
        <v>148</v>
      </c>
      <c r="C111" s="80">
        <f>C114-C118</f>
        <v>0</v>
      </c>
      <c r="D111" s="80">
        <f>D114-D118</f>
        <v>-7138</v>
      </c>
      <c r="E111" s="80">
        <f>E114-E118</f>
        <v>-7137.94</v>
      </c>
      <c r="F111" s="93"/>
      <c r="G111" s="148"/>
      <c r="H111" s="105"/>
      <c r="I111" s="174"/>
    </row>
    <row r="112" spans="1:9" ht="18.75" customHeight="1">
      <c r="A112" s="102"/>
      <c r="B112" s="106" t="s">
        <v>124</v>
      </c>
      <c r="C112" s="107">
        <f>C113+C114</f>
        <v>2340315.7</v>
      </c>
      <c r="D112" s="107">
        <f>D113+D114</f>
        <v>2707011.2</v>
      </c>
      <c r="E112" s="107">
        <f>E113+E114</f>
        <v>1250000</v>
      </c>
      <c r="F112" s="95">
        <f>F113+F114</f>
        <v>2340315.7</v>
      </c>
      <c r="G112" s="95">
        <f>G113+G114</f>
        <v>1650000</v>
      </c>
      <c r="H112" s="105"/>
      <c r="I112" s="99"/>
    </row>
    <row r="113" spans="1:9" ht="36.75" customHeight="1">
      <c r="A113" s="102" t="s">
        <v>125</v>
      </c>
      <c r="B113" s="104" t="s">
        <v>244</v>
      </c>
      <c r="C113" s="80">
        <v>2340315.7</v>
      </c>
      <c r="D113" s="80">
        <v>2707011.2</v>
      </c>
      <c r="E113" s="80">
        <v>1250000</v>
      </c>
      <c r="F113" s="93">
        <v>2340315.7</v>
      </c>
      <c r="G113" s="93">
        <v>1650000</v>
      </c>
      <c r="H113" s="105"/>
      <c r="I113" s="99"/>
    </row>
    <row r="114" spans="1:9" ht="36.75" customHeight="1" hidden="1">
      <c r="A114" s="102" t="s">
        <v>126</v>
      </c>
      <c r="B114" s="104" t="s">
        <v>127</v>
      </c>
      <c r="C114" s="80"/>
      <c r="D114" s="80">
        <f>D115</f>
        <v>0</v>
      </c>
      <c r="E114" s="80">
        <f>E115</f>
        <v>0</v>
      </c>
      <c r="F114" s="80">
        <f>F115</f>
        <v>0</v>
      </c>
      <c r="G114" s="128">
        <f>G115</f>
        <v>0</v>
      </c>
      <c r="H114" s="105"/>
      <c r="I114" s="99"/>
    </row>
    <row r="115" spans="1:9" ht="36.75" customHeight="1" hidden="1">
      <c r="A115" s="102" t="s">
        <v>128</v>
      </c>
      <c r="B115" s="104" t="s">
        <v>129</v>
      </c>
      <c r="C115" s="80"/>
      <c r="D115" s="80"/>
      <c r="E115" s="80"/>
      <c r="F115" s="80"/>
      <c r="G115" s="128"/>
      <c r="H115" s="105"/>
      <c r="I115" s="99"/>
    </row>
    <row r="116" spans="1:9" ht="18.75" customHeight="1">
      <c r="A116" s="102"/>
      <c r="B116" s="106" t="s">
        <v>130</v>
      </c>
      <c r="C116" s="107">
        <f>C117+C118</f>
        <v>2215929</v>
      </c>
      <c r="D116" s="107">
        <f>D117+D118</f>
        <v>2585596.1</v>
      </c>
      <c r="E116" s="107">
        <f>E117+E118</f>
        <v>2285596.04</v>
      </c>
      <c r="F116" s="107">
        <f>F117+F118</f>
        <v>2215929</v>
      </c>
      <c r="G116" s="129">
        <f>G117+G118</f>
        <v>2215929</v>
      </c>
      <c r="H116" s="105"/>
      <c r="I116" s="99"/>
    </row>
    <row r="117" spans="1:9" ht="37.5">
      <c r="A117" s="102" t="s">
        <v>131</v>
      </c>
      <c r="B117" s="104" t="s">
        <v>243</v>
      </c>
      <c r="C117" s="80">
        <v>2215929</v>
      </c>
      <c r="D117" s="80">
        <v>2578458.1</v>
      </c>
      <c r="E117" s="80">
        <v>2278458.1</v>
      </c>
      <c r="F117" s="80">
        <v>2215929</v>
      </c>
      <c r="G117" s="80">
        <v>2215929</v>
      </c>
      <c r="H117" s="105"/>
      <c r="I117" s="99"/>
    </row>
    <row r="118" spans="1:9" ht="55.5" customHeight="1">
      <c r="A118" s="102" t="s">
        <v>132</v>
      </c>
      <c r="B118" s="104" t="s">
        <v>133</v>
      </c>
      <c r="C118" s="80">
        <f>C119</f>
        <v>0</v>
      </c>
      <c r="D118" s="80">
        <f>D119</f>
        <v>7138</v>
      </c>
      <c r="E118" s="80">
        <f>E119</f>
        <v>7137.94</v>
      </c>
      <c r="F118" s="80"/>
      <c r="G118" s="128"/>
      <c r="H118" s="105"/>
      <c r="I118" s="99"/>
    </row>
    <row r="119" spans="1:9" ht="56.25" customHeight="1">
      <c r="A119" s="102" t="s">
        <v>241</v>
      </c>
      <c r="B119" s="104" t="s">
        <v>242</v>
      </c>
      <c r="C119" s="80"/>
      <c r="D119" s="80">
        <v>7138</v>
      </c>
      <c r="E119" s="80">
        <v>7137.94</v>
      </c>
      <c r="F119" s="80"/>
      <c r="G119" s="128"/>
      <c r="H119" s="105"/>
      <c r="I119" s="99"/>
    </row>
    <row r="120" spans="1:9" ht="43.5" customHeight="1">
      <c r="A120" s="102" t="s">
        <v>282</v>
      </c>
      <c r="B120" s="104" t="s">
        <v>289</v>
      </c>
      <c r="C120" s="80"/>
      <c r="D120" s="13">
        <v>4001.9</v>
      </c>
      <c r="E120" s="13">
        <v>4001.9</v>
      </c>
      <c r="F120" s="80">
        <v>13689</v>
      </c>
      <c r="G120" s="128"/>
      <c r="H120" s="105"/>
      <c r="I120" s="99"/>
    </row>
    <row r="121" spans="1:9" ht="21" customHeight="1">
      <c r="A121" s="102" t="s">
        <v>134</v>
      </c>
      <c r="B121" s="104" t="s">
        <v>135</v>
      </c>
      <c r="C121" s="80">
        <v>121678.49</v>
      </c>
      <c r="D121" s="80">
        <v>115049.3</v>
      </c>
      <c r="E121" s="80"/>
      <c r="F121" s="80">
        <v>121678.49</v>
      </c>
      <c r="G121" s="128"/>
      <c r="H121" s="105"/>
      <c r="I121" s="99"/>
    </row>
    <row r="122" spans="1:9" ht="112.5" hidden="1">
      <c r="A122" s="102" t="s">
        <v>240</v>
      </c>
      <c r="B122" s="104" t="s">
        <v>239</v>
      </c>
      <c r="C122" s="80">
        <v>97213.86</v>
      </c>
      <c r="D122" s="80">
        <v>97213.86</v>
      </c>
      <c r="E122" s="80"/>
      <c r="F122" s="80">
        <v>97213.86</v>
      </c>
      <c r="G122" s="128"/>
      <c r="H122" s="105"/>
      <c r="I122" s="99"/>
    </row>
    <row r="123" spans="1:9" ht="38.25" customHeight="1">
      <c r="A123" s="102" t="s">
        <v>136</v>
      </c>
      <c r="B123" s="104" t="s">
        <v>238</v>
      </c>
      <c r="C123" s="80">
        <v>121678.49</v>
      </c>
      <c r="D123" s="80">
        <v>115049.3</v>
      </c>
      <c r="E123" s="80"/>
      <c r="F123" s="80">
        <v>121678.49</v>
      </c>
      <c r="G123" s="128"/>
      <c r="H123" s="105"/>
      <c r="I123" s="99"/>
    </row>
    <row r="124" spans="1:9" ht="56.25" hidden="1">
      <c r="A124" s="102" t="s">
        <v>237</v>
      </c>
      <c r="B124" s="104" t="s">
        <v>236</v>
      </c>
      <c r="C124" s="80">
        <v>97213.86</v>
      </c>
      <c r="D124" s="80">
        <v>239062.38</v>
      </c>
      <c r="E124" s="80"/>
      <c r="F124" s="80">
        <v>115049.3</v>
      </c>
      <c r="G124" s="128"/>
      <c r="H124" s="105"/>
      <c r="I124" s="99"/>
    </row>
    <row r="125" spans="1:9" ht="41.25" customHeight="1">
      <c r="A125" s="102" t="s">
        <v>234</v>
      </c>
      <c r="B125" s="60" t="s">
        <v>137</v>
      </c>
      <c r="C125" s="88"/>
      <c r="D125" s="13">
        <v>4001.9</v>
      </c>
      <c r="E125" s="13">
        <v>4001.9</v>
      </c>
      <c r="F125" s="80">
        <v>13689</v>
      </c>
      <c r="G125" s="128">
        <v>29971.8</v>
      </c>
      <c r="H125" s="105"/>
      <c r="I125" s="99"/>
    </row>
    <row r="126" spans="1:9" ht="41.25" customHeight="1" hidden="1">
      <c r="A126" s="102" t="s">
        <v>138</v>
      </c>
      <c r="B126" s="60" t="s">
        <v>139</v>
      </c>
      <c r="C126" s="88"/>
      <c r="D126" s="88"/>
      <c r="E126" s="80"/>
      <c r="F126" s="80"/>
      <c r="G126" s="128"/>
      <c r="H126" s="105"/>
      <c r="I126" s="99"/>
    </row>
    <row r="127" spans="1:9" ht="41.25" customHeight="1">
      <c r="A127" s="102" t="s">
        <v>259</v>
      </c>
      <c r="B127" s="60" t="s">
        <v>260</v>
      </c>
      <c r="C127" s="88"/>
      <c r="D127" s="88"/>
      <c r="E127" s="128"/>
      <c r="F127" s="80"/>
      <c r="G127" s="128"/>
      <c r="H127" s="105"/>
      <c r="I127" s="99"/>
    </row>
    <row r="128" spans="1:9" ht="37.5">
      <c r="A128" s="102" t="s">
        <v>140</v>
      </c>
      <c r="B128" s="60" t="s">
        <v>235</v>
      </c>
      <c r="C128" s="80">
        <f>C130-C129</f>
        <v>-14599.64999999851</v>
      </c>
      <c r="D128" s="80">
        <f>D130-D129</f>
        <v>1649647.8800000008</v>
      </c>
      <c r="E128" s="80">
        <f>E130-E129</f>
        <v>326.46000000089407</v>
      </c>
      <c r="F128" s="80">
        <f>F130-F129</f>
        <v>1463462.9899999965</v>
      </c>
      <c r="G128" s="80">
        <f>G130-G129</f>
        <v>165016.089999998</v>
      </c>
      <c r="H128" s="105"/>
      <c r="I128" s="99"/>
    </row>
    <row r="129" spans="1:9" ht="36.75" customHeight="1">
      <c r="A129" s="102" t="s">
        <v>141</v>
      </c>
      <c r="B129" s="60" t="s">
        <v>142</v>
      </c>
      <c r="C129" s="80">
        <f>C54+C112+C121+C125</f>
        <v>11864061.53</v>
      </c>
      <c r="D129" s="80">
        <f>D54+D112+D121+D125</f>
        <v>15698112.28</v>
      </c>
      <c r="E129" s="80">
        <v>11475406.92</v>
      </c>
      <c r="F129" s="80">
        <f>F54+F112+F121+F125</f>
        <v>15468436.51</v>
      </c>
      <c r="G129" s="80">
        <f>13311520.46+13268.65</f>
        <v>13324789.110000001</v>
      </c>
      <c r="H129" s="105"/>
      <c r="I129" s="99"/>
    </row>
    <row r="130" spans="1:9" ht="37.5" customHeight="1">
      <c r="A130" s="102" t="s">
        <v>143</v>
      </c>
      <c r="B130" s="60" t="s">
        <v>144</v>
      </c>
      <c r="C130" s="80">
        <f>C106+C116+C123</f>
        <v>11849461.88</v>
      </c>
      <c r="D130" s="80">
        <f>D106+D116+D123</f>
        <v>17347760.16</v>
      </c>
      <c r="E130" s="80">
        <v>11475733.38</v>
      </c>
      <c r="F130" s="80">
        <f>F106+F116+F123</f>
        <v>16931899.499999996</v>
      </c>
      <c r="G130" s="80">
        <v>13489805.2</v>
      </c>
      <c r="H130" s="105"/>
      <c r="I130" s="99"/>
    </row>
    <row r="131" spans="1:9" ht="22.5" customHeight="1">
      <c r="A131" s="195" t="s">
        <v>145</v>
      </c>
      <c r="B131" s="195"/>
      <c r="C131" s="97">
        <f>C128+C112-C116+C125</f>
        <v>109787.05000000168</v>
      </c>
      <c r="D131" s="97">
        <f>D128+D112-D116+D125</f>
        <v>1775064.8800000008</v>
      </c>
      <c r="E131" s="97">
        <f>E128+E112-E116+E125+E127</f>
        <v>-1031267.6799999991</v>
      </c>
      <c r="F131" s="97">
        <f>F128+F112-F116+F125</f>
        <v>1601538.6899999967</v>
      </c>
      <c r="G131" s="97">
        <f>G128+G112-G116+G125+G127</f>
        <v>-370941.110000002</v>
      </c>
      <c r="H131" s="105"/>
      <c r="I131" s="99"/>
    </row>
    <row r="132" ht="0.75" customHeight="1">
      <c r="F132" s="108"/>
    </row>
    <row r="133" spans="1:6" ht="18.75" customHeight="1">
      <c r="A133" s="109"/>
      <c r="F133" s="108"/>
    </row>
    <row r="134" spans="6:7" ht="18.75" customHeight="1">
      <c r="F134" s="108"/>
      <c r="G134" s="120"/>
    </row>
    <row r="135" ht="18.75" customHeight="1">
      <c r="F135" s="108"/>
    </row>
    <row r="136" ht="18.75" customHeight="1">
      <c r="F136" s="108"/>
    </row>
    <row r="137" ht="18.75" customHeight="1">
      <c r="F137" s="108"/>
    </row>
    <row r="138" ht="18.75" customHeight="1">
      <c r="F138" s="108"/>
    </row>
    <row r="139" ht="18.75" customHeight="1">
      <c r="F139" s="108"/>
    </row>
    <row r="140" ht="18.75" customHeight="1">
      <c r="F140" s="108"/>
    </row>
    <row r="141" ht="18.75" customHeight="1">
      <c r="F141" s="108"/>
    </row>
    <row r="142" ht="18.75" customHeight="1">
      <c r="F142" s="108"/>
    </row>
    <row r="143" ht="18.75" customHeight="1">
      <c r="F143" s="108"/>
    </row>
    <row r="144" ht="18.75" customHeight="1">
      <c r="F144" s="108"/>
    </row>
    <row r="145" spans="4:6" ht="18.75" customHeight="1">
      <c r="D145" s="110"/>
      <c r="F145" s="111"/>
    </row>
    <row r="146" spans="4:6" ht="18.75" customHeight="1">
      <c r="D146" s="110"/>
      <c r="F146" s="111"/>
    </row>
    <row r="147" spans="4:6" ht="18.75" customHeight="1">
      <c r="D147" s="110"/>
      <c r="F147" s="111"/>
    </row>
    <row r="148" spans="4:6" ht="18.75" customHeight="1">
      <c r="D148" s="110"/>
      <c r="F148" s="111"/>
    </row>
    <row r="149" spans="4:6" ht="18.75" customHeight="1">
      <c r="D149" s="110"/>
      <c r="F149" s="111"/>
    </row>
    <row r="150" spans="4:6" ht="18.75" customHeight="1">
      <c r="D150" s="110"/>
      <c r="F150" s="111"/>
    </row>
    <row r="151" spans="4:6" ht="18.75" customHeight="1">
      <c r="D151" s="110"/>
      <c r="F151" s="111"/>
    </row>
    <row r="152" spans="4:6" ht="18.75" customHeight="1">
      <c r="D152" s="110"/>
      <c r="F152" s="111"/>
    </row>
    <row r="153" spans="4:6" ht="18.75" customHeight="1">
      <c r="D153" s="110"/>
      <c r="F153" s="111"/>
    </row>
    <row r="154" spans="4:6" ht="18.75" customHeight="1">
      <c r="D154" s="112"/>
      <c r="F154" s="113"/>
    </row>
    <row r="155" spans="4:6" ht="18.75" customHeight="1">
      <c r="D155" s="110"/>
      <c r="F155" s="111"/>
    </row>
    <row r="156" spans="4:6" ht="18.75" customHeight="1">
      <c r="D156" s="110"/>
      <c r="F156" s="111"/>
    </row>
    <row r="157" spans="4:6" ht="18.75" customHeight="1">
      <c r="D157" s="110"/>
      <c r="F157" s="111"/>
    </row>
    <row r="158" spans="4:6" ht="18.75" customHeight="1">
      <c r="D158" s="110"/>
      <c r="F158" s="111"/>
    </row>
    <row r="159" spans="4:6" ht="18.75" customHeight="1">
      <c r="D159" s="110"/>
      <c r="F159" s="111"/>
    </row>
    <row r="160" spans="4:6" ht="18.75" customHeight="1">
      <c r="D160" s="110"/>
      <c r="F160" s="111"/>
    </row>
    <row r="161" ht="18.75" customHeight="1">
      <c r="F161" s="108"/>
    </row>
    <row r="162" ht="18.75" customHeight="1">
      <c r="F162" s="108"/>
    </row>
    <row r="163" ht="18.75" customHeight="1">
      <c r="F163" s="108"/>
    </row>
    <row r="164" ht="18.75" customHeight="1">
      <c r="F164" s="108"/>
    </row>
    <row r="165" ht="18.75" customHeight="1">
      <c r="F165" s="108"/>
    </row>
    <row r="166" ht="18.75" customHeight="1">
      <c r="F166" s="108"/>
    </row>
    <row r="167" ht="18.75" customHeight="1">
      <c r="F167" s="108"/>
    </row>
    <row r="168" ht="18.75" customHeight="1">
      <c r="F168" s="108"/>
    </row>
    <row r="169" ht="18.75" customHeight="1">
      <c r="F169" s="108"/>
    </row>
    <row r="170" ht="18.75" customHeight="1">
      <c r="F170" s="108"/>
    </row>
    <row r="171" ht="18.75" customHeight="1">
      <c r="F171" s="108"/>
    </row>
    <row r="172" ht="18.75" customHeight="1">
      <c r="F172" s="108"/>
    </row>
    <row r="173" ht="18.75" customHeight="1">
      <c r="F173" s="108"/>
    </row>
    <row r="174" ht="18.75" customHeight="1">
      <c r="F174" s="108"/>
    </row>
    <row r="175" ht="18.75" customHeight="1">
      <c r="F175" s="108"/>
    </row>
    <row r="176" ht="18.75" customHeight="1">
      <c r="F176" s="108"/>
    </row>
    <row r="177" ht="18.75" customHeight="1">
      <c r="F177" s="108"/>
    </row>
    <row r="178" ht="18.75" customHeight="1">
      <c r="F178" s="108"/>
    </row>
    <row r="179" ht="18.75" customHeight="1">
      <c r="F179" s="108"/>
    </row>
    <row r="180" ht="18.75" customHeight="1">
      <c r="F180" s="108"/>
    </row>
    <row r="181" ht="18.75" customHeight="1">
      <c r="F181" s="108"/>
    </row>
    <row r="182" ht="18.75" customHeight="1">
      <c r="F182" s="108"/>
    </row>
    <row r="183" ht="18.75" customHeight="1">
      <c r="F183" s="108"/>
    </row>
    <row r="184" ht="18.75" customHeight="1">
      <c r="F184" s="108"/>
    </row>
    <row r="185" ht="18.75" customHeight="1">
      <c r="F185" s="108"/>
    </row>
    <row r="186" ht="18.75" customHeight="1">
      <c r="F186" s="108"/>
    </row>
    <row r="187" ht="18.75" customHeight="1">
      <c r="F187" s="108"/>
    </row>
    <row r="188" ht="18.75" customHeight="1">
      <c r="F188" s="108"/>
    </row>
    <row r="189" ht="18.75" customHeight="1">
      <c r="F189" s="108"/>
    </row>
    <row r="190" ht="18.75" customHeight="1">
      <c r="F190" s="108"/>
    </row>
    <row r="191" ht="18.75" customHeight="1">
      <c r="F191" s="108"/>
    </row>
    <row r="192" ht="18.75" customHeight="1">
      <c r="F192" s="108"/>
    </row>
    <row r="193" ht="18.75" customHeight="1">
      <c r="F193" s="108"/>
    </row>
    <row r="194" ht="18.75" customHeight="1">
      <c r="F194" s="108"/>
    </row>
    <row r="195" ht="18.75" customHeight="1">
      <c r="F195" s="108"/>
    </row>
    <row r="196" ht="18.75" customHeight="1">
      <c r="F196" s="108"/>
    </row>
    <row r="197" ht="18.75" customHeight="1">
      <c r="F197" s="108"/>
    </row>
    <row r="198" ht="18.75" customHeight="1">
      <c r="F198" s="108"/>
    </row>
    <row r="199" ht="18.75" customHeight="1">
      <c r="F199" s="108"/>
    </row>
    <row r="200" ht="18.75" customHeight="1">
      <c r="F200" s="108"/>
    </row>
    <row r="201" ht="18.75" customHeight="1">
      <c r="F201" s="108"/>
    </row>
    <row r="202" ht="18.75" customHeight="1">
      <c r="F202" s="108"/>
    </row>
    <row r="203" ht="18.75" customHeight="1">
      <c r="F203" s="108"/>
    </row>
    <row r="204" ht="18.75" customHeight="1">
      <c r="F204" s="108"/>
    </row>
    <row r="205" ht="18.75" customHeight="1">
      <c r="F205" s="108"/>
    </row>
    <row r="206" ht="18.75" customHeight="1">
      <c r="F206" s="108"/>
    </row>
    <row r="207" ht="18.75" customHeight="1">
      <c r="F207" s="108"/>
    </row>
    <row r="208" ht="18.75" customHeight="1">
      <c r="F208" s="108"/>
    </row>
    <row r="209" ht="18.75" customHeight="1">
      <c r="F209" s="108"/>
    </row>
    <row r="210" ht="18.75" customHeight="1">
      <c r="F210" s="108"/>
    </row>
    <row r="211" ht="18.75" customHeight="1">
      <c r="F211" s="108"/>
    </row>
    <row r="212" ht="18.75" customHeight="1">
      <c r="F212" s="108"/>
    </row>
    <row r="213" ht="18.75" customHeight="1">
      <c r="F213" s="108"/>
    </row>
    <row r="214" ht="18.75" customHeight="1">
      <c r="F214" s="108"/>
    </row>
    <row r="215" ht="18.75" customHeight="1">
      <c r="F215" s="108"/>
    </row>
    <row r="216" ht="18.75" customHeight="1">
      <c r="F216" s="108"/>
    </row>
    <row r="217" ht="18.75" customHeight="1">
      <c r="F217" s="108"/>
    </row>
    <row r="218" ht="18.75" customHeight="1">
      <c r="F218" s="108"/>
    </row>
    <row r="219" ht="18.75" customHeight="1">
      <c r="F219" s="108"/>
    </row>
    <row r="220" ht="18.75" customHeight="1">
      <c r="F220" s="108"/>
    </row>
    <row r="221" ht="18.75" customHeight="1">
      <c r="F221" s="108"/>
    </row>
    <row r="222" ht="18.75" customHeight="1">
      <c r="F222" s="108"/>
    </row>
    <row r="223" ht="18.75" customHeight="1">
      <c r="F223" s="108"/>
    </row>
    <row r="224" ht="18.75" customHeight="1">
      <c r="F224" s="108"/>
    </row>
    <row r="225" ht="18.75" customHeight="1">
      <c r="F225" s="108"/>
    </row>
    <row r="226" ht="18.75" customHeight="1">
      <c r="F226" s="108"/>
    </row>
    <row r="227" ht="18.75" customHeight="1">
      <c r="F227" s="108"/>
    </row>
    <row r="228" ht="18.75" customHeight="1">
      <c r="F228" s="108"/>
    </row>
    <row r="229" ht="18.75" customHeight="1">
      <c r="F229" s="108"/>
    </row>
    <row r="230" ht="18.75" customHeight="1">
      <c r="F230" s="108"/>
    </row>
    <row r="231" ht="18.75" customHeight="1">
      <c r="F231" s="108"/>
    </row>
    <row r="232" ht="18.75" customHeight="1">
      <c r="F232" s="108"/>
    </row>
    <row r="233" ht="18.75" customHeight="1">
      <c r="F233" s="108"/>
    </row>
    <row r="234" ht="18.75" customHeight="1">
      <c r="F234" s="108"/>
    </row>
    <row r="235" ht="18.75" customHeight="1">
      <c r="F235" s="108"/>
    </row>
    <row r="236" ht="18.75" customHeight="1">
      <c r="F236" s="108"/>
    </row>
    <row r="237" ht="18.75" customHeight="1">
      <c r="F237" s="108"/>
    </row>
    <row r="238" ht="18.75" customHeight="1">
      <c r="F238" s="108"/>
    </row>
    <row r="239" ht="18.75" customHeight="1">
      <c r="F239" s="108"/>
    </row>
    <row r="240" ht="18.75" customHeight="1">
      <c r="F240" s="108"/>
    </row>
    <row r="241" ht="18.75" customHeight="1">
      <c r="F241" s="108"/>
    </row>
    <row r="242" ht="18.75" customHeight="1">
      <c r="F242" s="108"/>
    </row>
    <row r="243" ht="18.75" customHeight="1">
      <c r="F243" s="108"/>
    </row>
    <row r="244" ht="18.75" customHeight="1">
      <c r="F244" s="108"/>
    </row>
    <row r="245" ht="18.75" customHeight="1">
      <c r="F245" s="108"/>
    </row>
    <row r="246" ht="18.75" customHeight="1">
      <c r="F246" s="108"/>
    </row>
    <row r="247" ht="18.75" customHeight="1">
      <c r="F247" s="108"/>
    </row>
    <row r="248" ht="18.75" customHeight="1">
      <c r="F248" s="108"/>
    </row>
    <row r="249" ht="18.75" customHeight="1">
      <c r="F249" s="108"/>
    </row>
    <row r="250" ht="18.75" customHeight="1">
      <c r="F250" s="108"/>
    </row>
    <row r="251" ht="18.75" customHeight="1">
      <c r="F251" s="108"/>
    </row>
    <row r="252" ht="18.75" customHeight="1">
      <c r="F252" s="108"/>
    </row>
    <row r="253" ht="18.75" customHeight="1">
      <c r="F253" s="108"/>
    </row>
    <row r="254" ht="18.75" customHeight="1">
      <c r="F254" s="108"/>
    </row>
    <row r="255" ht="18.75" customHeight="1">
      <c r="F255" s="108"/>
    </row>
    <row r="256" ht="18.75" customHeight="1">
      <c r="F256" s="108"/>
    </row>
    <row r="257" ht="18.75" customHeight="1">
      <c r="F257" s="108"/>
    </row>
    <row r="258" ht="18.75" customHeight="1">
      <c r="F258" s="108"/>
    </row>
    <row r="259" ht="18.75" customHeight="1">
      <c r="F259" s="108"/>
    </row>
    <row r="260" ht="18.75" customHeight="1">
      <c r="F260" s="108"/>
    </row>
    <row r="261" ht="18.75" customHeight="1">
      <c r="F261" s="108"/>
    </row>
    <row r="262" ht="18.75" customHeight="1">
      <c r="F262" s="108"/>
    </row>
    <row r="263" ht="18.75" customHeight="1">
      <c r="F263" s="108"/>
    </row>
    <row r="264" ht="18.75" customHeight="1">
      <c r="F264" s="108"/>
    </row>
    <row r="265" ht="18.75" customHeight="1">
      <c r="F265" s="108"/>
    </row>
    <row r="266" ht="18.75" customHeight="1">
      <c r="F266" s="108"/>
    </row>
    <row r="267" ht="18.75" customHeight="1">
      <c r="F267" s="108"/>
    </row>
    <row r="268" ht="18.75" customHeight="1">
      <c r="F268" s="108"/>
    </row>
    <row r="269" ht="18.75" customHeight="1">
      <c r="F269" s="108"/>
    </row>
    <row r="270" ht="18.75" customHeight="1">
      <c r="F270" s="108"/>
    </row>
    <row r="271" ht="18.75" customHeight="1">
      <c r="F271" s="108"/>
    </row>
    <row r="272" ht="18.75" customHeight="1">
      <c r="F272" s="108"/>
    </row>
    <row r="273" ht="18.75" customHeight="1">
      <c r="F273" s="108"/>
    </row>
    <row r="274" ht="18.75" customHeight="1">
      <c r="F274" s="108"/>
    </row>
    <row r="275" ht="18.75" customHeight="1">
      <c r="F275" s="108"/>
    </row>
    <row r="276" ht="18.75" customHeight="1">
      <c r="F276" s="108"/>
    </row>
    <row r="277" ht="18.75" customHeight="1">
      <c r="F277" s="108"/>
    </row>
    <row r="278" ht="18.75" customHeight="1">
      <c r="F278" s="108"/>
    </row>
    <row r="279" ht="18.75" customHeight="1">
      <c r="F279" s="108"/>
    </row>
    <row r="280" ht="18.75" customHeight="1">
      <c r="F280" s="108"/>
    </row>
    <row r="281" ht="18.75" customHeight="1">
      <c r="F281" s="108"/>
    </row>
    <row r="282" ht="18.75" customHeight="1">
      <c r="F282" s="108"/>
    </row>
    <row r="283" ht="18.75" customHeight="1">
      <c r="F283" s="108"/>
    </row>
    <row r="284" ht="18.75" customHeight="1">
      <c r="F284" s="108"/>
    </row>
    <row r="285" ht="18.75" customHeight="1">
      <c r="F285" s="108"/>
    </row>
    <row r="286" ht="18.75" customHeight="1">
      <c r="F286" s="108"/>
    </row>
    <row r="287" ht="18.75" customHeight="1">
      <c r="F287" s="108"/>
    </row>
    <row r="288" ht="18.75" customHeight="1">
      <c r="F288" s="108"/>
    </row>
    <row r="289" ht="18.75" customHeight="1">
      <c r="F289" s="108"/>
    </row>
    <row r="290" ht="18.75" customHeight="1">
      <c r="F290" s="108"/>
    </row>
    <row r="291" ht="18.75" customHeight="1">
      <c r="F291" s="108"/>
    </row>
    <row r="292" ht="18.75" customHeight="1">
      <c r="F292" s="108"/>
    </row>
    <row r="293" ht="18.75" customHeight="1">
      <c r="F293" s="108"/>
    </row>
    <row r="294" ht="18.75" customHeight="1">
      <c r="F294" s="108"/>
    </row>
    <row r="295" ht="18.75" customHeight="1">
      <c r="F295" s="108"/>
    </row>
    <row r="296" ht="18.75" customHeight="1">
      <c r="F296" s="108"/>
    </row>
    <row r="297" ht="18.75">
      <c r="F297" s="108"/>
    </row>
    <row r="298" ht="18.75">
      <c r="F298" s="108"/>
    </row>
    <row r="299" ht="18.75">
      <c r="F299" s="108"/>
    </row>
    <row r="300" ht="18.75">
      <c r="F300" s="108"/>
    </row>
    <row r="301" ht="18.75">
      <c r="F301" s="108"/>
    </row>
    <row r="302" ht="18.75">
      <c r="F302" s="108"/>
    </row>
    <row r="303" ht="18.75">
      <c r="F303" s="108"/>
    </row>
    <row r="304" ht="18.75">
      <c r="F304" s="108"/>
    </row>
    <row r="305" ht="18.75">
      <c r="F305" s="108"/>
    </row>
    <row r="306" ht="18.75">
      <c r="F306" s="108"/>
    </row>
    <row r="307" ht="18.75">
      <c r="F307" s="108"/>
    </row>
    <row r="308" ht="18.75">
      <c r="F308" s="108"/>
    </row>
    <row r="309" ht="18.75">
      <c r="F309" s="108"/>
    </row>
    <row r="310" ht="18.75">
      <c r="F310" s="108"/>
    </row>
    <row r="311" ht="18.75">
      <c r="F311" s="108"/>
    </row>
    <row r="312" ht="18.75">
      <c r="F312" s="108"/>
    </row>
    <row r="313" ht="18.75">
      <c r="F313" s="108"/>
    </row>
    <row r="314" ht="18.75">
      <c r="F314" s="108"/>
    </row>
    <row r="315" ht="18.75">
      <c r="F315" s="108"/>
    </row>
    <row r="316" ht="18.75">
      <c r="F316" s="108"/>
    </row>
    <row r="317" ht="18.75">
      <c r="F317" s="108"/>
    </row>
    <row r="318" ht="18.75">
      <c r="F318" s="108"/>
    </row>
    <row r="319" ht="18.75">
      <c r="F319" s="108"/>
    </row>
    <row r="320" ht="18.75">
      <c r="F320" s="108"/>
    </row>
    <row r="321" ht="18.75">
      <c r="F321" s="108"/>
    </row>
    <row r="322" ht="18.75">
      <c r="F322" s="108"/>
    </row>
    <row r="323" ht="18.75">
      <c r="F323" s="108"/>
    </row>
    <row r="324" ht="18.75">
      <c r="F324" s="108"/>
    </row>
    <row r="325" ht="18.75">
      <c r="F325" s="108"/>
    </row>
    <row r="326" ht="18.75">
      <c r="F326" s="108"/>
    </row>
    <row r="327" ht="18.75">
      <c r="F327" s="108"/>
    </row>
    <row r="328" ht="18.75">
      <c r="F328" s="108"/>
    </row>
    <row r="329" ht="18.75">
      <c r="F329" s="108"/>
    </row>
    <row r="330" ht="18.75">
      <c r="F330" s="108"/>
    </row>
    <row r="331" ht="18.75">
      <c r="F331" s="108"/>
    </row>
    <row r="332" ht="18.75">
      <c r="F332" s="108"/>
    </row>
    <row r="333" ht="18.75">
      <c r="F333" s="108"/>
    </row>
    <row r="334" ht="18.75">
      <c r="F334" s="108"/>
    </row>
    <row r="335" ht="18.75">
      <c r="F335" s="108"/>
    </row>
    <row r="336" ht="18.75">
      <c r="F336" s="108"/>
    </row>
    <row r="337" ht="18.75">
      <c r="F337" s="108"/>
    </row>
    <row r="338" ht="18.75">
      <c r="F338" s="108"/>
    </row>
    <row r="339" ht="18.75">
      <c r="F339" s="108"/>
    </row>
    <row r="340" ht="18.75">
      <c r="F340" s="108"/>
    </row>
    <row r="341" ht="18.75">
      <c r="F341" s="108"/>
    </row>
    <row r="342" ht="18.75">
      <c r="F342" s="108"/>
    </row>
    <row r="343" ht="18.75">
      <c r="F343" s="108"/>
    </row>
    <row r="344" ht="18.75">
      <c r="F344" s="108"/>
    </row>
    <row r="345" ht="18.75">
      <c r="F345" s="108"/>
    </row>
    <row r="346" ht="18.75">
      <c r="F346" s="108"/>
    </row>
    <row r="347" ht="18.75">
      <c r="F347" s="108"/>
    </row>
    <row r="348" ht="18.75">
      <c r="F348" s="108"/>
    </row>
    <row r="349" ht="18.75">
      <c r="F349" s="108"/>
    </row>
    <row r="350" ht="18.75">
      <c r="F350" s="108"/>
    </row>
    <row r="351" ht="18.75">
      <c r="F351" s="108"/>
    </row>
    <row r="352" ht="18.75">
      <c r="F352" s="108"/>
    </row>
    <row r="353" ht="18.75">
      <c r="F353" s="108"/>
    </row>
    <row r="354" ht="18.75">
      <c r="F354" s="108"/>
    </row>
    <row r="355" ht="18.75">
      <c r="F355" s="108"/>
    </row>
    <row r="356" ht="18.75">
      <c r="F356" s="108"/>
    </row>
    <row r="357" ht="18.75">
      <c r="F357" s="108"/>
    </row>
    <row r="358" ht="18.75">
      <c r="F358" s="108"/>
    </row>
    <row r="359" ht="18.75">
      <c r="F359" s="108"/>
    </row>
    <row r="360" ht="18.75">
      <c r="F360" s="108"/>
    </row>
    <row r="361" ht="18.75">
      <c r="F361" s="108"/>
    </row>
    <row r="362" ht="18.75">
      <c r="F362" s="108"/>
    </row>
    <row r="363" ht="18.75">
      <c r="F363" s="108"/>
    </row>
    <row r="364" ht="18.75">
      <c r="F364" s="108"/>
    </row>
    <row r="365" ht="18.75">
      <c r="F365" s="108"/>
    </row>
    <row r="366" ht="18.75">
      <c r="F366" s="108"/>
    </row>
    <row r="367" ht="18.75">
      <c r="F367" s="108"/>
    </row>
    <row r="368" ht="18.75">
      <c r="F368" s="108"/>
    </row>
    <row r="369" ht="18.75">
      <c r="F369" s="108"/>
    </row>
    <row r="370" ht="18.75">
      <c r="F370" s="108"/>
    </row>
    <row r="371" ht="18.75">
      <c r="F371" s="108"/>
    </row>
    <row r="372" ht="18.75">
      <c r="F372" s="108"/>
    </row>
    <row r="373" ht="18.75">
      <c r="F373" s="108"/>
    </row>
    <row r="374" ht="18.75">
      <c r="F374" s="108"/>
    </row>
    <row r="375" ht="18.75">
      <c r="F375" s="108"/>
    </row>
    <row r="376" ht="18.75">
      <c r="F376" s="108"/>
    </row>
    <row r="377" ht="18.75">
      <c r="F377" s="108"/>
    </row>
    <row r="378" ht="18.75">
      <c r="F378" s="108"/>
    </row>
    <row r="379" ht="18.75">
      <c r="F379" s="108"/>
    </row>
    <row r="380" ht="18.75">
      <c r="F380" s="108"/>
    </row>
    <row r="381" ht="18.75">
      <c r="F381" s="108"/>
    </row>
    <row r="382" ht="18.75">
      <c r="F382" s="108"/>
    </row>
    <row r="383" ht="18.75">
      <c r="F383" s="108"/>
    </row>
    <row r="384" ht="18.75">
      <c r="F384" s="108"/>
    </row>
    <row r="385" ht="18.75">
      <c r="F385" s="108"/>
    </row>
    <row r="386" ht="18.75">
      <c r="F386" s="108"/>
    </row>
    <row r="387" ht="18.75">
      <c r="F387" s="108"/>
    </row>
    <row r="388" ht="18.75">
      <c r="F388" s="108"/>
    </row>
    <row r="389" ht="18.75">
      <c r="F389" s="108"/>
    </row>
    <row r="390" ht="18.75">
      <c r="F390" s="108"/>
    </row>
    <row r="391" ht="18.75">
      <c r="F391" s="108"/>
    </row>
    <row r="392" ht="18.75">
      <c r="F392" s="108"/>
    </row>
    <row r="393" ht="18.75">
      <c r="F393" s="108"/>
    </row>
    <row r="394" ht="18.75">
      <c r="F394" s="108"/>
    </row>
    <row r="395" ht="18.75">
      <c r="F395" s="108"/>
    </row>
    <row r="396" ht="18.75">
      <c r="F396" s="108"/>
    </row>
    <row r="397" ht="18.75">
      <c r="F397" s="108"/>
    </row>
    <row r="398" ht="18.75">
      <c r="F398" s="108"/>
    </row>
    <row r="399" ht="18.75">
      <c r="F399" s="108"/>
    </row>
    <row r="400" ht="18.75">
      <c r="F400" s="108"/>
    </row>
    <row r="401" ht="18.75">
      <c r="F401" s="108"/>
    </row>
    <row r="402" ht="18.75">
      <c r="F402" s="108"/>
    </row>
    <row r="403" ht="18.75">
      <c r="F403" s="108"/>
    </row>
    <row r="404" ht="18.75">
      <c r="F404" s="108"/>
    </row>
    <row r="405" ht="18.75">
      <c r="F405" s="108"/>
    </row>
    <row r="406" ht="18.75">
      <c r="F406" s="108"/>
    </row>
    <row r="407" ht="18.75">
      <c r="F407" s="108"/>
    </row>
    <row r="408" ht="18.75">
      <c r="F408" s="108"/>
    </row>
    <row r="409" ht="18.75">
      <c r="F409" s="108"/>
    </row>
    <row r="410" ht="18.75">
      <c r="F410" s="108"/>
    </row>
    <row r="411" ht="18.75">
      <c r="F411" s="108"/>
    </row>
    <row r="412" ht="18.75">
      <c r="F412" s="108"/>
    </row>
    <row r="413" ht="18.75">
      <c r="F413" s="108"/>
    </row>
    <row r="414" ht="18.75">
      <c r="F414" s="108"/>
    </row>
    <row r="415" ht="18.75">
      <c r="F415" s="108"/>
    </row>
    <row r="416" ht="18.75">
      <c r="F416" s="108"/>
    </row>
    <row r="417" ht="18.75">
      <c r="F417" s="108"/>
    </row>
    <row r="418" ht="18.75">
      <c r="F418" s="108"/>
    </row>
    <row r="419" ht="18.75">
      <c r="F419" s="108"/>
    </row>
    <row r="420" ht="18.75">
      <c r="F420" s="108"/>
    </row>
    <row r="421" ht="18.75">
      <c r="F421" s="108"/>
    </row>
    <row r="422" ht="18.75">
      <c r="F422" s="108"/>
    </row>
    <row r="423" ht="18.75">
      <c r="F423" s="108"/>
    </row>
    <row r="424" ht="18.75">
      <c r="F424" s="108"/>
    </row>
    <row r="425" ht="18.75">
      <c r="F425" s="108"/>
    </row>
    <row r="426" ht="18.75">
      <c r="F426" s="108"/>
    </row>
    <row r="427" ht="18.75">
      <c r="F427" s="108"/>
    </row>
    <row r="428" ht="18.75">
      <c r="F428" s="108"/>
    </row>
    <row r="429" ht="18.75">
      <c r="F429" s="108"/>
    </row>
    <row r="430" ht="18.75">
      <c r="F430" s="108"/>
    </row>
    <row r="431" ht="18.75">
      <c r="F431" s="108"/>
    </row>
    <row r="432" ht="18.75">
      <c r="F432" s="108"/>
    </row>
    <row r="433" ht="18.75">
      <c r="F433" s="108"/>
    </row>
    <row r="434" ht="18.75">
      <c r="F434" s="108"/>
    </row>
    <row r="435" ht="18.75">
      <c r="F435" s="108"/>
    </row>
    <row r="436" ht="18.75">
      <c r="F436" s="108"/>
    </row>
    <row r="437" ht="18.75">
      <c r="F437" s="108"/>
    </row>
    <row r="438" ht="18.75">
      <c r="F438" s="108"/>
    </row>
    <row r="439" ht="18.75">
      <c r="F439" s="108"/>
    </row>
    <row r="440" ht="18.75">
      <c r="F440" s="108"/>
    </row>
    <row r="441" ht="18.75">
      <c r="F441" s="108"/>
    </row>
    <row r="442" ht="18.75">
      <c r="F442" s="108"/>
    </row>
    <row r="443" ht="18.75">
      <c r="F443" s="108"/>
    </row>
    <row r="444" ht="18.75">
      <c r="F444" s="108"/>
    </row>
    <row r="445" ht="18.75">
      <c r="F445" s="108"/>
    </row>
    <row r="446" ht="18.75">
      <c r="F446" s="108"/>
    </row>
    <row r="447" ht="18.75">
      <c r="F447" s="108"/>
    </row>
    <row r="448" ht="18.75">
      <c r="F448" s="108"/>
    </row>
    <row r="449" ht="18.75">
      <c r="F449" s="108"/>
    </row>
    <row r="450" ht="18.75">
      <c r="F450" s="108"/>
    </row>
    <row r="451" ht="18.75">
      <c r="F451" s="108"/>
    </row>
    <row r="452" ht="18.75">
      <c r="F452" s="108"/>
    </row>
    <row r="453" ht="18.75">
      <c r="F453" s="108"/>
    </row>
  </sheetData>
  <sheetProtection/>
  <mergeCells count="2">
    <mergeCell ref="A1:I2"/>
    <mergeCell ref="A131:B131"/>
  </mergeCells>
  <printOptions/>
  <pageMargins left="0.7" right="0.7" top="0.75" bottom="0.75" header="0.3" footer="0.3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f311on</dc:creator>
  <cp:keywords/>
  <dc:description/>
  <cp:lastModifiedBy>Овчаренко</cp:lastModifiedBy>
  <cp:lastPrinted>2015-03-26T10:14:37Z</cp:lastPrinted>
  <dcterms:created xsi:type="dcterms:W3CDTF">2010-02-04T11:25:59Z</dcterms:created>
  <dcterms:modified xsi:type="dcterms:W3CDTF">2015-03-26T10:18:03Z</dcterms:modified>
  <cp:category/>
  <cp:version/>
  <cp:contentType/>
  <cp:contentStatus/>
</cp:coreProperties>
</file>