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!2022-2024 " sheetId="1" r:id="rId1"/>
  </sheets>
  <definedNames>
    <definedName name="_xlnm._FilterDatabase" localSheetId="0" hidden="1">'!2022-2024 '!$A$9:$P$312</definedName>
    <definedName name="_xlnm.Print_Titles" localSheetId="0">'!2022-2024 '!$9:$9</definedName>
    <definedName name="_xlnm.Print_Area" localSheetId="0">'!2022-2024 '!$A$1:$M$312</definedName>
  </definedNames>
  <calcPr calcId="145621"/>
</workbook>
</file>

<file path=xl/calcChain.xml><?xml version="1.0" encoding="utf-8"?>
<calcChain xmlns="http://schemas.openxmlformats.org/spreadsheetml/2006/main">
  <c r="L123" i="1" l="1"/>
  <c r="K145" i="1" l="1"/>
  <c r="K61" i="1"/>
  <c r="M124" i="1" l="1"/>
  <c r="H196" i="1" l="1"/>
  <c r="K199" i="1"/>
  <c r="L196" i="1"/>
  <c r="M196" i="1"/>
  <c r="K196" i="1"/>
  <c r="M200" i="1" l="1"/>
  <c r="L200" i="1"/>
  <c r="K200" i="1"/>
  <c r="H200" i="1" s="1"/>
  <c r="K136" i="1"/>
  <c r="K191" i="1"/>
  <c r="L266" i="1" l="1"/>
  <c r="L265" i="1"/>
  <c r="M266" i="1"/>
  <c r="K266" i="1"/>
  <c r="L114" i="1"/>
  <c r="K103" i="1"/>
  <c r="M58" i="1"/>
  <c r="M16" i="1"/>
  <c r="L58" i="1"/>
  <c r="L57" i="1"/>
  <c r="L15" i="1"/>
  <c r="M57" i="1"/>
  <c r="L216" i="1"/>
  <c r="M216" i="1"/>
  <c r="M262" i="1"/>
  <c r="L262" i="1"/>
  <c r="K262" i="1"/>
  <c r="M260" i="1"/>
  <c r="L260" i="1"/>
  <c r="K260" i="1"/>
  <c r="H260" i="1" s="1"/>
  <c r="H262" i="1" l="1"/>
  <c r="M81" i="1"/>
  <c r="L81" i="1"/>
  <c r="L189" i="1" l="1"/>
  <c r="N176" i="1"/>
  <c r="K189" i="1"/>
  <c r="L184" i="1"/>
  <c r="L124" i="1" s="1"/>
  <c r="K131" i="1"/>
  <c r="K231" i="1" l="1"/>
  <c r="K216" i="1" s="1"/>
  <c r="L217" i="1"/>
  <c r="M217" i="1"/>
  <c r="K217" i="1"/>
  <c r="H217" i="1" s="1"/>
  <c r="K139" i="1" l="1"/>
  <c r="K134" i="1"/>
  <c r="M123" i="1" l="1"/>
  <c r="L146" i="1" l="1"/>
  <c r="M146" i="1"/>
  <c r="K146" i="1"/>
  <c r="K128" i="1" l="1"/>
  <c r="K123" i="1" s="1"/>
  <c r="M190" i="1" l="1"/>
  <c r="L190" i="1"/>
  <c r="K190" i="1"/>
  <c r="H190" i="1" l="1"/>
  <c r="K129" i="1"/>
  <c r="K124" i="1" s="1"/>
  <c r="M158" i="1" l="1"/>
  <c r="L158" i="1"/>
  <c r="K158" i="1"/>
  <c r="L183" i="1"/>
  <c r="M183" i="1"/>
  <c r="K183" i="1"/>
  <c r="L181" i="1"/>
  <c r="M181" i="1"/>
  <c r="K181" i="1"/>
  <c r="M234" i="1"/>
  <c r="L234" i="1"/>
  <c r="K234" i="1"/>
  <c r="M230" i="1"/>
  <c r="L230" i="1"/>
  <c r="K230" i="1"/>
  <c r="L222" i="1"/>
  <c r="M222" i="1"/>
  <c r="K222" i="1"/>
  <c r="M244" i="1"/>
  <c r="L244" i="1"/>
  <c r="K244" i="1"/>
  <c r="L248" i="1"/>
  <c r="M248" i="1"/>
  <c r="K248" i="1"/>
  <c r="L280" i="1"/>
  <c r="M280" i="1"/>
  <c r="K280" i="1"/>
  <c r="L282" i="1"/>
  <c r="M282" i="1"/>
  <c r="K282" i="1"/>
  <c r="M252" i="1"/>
  <c r="L252" i="1"/>
  <c r="K252" i="1"/>
  <c r="K256" i="1"/>
  <c r="M256" i="1"/>
  <c r="L256" i="1"/>
  <c r="L267" i="1"/>
  <c r="M267" i="1"/>
  <c r="K267" i="1"/>
  <c r="L272" i="1"/>
  <c r="M272" i="1"/>
  <c r="K272" i="1"/>
  <c r="H183" i="1" l="1"/>
  <c r="H158" i="1"/>
  <c r="H222" i="1"/>
  <c r="H234" i="1"/>
  <c r="H244" i="1"/>
  <c r="H181" i="1"/>
  <c r="H248" i="1"/>
  <c r="H230" i="1"/>
  <c r="H272" i="1"/>
  <c r="H267" i="1"/>
  <c r="H252" i="1"/>
  <c r="H256" i="1"/>
  <c r="H146" i="1" l="1"/>
  <c r="M135" i="1"/>
  <c r="L135" i="1"/>
  <c r="K135" i="1"/>
  <c r="M130" i="1"/>
  <c r="L130" i="1"/>
  <c r="K130" i="1"/>
  <c r="M125" i="1"/>
  <c r="L125" i="1"/>
  <c r="K125" i="1"/>
  <c r="L103" i="1"/>
  <c r="M103" i="1"/>
  <c r="M104" i="1"/>
  <c r="L104" i="1"/>
  <c r="K104" i="1"/>
  <c r="H104" i="1" l="1"/>
  <c r="H135" i="1"/>
  <c r="H130" i="1"/>
  <c r="H125" i="1"/>
  <c r="K80" i="1"/>
  <c r="M76" i="1"/>
  <c r="L76" i="1"/>
  <c r="K76" i="1"/>
  <c r="K66" i="1"/>
  <c r="K58" i="1" s="1"/>
  <c r="M62" i="1"/>
  <c r="L62" i="1"/>
  <c r="K62" i="1"/>
  <c r="L16" i="1"/>
  <c r="M50" i="1"/>
  <c r="L50" i="1"/>
  <c r="K50" i="1"/>
  <c r="K49" i="1"/>
  <c r="M45" i="1"/>
  <c r="L45" i="1"/>
  <c r="K45" i="1"/>
  <c r="M40" i="1"/>
  <c r="L40" i="1"/>
  <c r="K40" i="1"/>
  <c r="K39" i="1"/>
  <c r="M35" i="1"/>
  <c r="L35" i="1"/>
  <c r="K35" i="1"/>
  <c r="K34" i="1"/>
  <c r="M30" i="1"/>
  <c r="L30" i="1"/>
  <c r="K30" i="1"/>
  <c r="K26" i="1"/>
  <c r="M22" i="1"/>
  <c r="L22" i="1"/>
  <c r="K22" i="1"/>
  <c r="L17" i="1"/>
  <c r="M17" i="1"/>
  <c r="K17" i="1"/>
  <c r="K21" i="1"/>
  <c r="K19" i="1" s="1"/>
  <c r="H62" i="1" l="1"/>
  <c r="H76" i="1"/>
  <c r="K16" i="1"/>
  <c r="H17" i="1"/>
  <c r="H30" i="1"/>
  <c r="H35" i="1"/>
  <c r="H45" i="1"/>
  <c r="H22" i="1"/>
  <c r="H40" i="1"/>
  <c r="H50" i="1"/>
  <c r="L13" i="1" l="1"/>
  <c r="M13" i="1"/>
  <c r="K13" i="1"/>
  <c r="M307" i="1" l="1"/>
  <c r="L307" i="1"/>
  <c r="K307" i="1"/>
  <c r="M306" i="1"/>
  <c r="L306" i="1"/>
  <c r="K306" i="1"/>
  <c r="M305" i="1"/>
  <c r="L305" i="1"/>
  <c r="K305" i="1"/>
  <c r="K276" i="1"/>
  <c r="L276" i="1"/>
  <c r="M276" i="1"/>
  <c r="L274" i="1"/>
  <c r="M238" i="1"/>
  <c r="L238" i="1"/>
  <c r="K238" i="1"/>
  <c r="M240" i="1"/>
  <c r="L240" i="1"/>
  <c r="K240" i="1"/>
  <c r="M242" i="1"/>
  <c r="L242" i="1"/>
  <c r="K242" i="1"/>
  <c r="H307" i="1" l="1"/>
  <c r="L304" i="1"/>
  <c r="M304" i="1"/>
  <c r="K304" i="1"/>
  <c r="H276" i="1"/>
  <c r="H238" i="1"/>
  <c r="H240" i="1"/>
  <c r="H242" i="1"/>
  <c r="M155" i="1" l="1"/>
  <c r="L155" i="1"/>
  <c r="K155" i="1"/>
  <c r="M140" i="1"/>
  <c r="L140" i="1"/>
  <c r="K140" i="1"/>
  <c r="K114" i="1"/>
  <c r="K109" i="1"/>
  <c r="M109" i="1"/>
  <c r="L109" i="1"/>
  <c r="L88" i="1"/>
  <c r="M88" i="1"/>
  <c r="K88" i="1"/>
  <c r="K127" i="1" l="1"/>
  <c r="K122" i="1"/>
  <c r="H155" i="1"/>
  <c r="H140" i="1"/>
  <c r="H109" i="1"/>
  <c r="M89" i="1" l="1"/>
  <c r="L89" i="1"/>
  <c r="K89" i="1"/>
  <c r="M86" i="1"/>
  <c r="L86" i="1"/>
  <c r="K86" i="1"/>
  <c r="M84" i="1"/>
  <c r="L84" i="1"/>
  <c r="K84" i="1"/>
  <c r="H89" i="1" l="1"/>
  <c r="H84" i="1"/>
  <c r="L64" i="1"/>
  <c r="M64" i="1"/>
  <c r="K59" i="1"/>
  <c r="L59" i="1"/>
  <c r="M59" i="1"/>
  <c r="M54" i="1"/>
  <c r="L54" i="1"/>
  <c r="K54" i="1"/>
  <c r="K52" i="1"/>
  <c r="L52" i="1"/>
  <c r="M52" i="1"/>
  <c r="K24" i="1"/>
  <c r="H52" i="1" l="1"/>
  <c r="K64" i="1"/>
  <c r="H59" i="1"/>
  <c r="H54" i="1"/>
  <c r="M246" i="1" l="1"/>
  <c r="K167" i="1" l="1"/>
  <c r="L246" i="1" l="1"/>
  <c r="K246" i="1"/>
  <c r="H246" i="1" l="1"/>
  <c r="L215" i="1"/>
  <c r="M215" i="1"/>
  <c r="K215" i="1"/>
  <c r="M250" i="1"/>
  <c r="L250" i="1"/>
  <c r="K250" i="1"/>
  <c r="H250" i="1" l="1"/>
  <c r="K178" i="1"/>
  <c r="L178" i="1"/>
  <c r="M178" i="1"/>
  <c r="M212" i="1"/>
  <c r="L212" i="1"/>
  <c r="K212" i="1"/>
  <c r="M210" i="1"/>
  <c r="L210" i="1"/>
  <c r="K210" i="1"/>
  <c r="M206" i="1"/>
  <c r="L206" i="1"/>
  <c r="K206" i="1"/>
  <c r="L198" i="1"/>
  <c r="M198" i="1"/>
  <c r="L152" i="1"/>
  <c r="M152" i="1"/>
  <c r="L137" i="1"/>
  <c r="M137" i="1"/>
  <c r="L132" i="1"/>
  <c r="M132" i="1"/>
  <c r="L127" i="1"/>
  <c r="M127" i="1"/>
  <c r="L113" i="1"/>
  <c r="M113" i="1"/>
  <c r="M114" i="1"/>
  <c r="K113" i="1"/>
  <c r="H212" i="1" l="1"/>
  <c r="H210" i="1"/>
  <c r="H206" i="1"/>
  <c r="H178" i="1"/>
  <c r="L214" i="1"/>
  <c r="M214" i="1"/>
  <c r="K214" i="1"/>
  <c r="L92" i="1" l="1"/>
  <c r="M92" i="1"/>
  <c r="L93" i="1"/>
  <c r="L12" i="1" s="1"/>
  <c r="M93" i="1"/>
  <c r="M12" i="1" s="1"/>
  <c r="K92" i="1"/>
  <c r="K93" i="1"/>
  <c r="K12" i="1" s="1"/>
  <c r="K57" i="1"/>
  <c r="K67" i="1" l="1"/>
  <c r="L67" i="1"/>
  <c r="M67" i="1"/>
  <c r="H67" i="1" l="1"/>
  <c r="M15" i="1"/>
  <c r="K15" i="1"/>
  <c r="L47" i="1"/>
  <c r="M47" i="1"/>
  <c r="K47" i="1"/>
  <c r="L42" i="1"/>
  <c r="M42" i="1"/>
  <c r="K42" i="1"/>
  <c r="H127" i="1"/>
  <c r="M274" i="1"/>
  <c r="M269" i="1"/>
  <c r="M265" i="1"/>
  <c r="M292" i="1"/>
  <c r="M288" i="1"/>
  <c r="M302" i="1"/>
  <c r="M300" i="1"/>
  <c r="M298" i="1"/>
  <c r="M296" i="1"/>
  <c r="M294" i="1"/>
  <c r="M286" i="1"/>
  <c r="M290" i="1"/>
  <c r="M284" i="1"/>
  <c r="M258" i="1"/>
  <c r="M254" i="1"/>
  <c r="M236" i="1"/>
  <c r="M232" i="1"/>
  <c r="M226" i="1"/>
  <c r="M228" i="1"/>
  <c r="M224" i="1"/>
  <c r="M219" i="1"/>
  <c r="M208" i="1"/>
  <c r="M204" i="1"/>
  <c r="M202" i="1"/>
  <c r="M194" i="1"/>
  <c r="M192" i="1"/>
  <c r="M188" i="1"/>
  <c r="M185" i="1"/>
  <c r="M175" i="1"/>
  <c r="M173" i="1"/>
  <c r="M170" i="1"/>
  <c r="M167" i="1"/>
  <c r="M164" i="1"/>
  <c r="M161" i="1"/>
  <c r="M149" i="1"/>
  <c r="M143" i="1"/>
  <c r="M119" i="1"/>
  <c r="M115" i="1"/>
  <c r="M106" i="1"/>
  <c r="M101" i="1"/>
  <c r="M97" i="1"/>
  <c r="M94" i="1"/>
  <c r="M78" i="1"/>
  <c r="M73" i="1"/>
  <c r="M70" i="1"/>
  <c r="M37" i="1"/>
  <c r="M32" i="1"/>
  <c r="M27" i="1"/>
  <c r="M24" i="1"/>
  <c r="M19" i="1"/>
  <c r="L19" i="1"/>
  <c r="H19" i="1" s="1"/>
  <c r="H42" i="1" l="1"/>
  <c r="H47" i="1"/>
  <c r="M122" i="1"/>
  <c r="M14" i="1"/>
  <c r="M91" i="1"/>
  <c r="M264" i="1"/>
  <c r="M112" i="1"/>
  <c r="M56" i="1"/>
  <c r="M11" i="1" l="1"/>
  <c r="M10" i="1" s="1"/>
  <c r="L292" i="1"/>
  <c r="K292" i="1"/>
  <c r="L288" i="1"/>
  <c r="K288" i="1"/>
  <c r="L302" i="1"/>
  <c r="K302" i="1"/>
  <c r="L300" i="1"/>
  <c r="K300" i="1"/>
  <c r="L298" i="1"/>
  <c r="K298" i="1"/>
  <c r="L296" i="1"/>
  <c r="K296" i="1"/>
  <c r="L294" i="1"/>
  <c r="K294" i="1"/>
  <c r="L286" i="1"/>
  <c r="K286" i="1"/>
  <c r="L290" i="1"/>
  <c r="K290" i="1"/>
  <c r="H290" i="1" l="1"/>
  <c r="H294" i="1"/>
  <c r="H298" i="1"/>
  <c r="H302" i="1"/>
  <c r="H292" i="1"/>
  <c r="H300" i="1"/>
  <c r="H296" i="1"/>
  <c r="H286" i="1"/>
  <c r="H288" i="1"/>
  <c r="L284" i="1" l="1"/>
  <c r="K284" i="1"/>
  <c r="K73" i="1"/>
  <c r="L73" i="1"/>
  <c r="H73" i="1" l="1"/>
  <c r="H284" i="1"/>
  <c r="K101" i="1"/>
  <c r="L101" i="1"/>
  <c r="K265" i="1"/>
  <c r="K11" i="1" s="1"/>
  <c r="K10" i="1" s="1"/>
  <c r="L11" i="1"/>
  <c r="L10" i="1" s="1"/>
  <c r="K274" i="1"/>
  <c r="K269" i="1"/>
  <c r="L269" i="1"/>
  <c r="K258" i="1"/>
  <c r="L258" i="1"/>
  <c r="K254" i="1"/>
  <c r="L254" i="1"/>
  <c r="L236" i="1"/>
  <c r="K236" i="1"/>
  <c r="L232" i="1"/>
  <c r="K232" i="1"/>
  <c r="K226" i="1"/>
  <c r="L226" i="1"/>
  <c r="K228" i="1"/>
  <c r="L228" i="1"/>
  <c r="K224" i="1"/>
  <c r="L224" i="1"/>
  <c r="K219" i="1"/>
  <c r="L219" i="1"/>
  <c r="K208" i="1"/>
  <c r="L208" i="1"/>
  <c r="K204" i="1"/>
  <c r="L204" i="1"/>
  <c r="K202" i="1"/>
  <c r="L202" i="1"/>
  <c r="K198" i="1"/>
  <c r="H198" i="1" s="1"/>
  <c r="K194" i="1"/>
  <c r="L194" i="1"/>
  <c r="K192" i="1"/>
  <c r="L192" i="1"/>
  <c r="K188" i="1"/>
  <c r="L188" i="1"/>
  <c r="H188" i="1" s="1"/>
  <c r="K185" i="1"/>
  <c r="H185" i="1" s="1"/>
  <c r="L185" i="1"/>
  <c r="K175" i="1"/>
  <c r="L175" i="1"/>
  <c r="K173" i="1"/>
  <c r="L173" i="1"/>
  <c r="L170" i="1"/>
  <c r="K170" i="1"/>
  <c r="L167" i="1"/>
  <c r="H167" i="1" s="1"/>
  <c r="K164" i="1"/>
  <c r="L164" i="1"/>
  <c r="K161" i="1"/>
  <c r="L161" i="1"/>
  <c r="K152" i="1"/>
  <c r="H152" i="1" s="1"/>
  <c r="K149" i="1"/>
  <c r="L149" i="1"/>
  <c r="K143" i="1"/>
  <c r="L143" i="1"/>
  <c r="K137" i="1"/>
  <c r="H137" i="1" s="1"/>
  <c r="K132" i="1"/>
  <c r="H132" i="1" s="1"/>
  <c r="K119" i="1"/>
  <c r="L119" i="1"/>
  <c r="K115" i="1"/>
  <c r="L115" i="1"/>
  <c r="K106" i="1"/>
  <c r="L106" i="1"/>
  <c r="H106" i="1" s="1"/>
  <c r="K97" i="1"/>
  <c r="L97" i="1"/>
  <c r="K94" i="1"/>
  <c r="L94" i="1"/>
  <c r="K81" i="1"/>
  <c r="L78" i="1"/>
  <c r="K78" i="1"/>
  <c r="K70" i="1"/>
  <c r="L70" i="1"/>
  <c r="H143" i="1" l="1"/>
  <c r="H173" i="1"/>
  <c r="H175" i="1"/>
  <c r="H192" i="1"/>
  <c r="H258" i="1"/>
  <c r="H269" i="1"/>
  <c r="H232" i="1"/>
  <c r="H236" i="1"/>
  <c r="H282" i="1"/>
  <c r="H226" i="1"/>
  <c r="H228" i="1"/>
  <c r="H115" i="1"/>
  <c r="H194" i="1"/>
  <c r="H97" i="1"/>
  <c r="H224" i="1"/>
  <c r="H208" i="1"/>
  <c r="H204" i="1"/>
  <c r="H164" i="1"/>
  <c r="H161" i="1"/>
  <c r="H170" i="1"/>
  <c r="H119" i="1"/>
  <c r="H94" i="1"/>
  <c r="H70" i="1"/>
  <c r="H202" i="1"/>
  <c r="H280" i="1"/>
  <c r="H78" i="1"/>
  <c r="H64" i="1"/>
  <c r="H149" i="1"/>
  <c r="H81" i="1"/>
  <c r="H219" i="1"/>
  <c r="H274" i="1"/>
  <c r="H254" i="1"/>
  <c r="K264" i="1"/>
  <c r="L264" i="1"/>
  <c r="L91" i="1"/>
  <c r="L122" i="1"/>
  <c r="K112" i="1"/>
  <c r="K91" i="1"/>
  <c r="L56" i="1"/>
  <c r="L112" i="1"/>
  <c r="K56" i="1"/>
  <c r="K37" i="1" l="1"/>
  <c r="L37" i="1"/>
  <c r="K32" i="1"/>
  <c r="L32" i="1"/>
  <c r="K27" i="1"/>
  <c r="L27" i="1"/>
  <c r="L24" i="1"/>
  <c r="H24" i="1" s="1"/>
  <c r="H32" i="1" l="1"/>
  <c r="H27" i="1"/>
  <c r="H37" i="1"/>
  <c r="L14" i="1"/>
  <c r="K14" i="1"/>
</calcChain>
</file>

<file path=xl/sharedStrings.xml><?xml version="1.0" encoding="utf-8"?>
<sst xmlns="http://schemas.openxmlformats.org/spreadsheetml/2006/main" count="980" uniqueCount="317">
  <si>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</si>
  <si>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</si>
  <si>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</si>
  <si>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</si>
  <si>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Плановый период</t>
  </si>
  <si>
    <t>муниципальный заказчик (получатель субсидии)</t>
  </si>
  <si>
    <t>2022 г.</t>
  </si>
  <si>
    <t>2023 г.</t>
  </si>
  <si>
    <t>Всего по объектам, в т.ч. по направлениям:</t>
  </si>
  <si>
    <t>Всего</t>
  </si>
  <si>
    <t>ОБ</t>
  </si>
  <si>
    <t>ГБ</t>
  </si>
  <si>
    <t>«ДОШКОЛЬНОЕ  ОБРАЗОВАНИЕ»</t>
  </si>
  <si>
    <t>1.</t>
  </si>
  <si>
    <t>Бюджетные инвестиции</t>
  </si>
  <si>
    <t>Строительство</t>
  </si>
  <si>
    <t>2019-2022</t>
  </si>
  <si>
    <t>МКУ «УКС»</t>
  </si>
  <si>
    <t>Субсидия</t>
  </si>
  <si>
    <t>6.*</t>
  </si>
  <si>
    <t>2021-2022</t>
  </si>
  <si>
    <t>7.*</t>
  </si>
  <si>
    <t>2022-2023</t>
  </si>
  <si>
    <t>2020-2022</t>
  </si>
  <si>
    <t>«ОБЩЕЕ ОБРАЗОВАНИЕ»</t>
  </si>
  <si>
    <t>2021-2023</t>
  </si>
  <si>
    <t>2022-2024</t>
  </si>
  <si>
    <t>«МОЛОДЕЖНАЯ ПОЛИТИКА»</t>
  </si>
  <si>
    <t>№ 490 от 25.06.2020</t>
  </si>
  <si>
    <t>«СПОРТ ВЫСШИХ ДОСТИЖЕНИЙ»</t>
  </si>
  <si>
    <t>24.</t>
  </si>
  <si>
    <t>25.</t>
  </si>
  <si>
    <t>«КУЛЬТУРА»</t>
  </si>
  <si>
    <t>27.</t>
  </si>
  <si>
    <t>«ДОРОЖНОЕ ХОЗЯЙСТВО (ДОРОЖНЫЕ ФОНДЫ)»</t>
  </si>
  <si>
    <t>28.</t>
  </si>
  <si>
    <t>Реконструкция</t>
  </si>
  <si>
    <t>МКУ «ГДСР»</t>
  </si>
  <si>
    <t>29.</t>
  </si>
  <si>
    <t>30.</t>
  </si>
  <si>
    <t>33.</t>
  </si>
  <si>
    <t>34.</t>
  </si>
  <si>
    <t>35.</t>
  </si>
  <si>
    <t>36.</t>
  </si>
  <si>
    <t>37.</t>
  </si>
  <si>
    <t>38.</t>
  </si>
  <si>
    <t>39.</t>
  </si>
  <si>
    <t>№ 483 от 25.06.2020</t>
  </si>
  <si>
    <t>40.</t>
  </si>
  <si>
    <t>№ 441 от 04.06.2021</t>
  </si>
  <si>
    <t>41.</t>
  </si>
  <si>
    <t>№ 447 от 08.06.2021</t>
  </si>
  <si>
    <t>42.</t>
  </si>
  <si>
    <t>Строительство проезда от улицы Тихоокеанской  к улице Спасателей в городе Калининграде Калининградской области</t>
  </si>
  <si>
    <t>№ 446 от 08.06.2021</t>
  </si>
  <si>
    <t>43.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</si>
  <si>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</si>
  <si>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 xml:space="preserve">Изъятие объектов недвижимого имущества </t>
  </si>
  <si>
    <t>2021-2025</t>
  </si>
  <si>
    <t>44.</t>
  </si>
  <si>
    <t>45.</t>
  </si>
  <si>
    <t>№ 440 от 04.06.2021</t>
  </si>
  <si>
    <t>46.</t>
  </si>
  <si>
    <t>№ 443 от 04.06.2021</t>
  </si>
  <si>
    <t>47.</t>
  </si>
  <si>
    <t>№ 442 от 04.06.2021</t>
  </si>
  <si>
    <t>48.</t>
  </si>
  <si>
    <t xml:space="preserve">№ 439 от 04.06.2021 </t>
  </si>
  <si>
    <t>49.</t>
  </si>
  <si>
    <t>50.</t>
  </si>
  <si>
    <t>51.</t>
  </si>
  <si>
    <t>2021-2024</t>
  </si>
  <si>
    <t>52.</t>
  </si>
  <si>
    <t>Разработка проектной документации</t>
  </si>
  <si>
    <t>«КОММУНАЛЬНОЕ ХОЗЯЙСТВО»</t>
  </si>
  <si>
    <t>Техническое перевооружение</t>
  </si>
  <si>
    <t>МП «Калининград-теплосеть»</t>
  </si>
  <si>
    <t>56.</t>
  </si>
  <si>
    <t>57.</t>
  </si>
  <si>
    <t>58.</t>
  </si>
  <si>
    <t>59.</t>
  </si>
  <si>
    <t>№ 916 от 13.10.2020</t>
  </si>
  <si>
    <t>60.</t>
  </si>
  <si>
    <t>61.</t>
  </si>
  <si>
    <t>№ 431 от 03.06.2021</t>
  </si>
  <si>
    <t>62.</t>
  </si>
  <si>
    <t>№ 432 от 03.06.2021</t>
  </si>
  <si>
    <t>63.</t>
  </si>
  <si>
    <t>64.</t>
  </si>
  <si>
    <t>65.</t>
  </si>
  <si>
    <t>«БЛАГОУСТРОЙСТВО»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</si>
  <si>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</si>
  <si>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</si>
  <si>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</si>
  <si>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</si>
  <si>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КГХиС</t>
  </si>
  <si>
    <t>КПО</t>
  </si>
  <si>
    <t>№ 293 от 08.04.2020 
(в редакции от 23.08.2021 № 684)</t>
  </si>
  <si>
    <t>№ 597 от 23.07.2021 
(в редакции от 23.08.2021 № 684)</t>
  </si>
  <si>
    <t>№ 609 от 23.07.2021
(в редакции от 23.08.2021 № 684)</t>
  </si>
  <si>
    <t>№ 608 от 23.07.2021
(в редакции от 23.08.2021 № 684)</t>
  </si>
  <si>
    <t>№ 607 от 23.07.2021
(в редакции от 23.08.2021 № 684)</t>
  </si>
  <si>
    <t>№ 1131 от 10.12.2019 
(в редакции от 03.11.2021 № 901)</t>
  </si>
  <si>
    <t>МАДОУ Д/С
 № 115</t>
  </si>
  <si>
    <t>№ 1666 от 16.11.2017
(в редакции от 30.06.2021 № 521)</t>
  </si>
  <si>
    <t>МАОУ СОШ 
№ 50</t>
  </si>
  <si>
    <t>№ 485 от 25.06.2020
(в редакции от 18.06.2021 № 473, от 23.08.2021 № 684)</t>
  </si>
  <si>
    <t>МАОУ СОШ 
№ 11</t>
  </si>
  <si>
    <t>МАОУ СОШ 
№ 46 С УИОП</t>
  </si>
  <si>
    <t>№ 423 от 01.06.2021
(в редакции от 23.08.2021 № 684)</t>
  </si>
  <si>
    <t>№ 1101 от 14.11.2018
 (в редакции от 25.03.2020 № 247)</t>
  </si>
  <si>
    <t>№ 187 от 29.03.2021 
(в редакции от 23.08.2021 № 684)</t>
  </si>
  <si>
    <t>КпСП</t>
  </si>
  <si>
    <t>№ 1133 от 10.12.2019
 (в редакции от 13.10.2020 № 921)</t>
  </si>
  <si>
    <t>МАУК 
«Калининградс-кий зоопарк»</t>
  </si>
  <si>
    <t>КРДТИ</t>
  </si>
  <si>
    <t>№ 569 от 18.04.2017
 (в редакции от 16.10.2020 № 928)</t>
  </si>
  <si>
    <t>№ 1155 от 13.12.2019
 (в редакции от 14.05.2021 № 364)</t>
  </si>
  <si>
    <t>№ 30 от 22.01.2021
 (в редакции от 18.06.2021 № 482)</t>
  </si>
  <si>
    <t>№ 1134 от 11.12.2020
 (в редакции от 16.07.2021 № 574)</t>
  </si>
  <si>
    <t>КМИиЗР</t>
  </si>
  <si>
    <t>№ 574 от 07.06.2018 
(в редакции от 29.12.2018 № 1282)</t>
  </si>
  <si>
    <t>№ 1087 от 26.11.2019 
(в редакции от 18.06.2021 № 485)</t>
  </si>
  <si>
    <t>№ 1996 от 30.11.2015
 (в редакции от 07.02.2019 № 59)</t>
  </si>
  <si>
    <t>№ 1016 от 11.07.2017
 (в редакции от 10.06.2021 № 454)</t>
  </si>
  <si>
    <t>№ 531 от 30.05.2018
 (в редакции от 10.06.2021 № 452)</t>
  </si>
  <si>
    <t>№ 429 от 03.06.2021
 (в редакции от 13.08.2021 № 654)</t>
  </si>
  <si>
    <t>№ 910 от 02.10.2019 
(в редакции от 23.08.2021 № 684)</t>
  </si>
  <si>
    <t>№ 252 от 27.03.2020
(в редакции от 23.08.2021 № 684)</t>
  </si>
  <si>
    <t>№ 833 от 25.09.2020
 (в редакции от 18.08.2021 № 671)</t>
  </si>
  <si>
    <t>Общий объем финансирования, тыс. руб.</t>
  </si>
  <si>
    <t>23.</t>
  </si>
  <si>
    <t>Источни-ки финанси-рования</t>
  </si>
  <si>
    <t>Строительство улицы Тихоокеанской в городе Калининграде Калининградской области, включая вынос (переустройство) двухцепного участка ВЛ 15-99, ВЛ 15-101</t>
  </si>
  <si>
    <t>Реконструкция ул. Аллея Смелых в 
г. Калининграде, Калининградская область</t>
  </si>
  <si>
    <t>Строительство участка бульвара Солнечного и внутриквартального проезда от набережной Парадной до бульвара Солнечного с устройством парковок в г.Калининграде</t>
  </si>
  <si>
    <t>Строительство сетей и сооружений водоотведения в мкр. Менделеево в 
г. Калининграде (1 очередь)</t>
  </si>
  <si>
    <t>Реконструкция ул. Б. Окружная 3-я в 
г. Калининграде</t>
  </si>
  <si>
    <t>2024 г.</t>
  </si>
  <si>
    <t>2.*</t>
  </si>
  <si>
    <t>3.*</t>
  </si>
  <si>
    <t>4.*</t>
  </si>
  <si>
    <t>5.*</t>
  </si>
  <si>
    <t>Строительство газовой котельной и реконструкция системы теплоснабжения МАДОУ детский сад №5, расположенный по адресу: ул. Маршала Новикова, 25-27</t>
  </si>
  <si>
    <t>8.</t>
  </si>
  <si>
    <t>9.</t>
  </si>
  <si>
    <t>10.</t>
  </si>
  <si>
    <t>11.</t>
  </si>
  <si>
    <t>15.*</t>
  </si>
  <si>
    <t>Строительство дошкольного учреждения по проезду Тихорецкому в г. Калининграде</t>
  </si>
  <si>
    <t>18.</t>
  </si>
  <si>
    <t>2023-2024</t>
  </si>
  <si>
    <t>2018-2023</t>
  </si>
  <si>
    <t xml:space="preserve">Строительство улично-дорожной сети в Восточном жилом районе г. Калининграда </t>
  </si>
  <si>
    <t>Строительство дошкольного учреждения по ул. Флагманской в г. Калининграде</t>
  </si>
  <si>
    <t>*Строительство (реконструкция) объектов возможна при условии выделения средств вышестоящих бюджетов бюджетной системы Российской Федерации</t>
  </si>
  <si>
    <t xml:space="preserve">Строительство дошкольного учреждения по ул. Благовещенской в г. Калининграде </t>
  </si>
  <si>
    <t>Строительство дошкольного учреждения по ул. Владимирской в г. Калининграде</t>
  </si>
  <si>
    <t>Строительство дошкольного учреждения по ул. Баженова в г. Калининграде</t>
  </si>
  <si>
    <t>Строительство дошкольного учреждения по ул. Бассейной в г. Калининграде</t>
  </si>
  <si>
    <t>Строительство корпуса общеобразовательной школы № 50 по ул. Каштановая аллея в 
г. Калининграде</t>
  </si>
  <si>
    <t>Строительство  общеобразовательной школы в Юго-Восточном жилом районе г. Калининграда</t>
  </si>
  <si>
    <t>Строительство  общеобразовательной школы в Юго-Восточном жилом районе г. Калининграда (концессия)</t>
  </si>
  <si>
    <t>Строительство нового корпуса общеобразовательной школы № 11 по ул. Мира в г. Калининграде</t>
  </si>
  <si>
    <t>Строительство нового корпуса общеобразовательной школы № 46 по 
ул. Летней в г. Калининграде</t>
  </si>
  <si>
    <t>12.</t>
  </si>
  <si>
    <t>Строительство газовой котельной на цели отопления и горячего водоснабжения объектов МАУ ЦОПМИ «Огонек» по ул. Балтийская, 29 в г. Светлогорске</t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</si>
  <si>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</si>
  <si>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>Строительство физкультурно-оздоровительного комплекса по ул. Железнодорожной в г. Калининграде</t>
  </si>
  <si>
    <t>Реконструкция объекта «Аквариум» (литер Г) под «Террариум» по адресу пр. Мира, 26</t>
  </si>
  <si>
    <t>Реконструкция ул. Карташева в г. Калининграде</t>
  </si>
  <si>
    <t>Реконструкция ул. Катина в г. Калининграде</t>
  </si>
  <si>
    <t>Реконструкция Советского проспекта от
ул. Марш. Борзова до ул. Габайдулина в 
г. Калининграде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</si>
  <si>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</si>
  <si>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Строительство ул. Горчакова (от ул. Ген. Челнокова до ул. Согласия) в г. Калининграде</t>
  </si>
  <si>
    <t>Реконструкция ул. Рассветной в г. Калининграде (1 этап)</t>
  </si>
  <si>
    <t>Строительство ул. Героя России Мариенко в г. Калининграде</t>
  </si>
  <si>
    <t>Строительство ул. В. Денисова в г. Калининграде</t>
  </si>
  <si>
    <t>Строительство ул. Велосипедная дорога в г. Калининграде</t>
  </si>
  <si>
    <t>Реконструкция перекрестка ул. Ген. Челнокова – ул. Украинская в г. Калининграде</t>
  </si>
  <si>
    <t>Строительство ул. Благовещенской в г. Калининграде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</si>
  <si>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</si>
  <si>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Строительство эстакады с устройством инженерных сетей по ул. Суворова в
г. Калининграде</t>
  </si>
  <si>
    <t>Реконструкция участка проспекта Победы от улицы Кутузова до улицы Радищева в 
г. Калининграде</t>
  </si>
  <si>
    <t>Строительство участка дороги от 
ул. Д. Донского до наб. Правая в 
г. Калининграде</t>
  </si>
  <si>
    <t>Строительство ул. Фрегатной в г. Калининграде</t>
  </si>
  <si>
    <t>Техническое перевооружение с переводом на природный газ котельной по ул. Чувашская, 4 в г. Калининграде</t>
  </si>
  <si>
    <t>Строительство газовой котельной по ул. Берестяная в г. Калининграде</t>
  </si>
  <si>
    <t>Переключение потребителей малой угольной котельной по адресу проспект Победы, 18 на централизованное теплоснабжение</t>
  </si>
  <si>
    <t>Переключение потребителей малой угольной котельной по адресу проспект Победы, 10-12 в г. Калининграде на централизованное теплоснабжение</t>
  </si>
  <si>
    <t>Строительство тепловой сети с целью переключения потребителей малой угольной котельной по адресу ул. Подполковника Емельянова, 80а в г. Калининграде на централизованное теплоснабжение</t>
  </si>
  <si>
    <t>Строительство тепловой сети с целью переключения потребителей малой угольной котельной по адресу ул. Ю. Гагарина, 41-45 в г. Калининграде на централизованное теплоснабжение</t>
  </si>
  <si>
    <t>Переключение потребителей малой угольной котельной по адресу ул. Кутузова, 41 в г. Калининграде на централизованное теплоснабжение</t>
  </si>
  <si>
    <t>Строительство тепловой сети с целью переключения потребителей малой угольной котельной по адресу ул. Октябрьская, 3 в г. Калининграде на централизованное теплоснабжение</t>
  </si>
  <si>
    <t>Строительство сетей и сооружений дождевой канализации на территории в границах ул. Украинская-ул. Согласия-ул. Рассветная-ул. Горького в г. Калининграде (1 этап)</t>
  </si>
  <si>
    <t>Строительство сетей и сооружений дождевой канализации на территории в границах ул. Украинская-ул. Согласия-ул. Рассветная-ул. Горького в г. Калининграде (2 этап)</t>
  </si>
  <si>
    <t>Строительство тепловых сетей и ЦТП по ул. Летняя - ул. Интернациональная в 
г. Калининграде</t>
  </si>
  <si>
    <t>Реконструкция участка сети дождевой канализации диаметром 350 мм с устройством очистных сооружений по ул. Тельмана в г. Калининграде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</si>
  <si>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</si>
  <si>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</si>
  <si>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</si>
  <si>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Реконструкция участка сети дождевой канализации с устройством очистных сооружений по ул. Тургенева, ул. Герцена в г. Калининграде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</si>
  <si>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</si>
  <si>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>Реконструкция участка сети дождевой канализации диаметром 450 мм с устройством очистных сооружений по ул. Колхозной в г. Калининграде</t>
  </si>
  <si>
    <t>Реконструкция участка сети дождевой канализации диаметром 700 мм с устройством очистных сооружений по ул. Колхозной в г. Калининграде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</si>
  <si>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</si>
  <si>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</si>
  <si>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Строительство пешеходного моста через реку Новая Преголя в районе ул. В. Гюго в г. Калининграде</t>
  </si>
  <si>
    <t>Приспособление объекта культурного наследия регионального значения «Открытый стадион им. Вальтера Симона – стадион «Балтика», 1892 год, город Калининград, проспект Мира, 15 (Реконструкция фонтана с благоустройством территории, прилегающей к воротам стадиона «Балтика» по проспекту Мира в г. Калининграде)</t>
  </si>
  <si>
    <t>53.</t>
  </si>
  <si>
    <t>66.</t>
  </si>
  <si>
    <t>68.</t>
  </si>
  <si>
    <t>16.*</t>
  </si>
  <si>
    <t>2020-2024</t>
  </si>
  <si>
    <t>2019-2023</t>
  </si>
  <si>
    <t>31.</t>
  </si>
  <si>
    <t>67.</t>
  </si>
  <si>
    <t>Строительство дошкольного учреждения по
ул. 3-го Белорусского фронта в г. Калининграде</t>
  </si>
  <si>
    <t>Строительство общеобразовательной школы по ул. Благовещенской в г. Калининграде</t>
  </si>
  <si>
    <t xml:space="preserve">Адресная инвестиционная программа городского округа «Город Калининград» на 2022 год и плановый период 2023-2024 гг. </t>
  </si>
  <si>
    <t>№ 1006 от 06.11.2020
 (в редакции от 17.01.2022 № 21)</t>
  </si>
  <si>
    <t>МАДОУ ЦРР Д/С № 133</t>
  </si>
  <si>
    <t>№ 100 от 22.02.2022</t>
  </si>
  <si>
    <t>2020-2023</t>
  </si>
  <si>
    <t>13.</t>
  </si>
  <si>
    <t>МАДОУ ЦРР 
№ 77</t>
  </si>
  <si>
    <t>Строительство газовой котельной и реконструкция системы теплоснабжения МАДОУ ЦРР № 77 по ул. Бассейной, 1 в г.Калининграде</t>
  </si>
  <si>
    <t>14.</t>
  </si>
  <si>
    <t>Строительство общеобразовательной школы по ул. Рассветной в г. Калининграде</t>
  </si>
  <si>
    <t>МАОУ СОШ 
№ 59</t>
  </si>
  <si>
    <t>№ 217 от 20.02.2016
(в редакции от 28.12.2021 № 1096)</t>
  </si>
  <si>
    <t>2018-2022</t>
  </si>
  <si>
    <t>Профинансиро-вано на 01.01.2022, 
тыс. руб.</t>
  </si>
  <si>
    <t>№ 1256 от 26.12.2018
(в редакции от 14.01.2022 № 18)</t>
  </si>
  <si>
    <t>Строительство газовой котельной и реконструкция системы теплоснабжения МАОУ СОШ № 3 по ул. Октябрьская площадь, 28-30</t>
  </si>
  <si>
    <t>№ 911 от 02.10.2019
(в редакции от 16.10.2020 № 925, от 23.08.2021 № 684)</t>
  </si>
  <si>
    <t>17.</t>
  </si>
  <si>
    <t>«ДОПОЛНИТЕЛЬНОЕ ОБРАЗОВАНИЕ»</t>
  </si>
  <si>
    <t>Строительство газовой котельной и реконструкция системы теплоснабжения МАУДО ДДТ «Родник» по ул. Нефтяной, 2 в г. Калининграде</t>
  </si>
  <si>
    <t>№ 156 от 15.03.2021</t>
  </si>
  <si>
    <t xml:space="preserve">МАУДО ДДТ «РОДНИК» </t>
  </si>
  <si>
    <t>19.*</t>
  </si>
  <si>
    <t>20.*</t>
  </si>
  <si>
    <t>21.*</t>
  </si>
  <si>
    <t>26.</t>
  </si>
  <si>
    <t>Строительство Центра прогресса бокса по ул. Железнодорожной в г. Калининграде</t>
  </si>
  <si>
    <t>№ 779 от 11.09.2020
 (в редакции от 18.12.2020 № 1158)</t>
  </si>
  <si>
    <t>МАУ СШ № 12 ПО БОКСУ</t>
  </si>
  <si>
    <t>22.*</t>
  </si>
  <si>
    <t>Строительство улицы Генерала Лучинского в г. Калининграде</t>
  </si>
  <si>
    <t>Строительство ул. Закатной и участка 
ул. Арсенальной от ул. Закатной до 
ул. Краснокаменной в г. Калининграде</t>
  </si>
  <si>
    <t>№ 482 от 25.06.2020
 (в редакции от 09.02.2021 № 78)</t>
  </si>
  <si>
    <t>32.</t>
  </si>
  <si>
    <t>№ 268 от 16.04.2021 
(в редакции от 24.03.2022 № 161)</t>
  </si>
  <si>
    <t>№ 269 от 16.04.2021
(в редакции от 24.03.2022 № 155)</t>
  </si>
  <si>
    <t>55.</t>
  </si>
  <si>
    <t>Переключение потребителей малой угольной котельной по адресу ул. Танковая, 4 на централизованное теплоснабжение</t>
  </si>
  <si>
    <t>Переключение потребителей малой угольной котельной по адресу ул. Гагарина, 109 на централизованное теплоснабжение</t>
  </si>
  <si>
    <t>69.</t>
  </si>
  <si>
    <t>70.</t>
  </si>
  <si>
    <t>№ 134 от 11.03.2022</t>
  </si>
  <si>
    <t>71.</t>
  </si>
  <si>
    <t>72.</t>
  </si>
  <si>
    <t>73.</t>
  </si>
  <si>
    <t>74.</t>
  </si>
  <si>
    <t>Строительство тепловой сети с целью переключения потребителей котельной по адресу ул. Ю.Гагарина, 50-52 в г. Калининграде на централизованное теплоснабжение</t>
  </si>
  <si>
    <t>75.</t>
  </si>
  <si>
    <t>76.</t>
  </si>
  <si>
    <t>77.</t>
  </si>
  <si>
    <t>78.</t>
  </si>
  <si>
    <t>«ДРУГИЕ ВОПРОСЫ В ОБЛАСТИ ОХРАНЫ ОКРУЖАЮЩЕЙ СРЕДЫ»</t>
  </si>
  <si>
    <t xml:space="preserve">ВИ </t>
  </si>
  <si>
    <t>Реконструкция гидротехнических сооружений и улучшение санитарно-экологического состояния притока реки Голубой с благоустройством рекреационной зоны в границах ул. Беланова - ул. Горбунова - ул. Мира- ул. Жиленкова - ул. Габайдулина - ул. Калачева в г. Калининграде</t>
  </si>
  <si>
    <t>№ 245 от 25.03.2020
(в редакции от 18.06.2021 № 478, 
от 23.08.2021 № 684)</t>
  </si>
  <si>
    <t>ВИ (средства гранта)</t>
  </si>
  <si>
    <t>79.</t>
  </si>
  <si>
    <t xml:space="preserve">Корректировка проектной и рабочей документации </t>
  </si>
  <si>
    <t xml:space="preserve">Разработка проектной и рабочей документации </t>
  </si>
  <si>
    <t>54.</t>
  </si>
  <si>
    <t xml:space="preserve">Разработка проектной документации </t>
  </si>
  <si>
    <t>Приложение 
к постановлению администрации 
городского округа 
«Город Калининград» 
от 27 декабря 2021 г.  № 1089</t>
  </si>
  <si>
    <t>Строительство променада через озеро Верхнее от ул. Генерал-лейтенанта Озерова до 
ул. Верхнеозерная в г. Калининграде</t>
  </si>
  <si>
    <t>раздел благоустройство</t>
  </si>
  <si>
    <t>№ 370 от 26.05.2022</t>
  </si>
  <si>
    <t>№ 371 от 26.05.2022</t>
  </si>
  <si>
    <t>№ 372 от 26.05.2022</t>
  </si>
  <si>
    <t>№ 373 от 26.05.2022</t>
  </si>
  <si>
    <t>№ 374 от 26.05.2022</t>
  </si>
  <si>
    <t>№ 375 от 26.05.2022</t>
  </si>
  <si>
    <t>№ 389 от 31.05.2022</t>
  </si>
  <si>
    <t>Строительство ул. Юбилейная в г. Калининграде</t>
  </si>
  <si>
    <t>№ 403 от 02.06.2022</t>
  </si>
  <si>
    <t>№ 404 от 02.06.2022</t>
  </si>
  <si>
    <t>№ 405 от 02.06.2022</t>
  </si>
  <si>
    <t>№ 417 от 03.06.2022</t>
  </si>
  <si>
    <t>Реконструкция вольеров для лосей (литеры Г-31,Г-32 и Г-33) под вольер для содержания животных МАУК "Калининградский зоопарк"</t>
  </si>
  <si>
    <t>№ 448 от 09.06.2022</t>
  </si>
  <si>
    <t>№ 1276 от 29.12.2018
(в редакции от 16.06.2022 № 480)</t>
  </si>
  <si>
    <t>Приложение
к постановлению администрации 
городского округа 
«Город Калининград»
от «___» _______ 2022  г. № ______</t>
  </si>
  <si>
    <t>№ 724 от 03.09.2021 
(в редакции от 03.06.2022 № 411)</t>
  </si>
  <si>
    <t>Техническое перевооружение с переводом на природный газ котельной по ул. Комсомольской, 83 в г. Калининграде</t>
  </si>
  <si>
    <t>МП "Муниципаль-ные бани"</t>
  </si>
  <si>
    <t>80.</t>
  </si>
  <si>
    <t>№ 579 от 15.07.2022</t>
  </si>
  <si>
    <t>№ 571 от 14.07.2022</t>
  </si>
  <si>
    <t>Корректировка проектной и рабочей документации</t>
  </si>
  <si>
    <t>№ 291 от 20.04.2021
(в редакции от  14.07.2022 № 569)</t>
  </si>
  <si>
    <t xml:space="preserve">МАУ ДСЦО И ОД И П  «ЮНОСТЬ» </t>
  </si>
  <si>
    <t>МАУ ЦОПМИ  «ОГОНЕК»</t>
  </si>
  <si>
    <t>№ 155  от 15.03.2021</t>
  </si>
  <si>
    <t>№ 915 от 13.10.2020</t>
  </si>
  <si>
    <t>№ 1173 от 31.07.2017 (в редакции от 24.03.2022 № 160)</t>
  </si>
  <si>
    <t>№ 131 от 30.01.2015 
(в редакции от 27.07.2020 № 573)</t>
  </si>
  <si>
    <t>№ 483 от 18.06.2021</t>
  </si>
  <si>
    <t>№ 1769 от 13.12.2017
(в редакции от 11.04.2022 № 216)</t>
  </si>
  <si>
    <t>№ 424 от 03.06.2022</t>
  </si>
  <si>
    <t>№ 423 от 03.06.2022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</si>
</sst>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6" fillId="0" borderId="0" xfId="0" applyFont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4" fontId="0" fillId="0" borderId="0" xfId="0" applyNumberFormat="1"/>
    <xf numFmtId="0" fontId="4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center" wrapText="1"/>
    </xf>
    <xf numFmtId="0" fontId="7" fillId="0" borderId="0" xfId="0" applyFont="1"/>
    <xf numFmtId="4" fontId="0" fillId="2" borderId="0" xfId="0" applyNumberFormat="1" applyFill="1"/>
    <xf numFmtId="4" fontId="9" fillId="0" borderId="0" xfId="0" applyNumberFormat="1" applyFont="1"/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4" fontId="0" fillId="0" borderId="0" xfId="0" applyNumberFormat="1" applyFill="1"/>
    <xf numFmtId="0" fontId="10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10" fillId="0" borderId="0" xfId="0" applyFont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4" fontId="6" fillId="0" borderId="0" xfId="0" applyNumberFormat="1" applyFont="1" applyFill="1"/>
    <xf numFmtId="4" fontId="5" fillId="0" borderId="1" xfId="0" applyNumberFormat="1" applyFont="1" applyBorder="1" applyAlignment="1">
      <alignment horizontal="left" vertical="center" wrapText="1"/>
    </xf>
    <xf numFmtId="0" fontId="6" fillId="3" borderId="0" xfId="0" applyFont="1" applyFill="1"/>
    <xf numFmtId="0" fontId="5" fillId="3" borderId="0" xfId="0" applyFont="1" applyFill="1" applyBorder="1" applyAlignment="1">
      <alignment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FECE"/>
      <color rgb="FFFA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6"/>
  <sheetViews>
    <sheetView tabSelected="1" view="pageBreakPreview" zoomScaleNormal="100" zoomScaleSheetLayoutView="100" workbookViewId="0">
      <selection activeCell="D284" sqref="A284:XFD289"/>
    </sheetView>
  </sheetViews>
  <sheetFormatPr defaultRowHeight="15" x14ac:dyDescent="0.25"/>
  <cols>
    <col min="1" max="1" width="4.140625" customWidth="1"/>
    <col min="2" max="2" width="47.5703125" customWidth="1"/>
    <col min="3" max="3" width="23.140625" customWidth="1"/>
    <col min="4" max="4" width="17.140625" customWidth="1"/>
    <col min="5" max="5" width="14.5703125" customWidth="1"/>
    <col min="6" max="6" width="17.140625" style="65" customWidth="1"/>
    <col min="7" max="7" width="12" style="19" customWidth="1"/>
    <col min="8" max="8" width="19.140625" customWidth="1"/>
    <col min="9" max="9" width="15.5703125" customWidth="1"/>
    <col min="10" max="10" width="10" customWidth="1"/>
    <col min="11" max="13" width="13.140625" bestFit="1" customWidth="1"/>
    <col min="14" max="14" width="12.28515625" customWidth="1"/>
    <col min="15" max="15" width="12.42578125" bestFit="1" customWidth="1"/>
    <col min="16" max="16" width="11.140625" customWidth="1"/>
  </cols>
  <sheetData>
    <row r="1" spans="1:16" s="12" customFormat="1" ht="82.5" customHeight="1" x14ac:dyDescent="0.25">
      <c r="F1" s="62"/>
      <c r="G1" s="17"/>
      <c r="K1" s="168" t="s">
        <v>298</v>
      </c>
      <c r="L1" s="168"/>
      <c r="M1" s="168"/>
    </row>
    <row r="2" spans="1:16" s="12" customFormat="1" ht="21" customHeight="1" x14ac:dyDescent="0.25">
      <c r="F2" s="62"/>
      <c r="G2" s="17"/>
      <c r="J2" s="44"/>
      <c r="K2" s="44"/>
      <c r="L2" s="44"/>
      <c r="M2" s="44"/>
    </row>
    <row r="3" spans="1:16" s="12" customFormat="1" ht="78.75" customHeight="1" x14ac:dyDescent="0.25">
      <c r="F3" s="62"/>
      <c r="G3" s="17"/>
      <c r="J3" s="44"/>
      <c r="K3" s="168" t="s">
        <v>280</v>
      </c>
      <c r="L3" s="168"/>
      <c r="M3" s="168"/>
    </row>
    <row r="4" spans="1:16" s="12" customFormat="1" ht="15.75" x14ac:dyDescent="0.25">
      <c r="A4" s="169" t="s">
        <v>219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6" s="12" customFormat="1" ht="15.75" x14ac:dyDescent="0.25">
      <c r="A5" s="13"/>
      <c r="B5" s="13"/>
      <c r="C5" s="13"/>
      <c r="D5" s="13"/>
      <c r="E5" s="13"/>
      <c r="F5" s="68"/>
      <c r="G5" s="18"/>
      <c r="H5" s="13"/>
      <c r="I5" s="13"/>
      <c r="J5" s="13"/>
      <c r="K5" s="13"/>
      <c r="L5" s="13"/>
      <c r="M5" s="13"/>
    </row>
    <row r="6" spans="1:16" ht="15.75" customHeight="1" x14ac:dyDescent="0.25">
      <c r="A6" s="142" t="s">
        <v>91</v>
      </c>
      <c r="B6" s="142" t="s">
        <v>0</v>
      </c>
      <c r="C6" s="142" t="s">
        <v>1</v>
      </c>
      <c r="D6" s="142" t="s">
        <v>92</v>
      </c>
      <c r="E6" s="142" t="s">
        <v>93</v>
      </c>
      <c r="F6" s="115" t="s">
        <v>2</v>
      </c>
      <c r="G6" s="111" t="s">
        <v>94</v>
      </c>
      <c r="H6" s="142" t="s">
        <v>130</v>
      </c>
      <c r="I6" s="142" t="s">
        <v>232</v>
      </c>
      <c r="J6" s="144" t="s">
        <v>3</v>
      </c>
      <c r="K6" s="145"/>
      <c r="L6" s="145"/>
      <c r="M6" s="146"/>
    </row>
    <row r="7" spans="1:16" ht="48" customHeight="1" x14ac:dyDescent="0.25">
      <c r="A7" s="142"/>
      <c r="B7" s="142"/>
      <c r="C7" s="142"/>
      <c r="D7" s="142"/>
      <c r="E7" s="142"/>
      <c r="F7" s="115"/>
      <c r="G7" s="111"/>
      <c r="H7" s="142"/>
      <c r="I7" s="142"/>
      <c r="J7" s="141" t="s">
        <v>132</v>
      </c>
      <c r="K7" s="149" t="s">
        <v>6</v>
      </c>
      <c r="L7" s="147" t="s">
        <v>4</v>
      </c>
      <c r="M7" s="148"/>
    </row>
    <row r="8" spans="1:16" ht="63" x14ac:dyDescent="0.25">
      <c r="A8" s="142"/>
      <c r="B8" s="142"/>
      <c r="C8" s="142"/>
      <c r="D8" s="5" t="s">
        <v>5</v>
      </c>
      <c r="E8" s="142"/>
      <c r="F8" s="115"/>
      <c r="G8" s="111"/>
      <c r="H8" s="142"/>
      <c r="I8" s="142"/>
      <c r="J8" s="142"/>
      <c r="K8" s="141"/>
      <c r="L8" s="9" t="s">
        <v>7</v>
      </c>
      <c r="M8" s="9" t="s">
        <v>138</v>
      </c>
      <c r="N8" s="21"/>
    </row>
    <row r="9" spans="1:16" ht="15.75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8">
        <v>6</v>
      </c>
      <c r="G9" s="16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7">
        <v>13</v>
      </c>
    </row>
    <row r="10" spans="1:16" ht="15.75" customHeight="1" x14ac:dyDescent="0.25">
      <c r="A10" s="170" t="s">
        <v>8</v>
      </c>
      <c r="B10" s="171"/>
      <c r="C10" s="171"/>
      <c r="D10" s="171"/>
      <c r="E10" s="171"/>
      <c r="F10" s="171"/>
      <c r="G10" s="171"/>
      <c r="H10" s="171"/>
      <c r="I10" s="172"/>
      <c r="J10" s="2" t="s">
        <v>9</v>
      </c>
      <c r="K10" s="3">
        <f>K11+K12+K13</f>
        <v>3597783.63</v>
      </c>
      <c r="L10" s="3">
        <f t="shared" ref="L10" si="0">L11+L12+L13</f>
        <v>4134159.81</v>
      </c>
      <c r="M10" s="3">
        <f>M11+M12+M13</f>
        <v>5419699.8799999999</v>
      </c>
      <c r="N10" s="6"/>
      <c r="O10" s="6"/>
      <c r="P10" s="6"/>
    </row>
    <row r="11" spans="1:16" ht="15.75" x14ac:dyDescent="0.25">
      <c r="A11" s="173"/>
      <c r="B11" s="174"/>
      <c r="C11" s="174"/>
      <c r="D11" s="174"/>
      <c r="E11" s="174"/>
      <c r="F11" s="174"/>
      <c r="G11" s="174"/>
      <c r="H11" s="174"/>
      <c r="I11" s="175"/>
      <c r="J11" s="2" t="s">
        <v>10</v>
      </c>
      <c r="K11" s="10">
        <f>K15+K57+K92+K102+K113+K123+K215+K265</f>
        <v>2595239.96</v>
      </c>
      <c r="L11" s="10">
        <f>L15+L57+L92+L102+L113+L123+L215+L265</f>
        <v>3097199.25</v>
      </c>
      <c r="M11" s="10">
        <f>M15+M57+M92+M102+M113+M123+M215+M265</f>
        <v>4642772.28</v>
      </c>
      <c r="N11" s="6"/>
      <c r="O11" s="6"/>
    </row>
    <row r="12" spans="1:16" ht="15.75" x14ac:dyDescent="0.25">
      <c r="A12" s="173"/>
      <c r="B12" s="174"/>
      <c r="C12" s="174"/>
      <c r="D12" s="174"/>
      <c r="E12" s="174"/>
      <c r="F12" s="174"/>
      <c r="G12" s="174"/>
      <c r="H12" s="174"/>
      <c r="I12" s="175"/>
      <c r="J12" s="2" t="s">
        <v>11</v>
      </c>
      <c r="K12" s="10">
        <f>K16+K58+K93+K103+K114+K124+K216+K266+K88+K305</f>
        <v>1000942.6900000001</v>
      </c>
      <c r="L12" s="10">
        <f>L16+L58+L93+L103+L114+L124+L216+L266+L88+L305</f>
        <v>1036960.56</v>
      </c>
      <c r="M12" s="10">
        <f t="shared" ref="M12" si="1">M16+M58+M93+M103+M114+M124+M216+M266+M88+M305</f>
        <v>776927.59999999986</v>
      </c>
      <c r="N12" s="14"/>
    </row>
    <row r="13" spans="1:16" ht="47.25" x14ac:dyDescent="0.25">
      <c r="A13" s="176"/>
      <c r="B13" s="177"/>
      <c r="C13" s="177"/>
      <c r="D13" s="177"/>
      <c r="E13" s="177"/>
      <c r="F13" s="177"/>
      <c r="G13" s="177"/>
      <c r="H13" s="177"/>
      <c r="I13" s="178"/>
      <c r="J13" s="2" t="s">
        <v>274</v>
      </c>
      <c r="K13" s="3">
        <f>K311</f>
        <v>1600.98</v>
      </c>
      <c r="L13" s="3">
        <f t="shared" ref="L13:M13" si="2">L311</f>
        <v>0</v>
      </c>
      <c r="M13" s="3">
        <f t="shared" si="2"/>
        <v>0</v>
      </c>
      <c r="N13" s="6"/>
    </row>
    <row r="14" spans="1:16" s="4" customFormat="1" ht="15.75" x14ac:dyDescent="0.25">
      <c r="A14" s="150" t="s">
        <v>12</v>
      </c>
      <c r="B14" s="150"/>
      <c r="C14" s="150"/>
      <c r="D14" s="150"/>
      <c r="E14" s="150"/>
      <c r="F14" s="150"/>
      <c r="G14" s="150"/>
      <c r="H14" s="150"/>
      <c r="I14" s="150"/>
      <c r="J14" s="2" t="s">
        <v>9</v>
      </c>
      <c r="K14" s="3">
        <f t="shared" ref="K14:L14" si="3">K15+K16</f>
        <v>250226.33000000002</v>
      </c>
      <c r="L14" s="3">
        <f t="shared" si="3"/>
        <v>219662.30000000002</v>
      </c>
      <c r="M14" s="3">
        <f t="shared" ref="M14" si="4">M15+M16</f>
        <v>495823.56999999995</v>
      </c>
      <c r="N14" s="20"/>
    </row>
    <row r="15" spans="1:16" s="4" customFormat="1" ht="15.75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2" t="s">
        <v>10</v>
      </c>
      <c r="K15" s="3">
        <f>K20+K25+K28+K33+K38+K43+K48</f>
        <v>101071.8</v>
      </c>
      <c r="L15" s="3">
        <f>L20+L25+L28+L33+L38+L43+L48</f>
        <v>0</v>
      </c>
      <c r="M15" s="3">
        <f>M20+M25+M28+M33+M38+M43+M48</f>
        <v>0</v>
      </c>
    </row>
    <row r="16" spans="1:16" s="4" customFormat="1" ht="15.75" x14ac:dyDescent="0.25">
      <c r="A16" s="150"/>
      <c r="B16" s="150"/>
      <c r="C16" s="150"/>
      <c r="D16" s="150"/>
      <c r="E16" s="150"/>
      <c r="F16" s="150"/>
      <c r="G16" s="150"/>
      <c r="H16" s="150"/>
      <c r="I16" s="150"/>
      <c r="J16" s="2" t="s">
        <v>11</v>
      </c>
      <c r="K16" s="3">
        <f>K21+K26+K29+K34+K39+K44+K49+K53+K55+K18+K23+K31+K36+K41+K46+K51</f>
        <v>149154.53000000003</v>
      </c>
      <c r="L16" s="3">
        <f t="shared" ref="L16" si="5">L21+L26+L29+L34+L39+L44+L49+L53+L55+L18+L23+L31+L36+L41+L46+L51</f>
        <v>219662.30000000002</v>
      </c>
      <c r="M16" s="3">
        <f>M21+M26+M29+M34+M39+M44+M49+M53+M55+M18+M23+M31+M36+M41+M46+M51</f>
        <v>495823.56999999995</v>
      </c>
    </row>
    <row r="17" spans="1:16" s="12" customFormat="1" ht="15.75" x14ac:dyDescent="0.25">
      <c r="A17" s="119" t="s">
        <v>13</v>
      </c>
      <c r="B17" s="151" t="s">
        <v>217</v>
      </c>
      <c r="C17" s="108" t="s">
        <v>297</v>
      </c>
      <c r="D17" s="119" t="s">
        <v>96</v>
      </c>
      <c r="E17" s="119" t="s">
        <v>18</v>
      </c>
      <c r="F17" s="119" t="s">
        <v>276</v>
      </c>
      <c r="G17" s="119">
        <v>2022</v>
      </c>
      <c r="H17" s="112">
        <f>I17+K17+L17+M17</f>
        <v>1000</v>
      </c>
      <c r="I17" s="179">
        <v>0</v>
      </c>
      <c r="J17" s="36" t="s">
        <v>9</v>
      </c>
      <c r="K17" s="37">
        <f>K18</f>
        <v>1000</v>
      </c>
      <c r="L17" s="37">
        <f t="shared" ref="L17:M17" si="6">L18</f>
        <v>0</v>
      </c>
      <c r="M17" s="37">
        <f t="shared" si="6"/>
        <v>0</v>
      </c>
    </row>
    <row r="18" spans="1:16" s="12" customFormat="1" ht="45.75" customHeight="1" x14ac:dyDescent="0.25">
      <c r="A18" s="131"/>
      <c r="B18" s="152"/>
      <c r="C18" s="126"/>
      <c r="D18" s="131"/>
      <c r="E18" s="131"/>
      <c r="F18" s="113"/>
      <c r="G18" s="113"/>
      <c r="H18" s="113"/>
      <c r="I18" s="180"/>
      <c r="J18" s="38" t="s">
        <v>11</v>
      </c>
      <c r="K18" s="37">
        <v>1000</v>
      </c>
      <c r="L18" s="37">
        <v>0</v>
      </c>
      <c r="M18" s="37">
        <v>0</v>
      </c>
    </row>
    <row r="19" spans="1:16" s="12" customFormat="1" ht="15.75" customHeight="1" x14ac:dyDescent="0.25">
      <c r="A19" s="131"/>
      <c r="B19" s="152"/>
      <c r="C19" s="126"/>
      <c r="D19" s="113"/>
      <c r="E19" s="131"/>
      <c r="F19" s="108" t="s">
        <v>15</v>
      </c>
      <c r="G19" s="108" t="s">
        <v>16</v>
      </c>
      <c r="H19" s="112">
        <f>I19+K19+L19+M19</f>
        <v>542202.38</v>
      </c>
      <c r="I19" s="112">
        <v>407049.54</v>
      </c>
      <c r="J19" s="36" t="s">
        <v>9</v>
      </c>
      <c r="K19" s="37">
        <f>K20+K21</f>
        <v>135152.84</v>
      </c>
      <c r="L19" s="37">
        <f>L20+L21</f>
        <v>0</v>
      </c>
      <c r="M19" s="37">
        <f>M20+M21</f>
        <v>0</v>
      </c>
    </row>
    <row r="20" spans="1:16" s="12" customFormat="1" ht="15.75" x14ac:dyDescent="0.25">
      <c r="A20" s="131"/>
      <c r="B20" s="152"/>
      <c r="C20" s="126"/>
      <c r="D20" s="143" t="s">
        <v>221</v>
      </c>
      <c r="E20" s="131"/>
      <c r="F20" s="126"/>
      <c r="G20" s="126"/>
      <c r="H20" s="129"/>
      <c r="I20" s="129"/>
      <c r="J20" s="38" t="s">
        <v>10</v>
      </c>
      <c r="K20" s="87">
        <v>101071.8</v>
      </c>
      <c r="L20" s="22">
        <v>0</v>
      </c>
      <c r="M20" s="22">
        <v>0</v>
      </c>
      <c r="N20" s="39"/>
    </row>
    <row r="21" spans="1:16" s="12" customFormat="1" ht="15.75" x14ac:dyDescent="0.25">
      <c r="A21" s="113"/>
      <c r="B21" s="153"/>
      <c r="C21" s="109"/>
      <c r="D21" s="143"/>
      <c r="E21" s="113"/>
      <c r="F21" s="109"/>
      <c r="G21" s="109"/>
      <c r="H21" s="114"/>
      <c r="I21" s="114"/>
      <c r="J21" s="38" t="s">
        <v>11</v>
      </c>
      <c r="K21" s="22">
        <f>34081.04</f>
        <v>34081.040000000001</v>
      </c>
      <c r="L21" s="22">
        <v>0</v>
      </c>
      <c r="M21" s="22">
        <v>0</v>
      </c>
    </row>
    <row r="22" spans="1:16" s="12" customFormat="1" ht="15.75" x14ac:dyDescent="0.25">
      <c r="A22" s="100" t="s">
        <v>139</v>
      </c>
      <c r="B22" s="123" t="s">
        <v>154</v>
      </c>
      <c r="C22" s="100" t="s">
        <v>97</v>
      </c>
      <c r="D22" s="100" t="s">
        <v>95</v>
      </c>
      <c r="E22" s="100" t="s">
        <v>14</v>
      </c>
      <c r="F22" s="119" t="s">
        <v>277</v>
      </c>
      <c r="G22" s="119" t="s">
        <v>20</v>
      </c>
      <c r="H22" s="112">
        <f>I22+K22+L22+M22</f>
        <v>5874.24</v>
      </c>
      <c r="I22" s="112">
        <v>3294.24</v>
      </c>
      <c r="J22" s="36" t="s">
        <v>9</v>
      </c>
      <c r="K22" s="37">
        <f>K23</f>
        <v>2580</v>
      </c>
      <c r="L22" s="37">
        <f t="shared" ref="L22" si="7">L23</f>
        <v>0</v>
      </c>
      <c r="M22" s="37">
        <f t="shared" ref="M22" si="8">M23</f>
        <v>0</v>
      </c>
      <c r="N22" s="39"/>
      <c r="O22" s="39"/>
      <c r="P22" s="39"/>
    </row>
    <row r="23" spans="1:16" s="12" customFormat="1" ht="48.75" customHeight="1" x14ac:dyDescent="0.25">
      <c r="A23" s="104"/>
      <c r="B23" s="124"/>
      <c r="C23" s="104"/>
      <c r="D23" s="101"/>
      <c r="E23" s="104"/>
      <c r="F23" s="113"/>
      <c r="G23" s="113"/>
      <c r="H23" s="113"/>
      <c r="I23" s="114"/>
      <c r="J23" s="38" t="s">
        <v>11</v>
      </c>
      <c r="K23" s="37">
        <v>2580</v>
      </c>
      <c r="L23" s="37">
        <v>0</v>
      </c>
      <c r="M23" s="37">
        <v>0</v>
      </c>
    </row>
    <row r="24" spans="1:16" s="1" customFormat="1" ht="15.75" customHeight="1" x14ac:dyDescent="0.25">
      <c r="A24" s="104"/>
      <c r="B24" s="124"/>
      <c r="C24" s="104"/>
      <c r="D24" s="100" t="s">
        <v>17</v>
      </c>
      <c r="E24" s="104"/>
      <c r="F24" s="108" t="s">
        <v>15</v>
      </c>
      <c r="G24" s="100" t="s">
        <v>71</v>
      </c>
      <c r="H24" s="102">
        <f>I24+K24+L24+M24</f>
        <v>174884.35</v>
      </c>
      <c r="I24" s="102">
        <v>15702.62</v>
      </c>
      <c r="J24" s="28" t="s">
        <v>9</v>
      </c>
      <c r="K24" s="27">
        <f>K25+K26</f>
        <v>10464.42</v>
      </c>
      <c r="L24" s="27">
        <f>L25+L26</f>
        <v>74358.649999999994</v>
      </c>
      <c r="M24" s="27">
        <f>M25+M26</f>
        <v>74358.66</v>
      </c>
    </row>
    <row r="25" spans="1:16" s="1" customFormat="1" ht="15.75" x14ac:dyDescent="0.25">
      <c r="A25" s="104"/>
      <c r="B25" s="124"/>
      <c r="C25" s="104"/>
      <c r="D25" s="104"/>
      <c r="E25" s="104"/>
      <c r="F25" s="126"/>
      <c r="G25" s="104"/>
      <c r="H25" s="116"/>
      <c r="I25" s="116"/>
      <c r="J25" s="26" t="s">
        <v>10</v>
      </c>
      <c r="K25" s="25">
        <v>0</v>
      </c>
      <c r="L25" s="25">
        <v>0</v>
      </c>
      <c r="M25" s="25">
        <v>0</v>
      </c>
    </row>
    <row r="26" spans="1:16" s="1" customFormat="1" ht="15.75" x14ac:dyDescent="0.25">
      <c r="A26" s="101"/>
      <c r="B26" s="125"/>
      <c r="C26" s="101"/>
      <c r="D26" s="101"/>
      <c r="E26" s="101"/>
      <c r="F26" s="109"/>
      <c r="G26" s="101"/>
      <c r="H26" s="103"/>
      <c r="I26" s="103"/>
      <c r="J26" s="26" t="s">
        <v>11</v>
      </c>
      <c r="K26" s="25">
        <f>10464.42</f>
        <v>10464.42</v>
      </c>
      <c r="L26" s="25">
        <v>74358.649999999994</v>
      </c>
      <c r="M26" s="25">
        <v>74358.66</v>
      </c>
    </row>
    <row r="27" spans="1:16" s="1" customFormat="1" ht="15.75" customHeight="1" x14ac:dyDescent="0.25">
      <c r="A27" s="111" t="s">
        <v>140</v>
      </c>
      <c r="B27" s="122" t="s">
        <v>156</v>
      </c>
      <c r="C27" s="130" t="s">
        <v>306</v>
      </c>
      <c r="D27" s="24" t="s">
        <v>95</v>
      </c>
      <c r="E27" s="111" t="s">
        <v>14</v>
      </c>
      <c r="F27" s="115" t="s">
        <v>15</v>
      </c>
      <c r="G27" s="111" t="s">
        <v>71</v>
      </c>
      <c r="H27" s="110">
        <f>I27+K27+L27+M27</f>
        <v>251342.68</v>
      </c>
      <c r="I27" s="110">
        <v>0</v>
      </c>
      <c r="J27" s="26" t="s">
        <v>9</v>
      </c>
      <c r="K27" s="25">
        <f t="shared" ref="K27:L27" si="9">K28+K29</f>
        <v>10174.370000000001</v>
      </c>
      <c r="L27" s="25">
        <f t="shared" si="9"/>
        <v>72350.490000000005</v>
      </c>
      <c r="M27" s="25">
        <f t="shared" ref="M27" si="10">M28+M29</f>
        <v>168817.82</v>
      </c>
    </row>
    <row r="28" spans="1:16" s="1" customFormat="1" ht="15.75" x14ac:dyDescent="0.25">
      <c r="A28" s="111"/>
      <c r="B28" s="122"/>
      <c r="C28" s="130"/>
      <c r="D28" s="100" t="s">
        <v>17</v>
      </c>
      <c r="E28" s="111"/>
      <c r="F28" s="115"/>
      <c r="G28" s="111"/>
      <c r="H28" s="111"/>
      <c r="I28" s="110"/>
      <c r="J28" s="26" t="s">
        <v>10</v>
      </c>
      <c r="K28" s="25">
        <v>0</v>
      </c>
      <c r="L28" s="25">
        <v>0</v>
      </c>
      <c r="M28" s="25">
        <v>0</v>
      </c>
    </row>
    <row r="29" spans="1:16" s="1" customFormat="1" ht="47.25" customHeight="1" x14ac:dyDescent="0.25">
      <c r="A29" s="111"/>
      <c r="B29" s="122"/>
      <c r="C29" s="130"/>
      <c r="D29" s="101"/>
      <c r="E29" s="111"/>
      <c r="F29" s="115"/>
      <c r="G29" s="111"/>
      <c r="H29" s="111"/>
      <c r="I29" s="110"/>
      <c r="J29" s="26" t="s">
        <v>11</v>
      </c>
      <c r="K29" s="25">
        <v>10174.370000000001</v>
      </c>
      <c r="L29" s="25">
        <v>72350.490000000005</v>
      </c>
      <c r="M29" s="25">
        <v>168817.82</v>
      </c>
      <c r="N29" s="11"/>
    </row>
    <row r="30" spans="1:16" s="12" customFormat="1" ht="15.75" customHeight="1" x14ac:dyDescent="0.25">
      <c r="A30" s="100" t="s">
        <v>141</v>
      </c>
      <c r="B30" s="123" t="s">
        <v>149</v>
      </c>
      <c r="C30" s="100" t="s">
        <v>98</v>
      </c>
      <c r="D30" s="100" t="s">
        <v>95</v>
      </c>
      <c r="E30" s="100" t="s">
        <v>14</v>
      </c>
      <c r="F30" s="119" t="s">
        <v>277</v>
      </c>
      <c r="G30" s="119" t="s">
        <v>20</v>
      </c>
      <c r="H30" s="112">
        <f>I30+K30+L30+M30</f>
        <v>6903.71</v>
      </c>
      <c r="I30" s="112">
        <v>0</v>
      </c>
      <c r="J30" s="36" t="s">
        <v>9</v>
      </c>
      <c r="K30" s="37">
        <f>K31</f>
        <v>6903.71</v>
      </c>
      <c r="L30" s="37">
        <f t="shared" ref="L30" si="11">L31</f>
        <v>0</v>
      </c>
      <c r="M30" s="37">
        <f t="shared" ref="M30" si="12">M31</f>
        <v>0</v>
      </c>
    </row>
    <row r="31" spans="1:16" s="12" customFormat="1" ht="49.5" customHeight="1" x14ac:dyDescent="0.25">
      <c r="A31" s="104"/>
      <c r="B31" s="124"/>
      <c r="C31" s="104"/>
      <c r="D31" s="101"/>
      <c r="E31" s="104"/>
      <c r="F31" s="113"/>
      <c r="G31" s="113"/>
      <c r="H31" s="113"/>
      <c r="I31" s="114"/>
      <c r="J31" s="38" t="s">
        <v>11</v>
      </c>
      <c r="K31" s="37">
        <v>6903.71</v>
      </c>
      <c r="L31" s="37">
        <v>0</v>
      </c>
      <c r="M31" s="37">
        <v>0</v>
      </c>
    </row>
    <row r="32" spans="1:16" s="1" customFormat="1" ht="15.75" customHeight="1" x14ac:dyDescent="0.25">
      <c r="A32" s="104"/>
      <c r="B32" s="124"/>
      <c r="C32" s="104"/>
      <c r="D32" s="100" t="s">
        <v>17</v>
      </c>
      <c r="E32" s="104"/>
      <c r="F32" s="108" t="s">
        <v>15</v>
      </c>
      <c r="G32" s="100" t="s">
        <v>26</v>
      </c>
      <c r="H32" s="102">
        <f>I32+K32+L32+M32</f>
        <v>83036.34</v>
      </c>
      <c r="I32" s="102">
        <v>0</v>
      </c>
      <c r="J32" s="28" t="s">
        <v>9</v>
      </c>
      <c r="K32" s="27">
        <f>K33+K34</f>
        <v>12900</v>
      </c>
      <c r="L32" s="27">
        <f>L33+L34</f>
        <v>13518.95</v>
      </c>
      <c r="M32" s="27">
        <f>M33+M34</f>
        <v>56617.39</v>
      </c>
    </row>
    <row r="33" spans="1:13" s="1" customFormat="1" ht="15.75" customHeight="1" x14ac:dyDescent="0.25">
      <c r="A33" s="104"/>
      <c r="B33" s="124"/>
      <c r="C33" s="104"/>
      <c r="D33" s="104"/>
      <c r="E33" s="104"/>
      <c r="F33" s="126"/>
      <c r="G33" s="104"/>
      <c r="H33" s="116"/>
      <c r="I33" s="116"/>
      <c r="J33" s="26" t="s">
        <v>10</v>
      </c>
      <c r="K33" s="25">
        <v>0</v>
      </c>
      <c r="L33" s="25">
        <v>0</v>
      </c>
      <c r="M33" s="25">
        <v>0</v>
      </c>
    </row>
    <row r="34" spans="1:13" s="1" customFormat="1" ht="15.75" x14ac:dyDescent="0.25">
      <c r="A34" s="101"/>
      <c r="B34" s="125"/>
      <c r="C34" s="101"/>
      <c r="D34" s="101"/>
      <c r="E34" s="101"/>
      <c r="F34" s="109"/>
      <c r="G34" s="101"/>
      <c r="H34" s="103"/>
      <c r="I34" s="103"/>
      <c r="J34" s="26" t="s">
        <v>11</v>
      </c>
      <c r="K34" s="25">
        <f>12900</f>
        <v>12900</v>
      </c>
      <c r="L34" s="25">
        <v>13518.95</v>
      </c>
      <c r="M34" s="25">
        <v>56617.39</v>
      </c>
    </row>
    <row r="35" spans="1:13" s="12" customFormat="1" ht="15.75" customHeight="1" x14ac:dyDescent="0.25">
      <c r="A35" s="100" t="s">
        <v>142</v>
      </c>
      <c r="B35" s="123" t="s">
        <v>157</v>
      </c>
      <c r="C35" s="100" t="s">
        <v>99</v>
      </c>
      <c r="D35" s="100" t="s">
        <v>95</v>
      </c>
      <c r="E35" s="100" t="s">
        <v>14</v>
      </c>
      <c r="F35" s="119" t="s">
        <v>277</v>
      </c>
      <c r="G35" s="119" t="s">
        <v>20</v>
      </c>
      <c r="H35" s="112">
        <f>I35+K35+L35+M35</f>
        <v>5573.5</v>
      </c>
      <c r="I35" s="112">
        <v>0</v>
      </c>
      <c r="J35" s="36" t="s">
        <v>9</v>
      </c>
      <c r="K35" s="37">
        <f>K36</f>
        <v>5573.5</v>
      </c>
      <c r="L35" s="37">
        <f t="shared" ref="L35" si="13">L36</f>
        <v>0</v>
      </c>
      <c r="M35" s="37">
        <f t="shared" ref="M35" si="14">M36</f>
        <v>0</v>
      </c>
    </row>
    <row r="36" spans="1:13" s="12" customFormat="1" ht="44.25" customHeight="1" x14ac:dyDescent="0.25">
      <c r="A36" s="104"/>
      <c r="B36" s="124"/>
      <c r="C36" s="104"/>
      <c r="D36" s="101"/>
      <c r="E36" s="104"/>
      <c r="F36" s="113"/>
      <c r="G36" s="113"/>
      <c r="H36" s="113"/>
      <c r="I36" s="114"/>
      <c r="J36" s="38" t="s">
        <v>11</v>
      </c>
      <c r="K36" s="37">
        <v>5573.5</v>
      </c>
      <c r="L36" s="37">
        <v>0</v>
      </c>
      <c r="M36" s="37">
        <v>0</v>
      </c>
    </row>
    <row r="37" spans="1:13" s="1" customFormat="1" ht="15.75" customHeight="1" x14ac:dyDescent="0.25">
      <c r="A37" s="104"/>
      <c r="B37" s="124"/>
      <c r="C37" s="104"/>
      <c r="D37" s="100" t="s">
        <v>17</v>
      </c>
      <c r="E37" s="104"/>
      <c r="F37" s="108" t="s">
        <v>15</v>
      </c>
      <c r="G37" s="100" t="s">
        <v>26</v>
      </c>
      <c r="H37" s="102">
        <f>I37+K37+L37+M37</f>
        <v>57251.11</v>
      </c>
      <c r="I37" s="102">
        <v>0</v>
      </c>
      <c r="J37" s="28" t="s">
        <v>9</v>
      </c>
      <c r="K37" s="27">
        <f>K38+K39</f>
        <v>12150</v>
      </c>
      <c r="L37" s="27">
        <f>L38+L39</f>
        <v>0</v>
      </c>
      <c r="M37" s="27">
        <f>M38+M39</f>
        <v>45101.11</v>
      </c>
    </row>
    <row r="38" spans="1:13" s="1" customFormat="1" ht="15.75" customHeight="1" x14ac:dyDescent="0.25">
      <c r="A38" s="104"/>
      <c r="B38" s="124"/>
      <c r="C38" s="104"/>
      <c r="D38" s="104"/>
      <c r="E38" s="104"/>
      <c r="F38" s="126"/>
      <c r="G38" s="104"/>
      <c r="H38" s="116"/>
      <c r="I38" s="116"/>
      <c r="J38" s="26" t="s">
        <v>10</v>
      </c>
      <c r="K38" s="25">
        <v>0</v>
      </c>
      <c r="L38" s="25">
        <v>0</v>
      </c>
      <c r="M38" s="25">
        <v>0</v>
      </c>
    </row>
    <row r="39" spans="1:13" s="1" customFormat="1" ht="15.75" x14ac:dyDescent="0.25">
      <c r="A39" s="101"/>
      <c r="B39" s="125"/>
      <c r="C39" s="101"/>
      <c r="D39" s="101"/>
      <c r="E39" s="101"/>
      <c r="F39" s="109"/>
      <c r="G39" s="101"/>
      <c r="H39" s="103"/>
      <c r="I39" s="103"/>
      <c r="J39" s="26" t="s">
        <v>11</v>
      </c>
      <c r="K39" s="25">
        <f>12150</f>
        <v>12150</v>
      </c>
      <c r="L39" s="25">
        <v>0</v>
      </c>
      <c r="M39" s="25">
        <v>45101.11</v>
      </c>
    </row>
    <row r="40" spans="1:13" s="12" customFormat="1" ht="15.75" customHeight="1" x14ac:dyDescent="0.25">
      <c r="A40" s="100" t="s">
        <v>19</v>
      </c>
      <c r="B40" s="123" t="s">
        <v>158</v>
      </c>
      <c r="C40" s="100" t="s">
        <v>100</v>
      </c>
      <c r="D40" s="100" t="s">
        <v>95</v>
      </c>
      <c r="E40" s="100" t="s">
        <v>14</v>
      </c>
      <c r="F40" s="119" t="s">
        <v>277</v>
      </c>
      <c r="G40" s="119" t="s">
        <v>20</v>
      </c>
      <c r="H40" s="112">
        <f>I40+K40+L40+M40</f>
        <v>11393.6</v>
      </c>
      <c r="I40" s="112">
        <v>0</v>
      </c>
      <c r="J40" s="36" t="s">
        <v>9</v>
      </c>
      <c r="K40" s="37">
        <f>K41</f>
        <v>11393.6</v>
      </c>
      <c r="L40" s="37">
        <f t="shared" ref="L40" si="15">L41</f>
        <v>0</v>
      </c>
      <c r="M40" s="37">
        <f t="shared" ref="M40" si="16">M41</f>
        <v>0</v>
      </c>
    </row>
    <row r="41" spans="1:13" s="12" customFormat="1" ht="44.25" customHeight="1" x14ac:dyDescent="0.25">
      <c r="A41" s="104"/>
      <c r="B41" s="124"/>
      <c r="C41" s="104"/>
      <c r="D41" s="101"/>
      <c r="E41" s="104"/>
      <c r="F41" s="113"/>
      <c r="G41" s="113"/>
      <c r="H41" s="113"/>
      <c r="I41" s="114"/>
      <c r="J41" s="38" t="s">
        <v>11</v>
      </c>
      <c r="K41" s="37">
        <v>11393.6</v>
      </c>
      <c r="L41" s="37">
        <v>0</v>
      </c>
      <c r="M41" s="37">
        <v>0</v>
      </c>
    </row>
    <row r="42" spans="1:13" s="1" customFormat="1" ht="15.75" customHeight="1" x14ac:dyDescent="0.25">
      <c r="A42" s="104"/>
      <c r="B42" s="124"/>
      <c r="C42" s="104"/>
      <c r="D42" s="100" t="s">
        <v>17</v>
      </c>
      <c r="E42" s="104"/>
      <c r="F42" s="108" t="s">
        <v>15</v>
      </c>
      <c r="G42" s="100" t="s">
        <v>26</v>
      </c>
      <c r="H42" s="102">
        <f>I42+K42+L42+M42</f>
        <v>116783.54999999999</v>
      </c>
      <c r="I42" s="102">
        <v>0</v>
      </c>
      <c r="J42" s="28" t="s">
        <v>9</v>
      </c>
      <c r="K42" s="27">
        <f>K43+K44</f>
        <v>16786.189999999999</v>
      </c>
      <c r="L42" s="27">
        <f>L43+L44</f>
        <v>19274.740000000002</v>
      </c>
      <c r="M42" s="27">
        <f>M43+M44</f>
        <v>80722.62</v>
      </c>
    </row>
    <row r="43" spans="1:13" s="1" customFormat="1" ht="15.75" customHeight="1" x14ac:dyDescent="0.25">
      <c r="A43" s="104"/>
      <c r="B43" s="124"/>
      <c r="C43" s="104"/>
      <c r="D43" s="104"/>
      <c r="E43" s="104"/>
      <c r="F43" s="126"/>
      <c r="G43" s="104"/>
      <c r="H43" s="116"/>
      <c r="I43" s="116"/>
      <c r="J43" s="26" t="s">
        <v>10</v>
      </c>
      <c r="K43" s="25">
        <v>0</v>
      </c>
      <c r="L43" s="25">
        <v>0</v>
      </c>
      <c r="M43" s="25">
        <v>0</v>
      </c>
    </row>
    <row r="44" spans="1:13" s="1" customFormat="1" ht="15.75" x14ac:dyDescent="0.25">
      <c r="A44" s="101"/>
      <c r="B44" s="125"/>
      <c r="C44" s="101"/>
      <c r="D44" s="101"/>
      <c r="E44" s="101"/>
      <c r="F44" s="109"/>
      <c r="G44" s="101"/>
      <c r="H44" s="103"/>
      <c r="I44" s="103"/>
      <c r="J44" s="26" t="s">
        <v>11</v>
      </c>
      <c r="K44" s="25">
        <v>16786.189999999999</v>
      </c>
      <c r="L44" s="25">
        <v>19274.740000000002</v>
      </c>
      <c r="M44" s="25">
        <v>80722.62</v>
      </c>
    </row>
    <row r="45" spans="1:13" s="12" customFormat="1" ht="15.75" customHeight="1" x14ac:dyDescent="0.25">
      <c r="A45" s="100" t="s">
        <v>21</v>
      </c>
      <c r="B45" s="123" t="s">
        <v>159</v>
      </c>
      <c r="C45" s="100" t="s">
        <v>101</v>
      </c>
      <c r="D45" s="100" t="s">
        <v>95</v>
      </c>
      <c r="E45" s="100" t="s">
        <v>14</v>
      </c>
      <c r="F45" s="119" t="s">
        <v>277</v>
      </c>
      <c r="G45" s="119" t="s">
        <v>20</v>
      </c>
      <c r="H45" s="112">
        <f>I45+K45+L45+M45</f>
        <v>7803.7</v>
      </c>
      <c r="I45" s="112">
        <v>0</v>
      </c>
      <c r="J45" s="36" t="s">
        <v>9</v>
      </c>
      <c r="K45" s="37">
        <f>K46</f>
        <v>7803.7</v>
      </c>
      <c r="L45" s="37">
        <f t="shared" ref="L45" si="17">L46</f>
        <v>0</v>
      </c>
      <c r="M45" s="37">
        <f t="shared" ref="M45" si="18">M46</f>
        <v>0</v>
      </c>
    </row>
    <row r="46" spans="1:13" s="12" customFormat="1" ht="44.25" customHeight="1" x14ac:dyDescent="0.25">
      <c r="A46" s="104"/>
      <c r="B46" s="124"/>
      <c r="C46" s="104"/>
      <c r="D46" s="101"/>
      <c r="E46" s="104"/>
      <c r="F46" s="113"/>
      <c r="G46" s="113"/>
      <c r="H46" s="113"/>
      <c r="I46" s="114"/>
      <c r="J46" s="38" t="s">
        <v>11</v>
      </c>
      <c r="K46" s="37">
        <v>7803.7</v>
      </c>
      <c r="L46" s="37">
        <v>0</v>
      </c>
      <c r="M46" s="37">
        <v>0</v>
      </c>
    </row>
    <row r="47" spans="1:13" s="1" customFormat="1" ht="15.75" customHeight="1" x14ac:dyDescent="0.25">
      <c r="A47" s="104"/>
      <c r="B47" s="124"/>
      <c r="C47" s="104"/>
      <c r="D47" s="100" t="s">
        <v>17</v>
      </c>
      <c r="E47" s="104"/>
      <c r="F47" s="108" t="s">
        <v>15</v>
      </c>
      <c r="G47" s="100" t="s">
        <v>26</v>
      </c>
      <c r="H47" s="102">
        <f>I47+K47+L47+M47</f>
        <v>87305.97</v>
      </c>
      <c r="I47" s="102">
        <v>0</v>
      </c>
      <c r="J47" s="28" t="s">
        <v>9</v>
      </c>
      <c r="K47" s="27">
        <f>K48+K49</f>
        <v>17100</v>
      </c>
      <c r="L47" s="27">
        <f>L48+L49</f>
        <v>0</v>
      </c>
      <c r="M47" s="27">
        <f>M48+M49</f>
        <v>70205.97</v>
      </c>
    </row>
    <row r="48" spans="1:13" s="1" customFormat="1" ht="15.75" customHeight="1" x14ac:dyDescent="0.25">
      <c r="A48" s="104"/>
      <c r="B48" s="124"/>
      <c r="C48" s="104"/>
      <c r="D48" s="104"/>
      <c r="E48" s="104"/>
      <c r="F48" s="126"/>
      <c r="G48" s="104"/>
      <c r="H48" s="116"/>
      <c r="I48" s="116"/>
      <c r="J48" s="26" t="s">
        <v>10</v>
      </c>
      <c r="K48" s="25">
        <v>0</v>
      </c>
      <c r="L48" s="25">
        <v>0</v>
      </c>
      <c r="M48" s="25">
        <v>0</v>
      </c>
    </row>
    <row r="49" spans="1:14" s="1" customFormat="1" ht="15.75" x14ac:dyDescent="0.25">
      <c r="A49" s="101"/>
      <c r="B49" s="125"/>
      <c r="C49" s="101"/>
      <c r="D49" s="101"/>
      <c r="E49" s="101"/>
      <c r="F49" s="109"/>
      <c r="G49" s="101"/>
      <c r="H49" s="103"/>
      <c r="I49" s="103"/>
      <c r="J49" s="26" t="s">
        <v>11</v>
      </c>
      <c r="K49" s="25">
        <f>17100</f>
        <v>17100</v>
      </c>
      <c r="L49" s="25">
        <v>0</v>
      </c>
      <c r="M49" s="25">
        <v>70205.97</v>
      </c>
    </row>
    <row r="50" spans="1:14" s="12" customFormat="1" ht="15.75" customHeight="1" x14ac:dyDescent="0.25">
      <c r="A50" s="100" t="s">
        <v>144</v>
      </c>
      <c r="B50" s="123" t="s">
        <v>143</v>
      </c>
      <c r="C50" s="100" t="s">
        <v>102</v>
      </c>
      <c r="D50" s="100" t="s">
        <v>96</v>
      </c>
      <c r="E50" s="100" t="s">
        <v>18</v>
      </c>
      <c r="F50" s="119" t="s">
        <v>276</v>
      </c>
      <c r="G50" s="119" t="s">
        <v>20</v>
      </c>
      <c r="H50" s="112">
        <f>I50+K50+L50+M50</f>
        <v>719.5</v>
      </c>
      <c r="I50" s="112">
        <v>475.5</v>
      </c>
      <c r="J50" s="36" t="s">
        <v>9</v>
      </c>
      <c r="K50" s="37">
        <f>K51</f>
        <v>244</v>
      </c>
      <c r="L50" s="37">
        <f t="shared" ref="L50" si="19">L51</f>
        <v>0</v>
      </c>
      <c r="M50" s="37">
        <f t="shared" ref="M50" si="20">M51</f>
        <v>0</v>
      </c>
    </row>
    <row r="51" spans="1:14" s="12" customFormat="1" ht="44.25" customHeight="1" x14ac:dyDescent="0.25">
      <c r="A51" s="104"/>
      <c r="B51" s="124"/>
      <c r="C51" s="104"/>
      <c r="D51" s="101"/>
      <c r="E51" s="104"/>
      <c r="F51" s="113"/>
      <c r="G51" s="113"/>
      <c r="H51" s="113"/>
      <c r="I51" s="114"/>
      <c r="J51" s="38" t="s">
        <v>11</v>
      </c>
      <c r="K51" s="37">
        <v>244</v>
      </c>
      <c r="L51" s="37">
        <v>0</v>
      </c>
      <c r="M51" s="37">
        <v>0</v>
      </c>
    </row>
    <row r="52" spans="1:14" s="1" customFormat="1" ht="15.75" customHeight="1" x14ac:dyDescent="0.25">
      <c r="A52" s="104"/>
      <c r="B52" s="124"/>
      <c r="C52" s="104"/>
      <c r="D52" s="100" t="s">
        <v>103</v>
      </c>
      <c r="E52" s="104"/>
      <c r="F52" s="108" t="s">
        <v>15</v>
      </c>
      <c r="G52" s="100" t="s">
        <v>223</v>
      </c>
      <c r="H52" s="102">
        <f>I52+K52+L52+M52</f>
        <v>18652.3</v>
      </c>
      <c r="I52" s="102">
        <v>190.01</v>
      </c>
      <c r="J52" s="28" t="s">
        <v>9</v>
      </c>
      <c r="K52" s="27">
        <f>K53</f>
        <v>0</v>
      </c>
      <c r="L52" s="27">
        <f>L53</f>
        <v>18462.29</v>
      </c>
      <c r="M52" s="27">
        <f>M53</f>
        <v>0</v>
      </c>
    </row>
    <row r="53" spans="1:14" s="1" customFormat="1" ht="15.75" x14ac:dyDescent="0.25">
      <c r="A53" s="101"/>
      <c r="B53" s="125"/>
      <c r="C53" s="101"/>
      <c r="D53" s="101"/>
      <c r="E53" s="101"/>
      <c r="F53" s="109"/>
      <c r="G53" s="101"/>
      <c r="H53" s="103"/>
      <c r="I53" s="103"/>
      <c r="J53" s="26" t="s">
        <v>11</v>
      </c>
      <c r="K53" s="25">
        <v>0</v>
      </c>
      <c r="L53" s="25">
        <v>18462.29</v>
      </c>
      <c r="M53" s="25">
        <v>0</v>
      </c>
    </row>
    <row r="54" spans="1:14" s="1" customFormat="1" ht="15.75" customHeight="1" x14ac:dyDescent="0.25">
      <c r="A54" s="111" t="s">
        <v>145</v>
      </c>
      <c r="B54" s="122" t="s">
        <v>226</v>
      </c>
      <c r="C54" s="115" t="s">
        <v>309</v>
      </c>
      <c r="D54" s="24" t="s">
        <v>96</v>
      </c>
      <c r="E54" s="111" t="s">
        <v>18</v>
      </c>
      <c r="F54" s="108" t="s">
        <v>15</v>
      </c>
      <c r="G54" s="100" t="s">
        <v>25</v>
      </c>
      <c r="H54" s="102">
        <f>I54+K54+L54+M54</f>
        <v>22563.39</v>
      </c>
      <c r="I54" s="102">
        <v>866.21</v>
      </c>
      <c r="J54" s="28" t="s">
        <v>9</v>
      </c>
      <c r="K54" s="27">
        <f>K55</f>
        <v>0</v>
      </c>
      <c r="L54" s="27">
        <f>L55</f>
        <v>21697.18</v>
      </c>
      <c r="M54" s="27">
        <f>M55</f>
        <v>0</v>
      </c>
      <c r="N54" s="40"/>
    </row>
    <row r="55" spans="1:14" s="1" customFormat="1" ht="48.75" customHeight="1" x14ac:dyDescent="0.25">
      <c r="A55" s="111"/>
      <c r="B55" s="122"/>
      <c r="C55" s="115"/>
      <c r="D55" s="23" t="s">
        <v>225</v>
      </c>
      <c r="E55" s="111"/>
      <c r="F55" s="109"/>
      <c r="G55" s="101"/>
      <c r="H55" s="103"/>
      <c r="I55" s="103"/>
      <c r="J55" s="26" t="s">
        <v>11</v>
      </c>
      <c r="K55" s="25">
        <v>0</v>
      </c>
      <c r="L55" s="25">
        <v>21697.18</v>
      </c>
      <c r="M55" s="25">
        <v>0</v>
      </c>
      <c r="N55" s="40"/>
    </row>
    <row r="56" spans="1:14" s="53" customFormat="1" ht="15.75" x14ac:dyDescent="0.25">
      <c r="A56" s="127" t="s">
        <v>24</v>
      </c>
      <c r="B56" s="127"/>
      <c r="C56" s="127"/>
      <c r="D56" s="127"/>
      <c r="E56" s="127"/>
      <c r="F56" s="127"/>
      <c r="G56" s="127"/>
      <c r="H56" s="127"/>
      <c r="I56" s="127"/>
      <c r="J56" s="52" t="s">
        <v>9</v>
      </c>
      <c r="K56" s="10">
        <f t="shared" ref="K56:L56" si="21">K57+K58</f>
        <v>717263.08000000007</v>
      </c>
      <c r="L56" s="10">
        <f t="shared" si="21"/>
        <v>1009129.68</v>
      </c>
      <c r="M56" s="10">
        <f t="shared" ref="M56" si="22">M57+M58</f>
        <v>1298622.78</v>
      </c>
    </row>
    <row r="57" spans="1:14" s="53" customFormat="1" ht="15.75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52" t="s">
        <v>10</v>
      </c>
      <c r="K57" s="10">
        <f>K65+K74+K68</f>
        <v>495664.19</v>
      </c>
      <c r="L57" s="10">
        <f>L65+L74+L68+L82</f>
        <v>883708.95000000007</v>
      </c>
      <c r="M57" s="10">
        <f>M65+M74+M68+M82</f>
        <v>1170715.28</v>
      </c>
    </row>
    <row r="58" spans="1:14" s="53" customFormat="1" ht="15.75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52" t="s">
        <v>11</v>
      </c>
      <c r="K58" s="10">
        <f>K61+K66+K69+K72+K75+K80+K83+K85+K63+K77</f>
        <v>221598.89</v>
      </c>
      <c r="L58" s="10">
        <f>L61+L66+L69+L72+L75+L80+L83+L85+L63+L77</f>
        <v>125420.72999999998</v>
      </c>
      <c r="M58" s="10">
        <f>M61+M66+M69+M72+M75+M80+M83+M85+M63+M77</f>
        <v>127907.5</v>
      </c>
    </row>
    <row r="59" spans="1:14" s="1" customFormat="1" ht="22.5" customHeight="1" x14ac:dyDescent="0.25">
      <c r="A59" s="100" t="s">
        <v>146</v>
      </c>
      <c r="B59" s="123" t="s">
        <v>228</v>
      </c>
      <c r="C59" s="100" t="s">
        <v>230</v>
      </c>
      <c r="D59" s="24" t="s">
        <v>96</v>
      </c>
      <c r="E59" s="100" t="s">
        <v>18</v>
      </c>
      <c r="F59" s="108" t="s">
        <v>15</v>
      </c>
      <c r="G59" s="100" t="s">
        <v>231</v>
      </c>
      <c r="H59" s="102">
        <f>I59+K59+L59+M59</f>
        <v>1567399.73</v>
      </c>
      <c r="I59" s="102">
        <v>1547399.73</v>
      </c>
      <c r="J59" s="28" t="s">
        <v>9</v>
      </c>
      <c r="K59" s="27">
        <f>K60+K61</f>
        <v>19999.999999999993</v>
      </c>
      <c r="L59" s="27">
        <f>L60+L61</f>
        <v>0</v>
      </c>
      <c r="M59" s="27">
        <f>M60+M61</f>
        <v>0</v>
      </c>
      <c r="N59" s="40"/>
    </row>
    <row r="60" spans="1:14" s="1" customFormat="1" ht="15.75" customHeight="1" x14ac:dyDescent="0.25">
      <c r="A60" s="104"/>
      <c r="B60" s="124"/>
      <c r="C60" s="104"/>
      <c r="D60" s="100" t="s">
        <v>229</v>
      </c>
      <c r="E60" s="104"/>
      <c r="F60" s="126"/>
      <c r="G60" s="104"/>
      <c r="H60" s="116"/>
      <c r="I60" s="116"/>
      <c r="J60" s="26" t="s">
        <v>10</v>
      </c>
      <c r="K60" s="25">
        <v>0</v>
      </c>
      <c r="L60" s="25">
        <v>0</v>
      </c>
      <c r="M60" s="25">
        <v>0</v>
      </c>
      <c r="N60" s="40"/>
    </row>
    <row r="61" spans="1:14" s="1" customFormat="1" ht="15.75" x14ac:dyDescent="0.25">
      <c r="A61" s="101"/>
      <c r="B61" s="125"/>
      <c r="C61" s="101"/>
      <c r="D61" s="101"/>
      <c r="E61" s="101"/>
      <c r="F61" s="109"/>
      <c r="G61" s="101"/>
      <c r="H61" s="103"/>
      <c r="I61" s="103"/>
      <c r="J61" s="26" t="s">
        <v>11</v>
      </c>
      <c r="K61" s="99">
        <f>66405.4-46405.4</f>
        <v>19999.999999999993</v>
      </c>
      <c r="L61" s="25">
        <v>0</v>
      </c>
      <c r="M61" s="25">
        <v>0</v>
      </c>
      <c r="N61" s="40"/>
    </row>
    <row r="62" spans="1:14" s="12" customFormat="1" ht="15.75" customHeight="1" x14ac:dyDescent="0.25">
      <c r="A62" s="100" t="s">
        <v>147</v>
      </c>
      <c r="B62" s="123" t="s">
        <v>160</v>
      </c>
      <c r="C62" s="100" t="s">
        <v>104</v>
      </c>
      <c r="D62" s="100" t="s">
        <v>96</v>
      </c>
      <c r="E62" s="100" t="s">
        <v>18</v>
      </c>
      <c r="F62" s="119" t="s">
        <v>276</v>
      </c>
      <c r="G62" s="119">
        <v>2022</v>
      </c>
      <c r="H62" s="112">
        <f>I62+K62+L62+M62</f>
        <v>1000</v>
      </c>
      <c r="I62" s="112">
        <v>0</v>
      </c>
      <c r="J62" s="36" t="s">
        <v>9</v>
      </c>
      <c r="K62" s="37">
        <f>K63</f>
        <v>1000</v>
      </c>
      <c r="L62" s="37">
        <f t="shared" ref="L62" si="23">L63</f>
        <v>0</v>
      </c>
      <c r="M62" s="37">
        <f t="shared" ref="M62" si="24">M63</f>
        <v>0</v>
      </c>
    </row>
    <row r="63" spans="1:14" s="12" customFormat="1" ht="44.25" customHeight="1" x14ac:dyDescent="0.25">
      <c r="A63" s="104"/>
      <c r="B63" s="124"/>
      <c r="C63" s="104"/>
      <c r="D63" s="101"/>
      <c r="E63" s="104"/>
      <c r="F63" s="113"/>
      <c r="G63" s="113"/>
      <c r="H63" s="113"/>
      <c r="I63" s="114"/>
      <c r="J63" s="38" t="s">
        <v>11</v>
      </c>
      <c r="K63" s="37">
        <v>1000</v>
      </c>
      <c r="L63" s="37">
        <v>0</v>
      </c>
      <c r="M63" s="37">
        <v>0</v>
      </c>
    </row>
    <row r="64" spans="1:14" s="1" customFormat="1" ht="15.75" customHeight="1" x14ac:dyDescent="0.25">
      <c r="A64" s="104"/>
      <c r="B64" s="124"/>
      <c r="C64" s="104"/>
      <c r="D64" s="100" t="s">
        <v>105</v>
      </c>
      <c r="E64" s="104"/>
      <c r="F64" s="115" t="s">
        <v>15</v>
      </c>
      <c r="G64" s="111" t="s">
        <v>16</v>
      </c>
      <c r="H64" s="110">
        <f>I64+K64+L64+M64</f>
        <v>1001377.5700000001</v>
      </c>
      <c r="I64" s="110">
        <v>481138.12</v>
      </c>
      <c r="J64" s="26" t="s">
        <v>9</v>
      </c>
      <c r="K64" s="25">
        <f>K65+K66</f>
        <v>520239.45</v>
      </c>
      <c r="L64" s="25">
        <f t="shared" ref="L64:M64" si="25">L65+L66</f>
        <v>0</v>
      </c>
      <c r="M64" s="25">
        <f t="shared" si="25"/>
        <v>0</v>
      </c>
    </row>
    <row r="65" spans="1:14" s="1" customFormat="1" ht="15.75" x14ac:dyDescent="0.25">
      <c r="A65" s="104"/>
      <c r="B65" s="124"/>
      <c r="C65" s="104"/>
      <c r="D65" s="104"/>
      <c r="E65" s="104"/>
      <c r="F65" s="115"/>
      <c r="G65" s="111"/>
      <c r="H65" s="111"/>
      <c r="I65" s="110"/>
      <c r="J65" s="26" t="s">
        <v>10</v>
      </c>
      <c r="K65" s="25">
        <v>382277.26</v>
      </c>
      <c r="L65" s="25">
        <v>0</v>
      </c>
      <c r="M65" s="25">
        <v>0</v>
      </c>
    </row>
    <row r="66" spans="1:14" s="1" customFormat="1" ht="15.75" x14ac:dyDescent="0.25">
      <c r="A66" s="101"/>
      <c r="B66" s="125"/>
      <c r="C66" s="101"/>
      <c r="D66" s="101"/>
      <c r="E66" s="101"/>
      <c r="F66" s="115"/>
      <c r="G66" s="111"/>
      <c r="H66" s="111"/>
      <c r="I66" s="110"/>
      <c r="J66" s="26" t="s">
        <v>11</v>
      </c>
      <c r="K66" s="25">
        <f>137962.19</f>
        <v>137962.19</v>
      </c>
      <c r="L66" s="25">
        <v>0</v>
      </c>
      <c r="M66" s="25">
        <v>0</v>
      </c>
    </row>
    <row r="67" spans="1:14" s="1" customFormat="1" ht="15.75" x14ac:dyDescent="0.25">
      <c r="A67" s="111" t="s">
        <v>165</v>
      </c>
      <c r="B67" s="120" t="s">
        <v>164</v>
      </c>
      <c r="C67" s="115" t="s">
        <v>310</v>
      </c>
      <c r="D67" s="24" t="s">
        <v>96</v>
      </c>
      <c r="E67" s="111" t="s">
        <v>18</v>
      </c>
      <c r="F67" s="108" t="s">
        <v>15</v>
      </c>
      <c r="G67" s="100" t="s">
        <v>71</v>
      </c>
      <c r="H67" s="102">
        <f>I67+K67+L67+M67</f>
        <v>1007188.52</v>
      </c>
      <c r="I67" s="102">
        <v>13200</v>
      </c>
      <c r="J67" s="26" t="s">
        <v>9</v>
      </c>
      <c r="K67" s="8">
        <f t="shared" ref="K67:M67" si="26">K68+K69</f>
        <v>15600</v>
      </c>
      <c r="L67" s="8">
        <f t="shared" si="26"/>
        <v>381495.56</v>
      </c>
      <c r="M67" s="8">
        <f t="shared" si="26"/>
        <v>596892.96</v>
      </c>
      <c r="N67" s="11"/>
    </row>
    <row r="68" spans="1:14" s="1" customFormat="1" ht="15.75" customHeight="1" x14ac:dyDescent="0.25">
      <c r="A68" s="111"/>
      <c r="B68" s="120"/>
      <c r="C68" s="115"/>
      <c r="D68" s="121" t="s">
        <v>108</v>
      </c>
      <c r="E68" s="111"/>
      <c r="F68" s="126"/>
      <c r="G68" s="104"/>
      <c r="H68" s="116"/>
      <c r="I68" s="116"/>
      <c r="J68" s="26" t="s">
        <v>10</v>
      </c>
      <c r="K68" s="25">
        <v>0</v>
      </c>
      <c r="L68" s="8">
        <v>311317.33</v>
      </c>
      <c r="M68" s="8">
        <v>487091.18</v>
      </c>
    </row>
    <row r="69" spans="1:14" s="1" customFormat="1" ht="15.75" x14ac:dyDescent="0.25">
      <c r="A69" s="111"/>
      <c r="B69" s="120"/>
      <c r="C69" s="115"/>
      <c r="D69" s="121"/>
      <c r="E69" s="111"/>
      <c r="F69" s="109"/>
      <c r="G69" s="101"/>
      <c r="H69" s="103"/>
      <c r="I69" s="103"/>
      <c r="J69" s="26" t="s">
        <v>11</v>
      </c>
      <c r="K69" s="25">
        <v>15600</v>
      </c>
      <c r="L69" s="25">
        <v>70178.23</v>
      </c>
      <c r="M69" s="25">
        <v>109801.78</v>
      </c>
    </row>
    <row r="70" spans="1:14" s="1" customFormat="1" ht="15.75" x14ac:dyDescent="0.25">
      <c r="A70" s="111" t="s">
        <v>224</v>
      </c>
      <c r="B70" s="122" t="s">
        <v>161</v>
      </c>
      <c r="C70" s="111" t="s">
        <v>106</v>
      </c>
      <c r="D70" s="24" t="s">
        <v>95</v>
      </c>
      <c r="E70" s="111" t="s">
        <v>14</v>
      </c>
      <c r="F70" s="108" t="s">
        <v>15</v>
      </c>
      <c r="G70" s="100" t="s">
        <v>23</v>
      </c>
      <c r="H70" s="102">
        <f>I70+K70+L70+M70</f>
        <v>770.31999999999994</v>
      </c>
      <c r="I70" s="102">
        <v>674.27</v>
      </c>
      <c r="J70" s="123" t="s">
        <v>9</v>
      </c>
      <c r="K70" s="140">
        <f>K72</f>
        <v>96.05</v>
      </c>
      <c r="L70" s="140">
        <f>L72</f>
        <v>0</v>
      </c>
      <c r="M70" s="140">
        <f>M72</f>
        <v>0</v>
      </c>
    </row>
    <row r="71" spans="1:14" s="1" customFormat="1" ht="15" customHeight="1" x14ac:dyDescent="0.25">
      <c r="A71" s="111"/>
      <c r="B71" s="122"/>
      <c r="C71" s="111"/>
      <c r="D71" s="111" t="s">
        <v>17</v>
      </c>
      <c r="E71" s="111"/>
      <c r="F71" s="126"/>
      <c r="G71" s="104"/>
      <c r="H71" s="116"/>
      <c r="I71" s="116"/>
      <c r="J71" s="125"/>
      <c r="K71" s="134"/>
      <c r="L71" s="134"/>
      <c r="M71" s="134"/>
    </row>
    <row r="72" spans="1:14" s="1" customFormat="1" ht="29.25" customHeight="1" x14ac:dyDescent="0.25">
      <c r="A72" s="111"/>
      <c r="B72" s="122"/>
      <c r="C72" s="111"/>
      <c r="D72" s="111"/>
      <c r="E72" s="111"/>
      <c r="F72" s="109"/>
      <c r="G72" s="101"/>
      <c r="H72" s="103"/>
      <c r="I72" s="103"/>
      <c r="J72" s="51" t="s">
        <v>11</v>
      </c>
      <c r="K72" s="25">
        <v>96.05</v>
      </c>
      <c r="L72" s="25">
        <v>0</v>
      </c>
      <c r="M72" s="25">
        <v>0</v>
      </c>
    </row>
    <row r="73" spans="1:14" s="1" customFormat="1" ht="15.75" customHeight="1" x14ac:dyDescent="0.25">
      <c r="A73" s="111" t="s">
        <v>227</v>
      </c>
      <c r="B73" s="122" t="s">
        <v>162</v>
      </c>
      <c r="C73" s="111"/>
      <c r="D73" s="29" t="s">
        <v>95</v>
      </c>
      <c r="E73" s="111" t="s">
        <v>14</v>
      </c>
      <c r="F73" s="108" t="s">
        <v>15</v>
      </c>
      <c r="G73" s="100" t="s">
        <v>22</v>
      </c>
      <c r="H73" s="102">
        <f>I73+K73+L73+M73</f>
        <v>589129.62</v>
      </c>
      <c r="I73" s="128">
        <v>0</v>
      </c>
      <c r="J73" s="32" t="s">
        <v>9</v>
      </c>
      <c r="K73" s="50">
        <f t="shared" ref="K73:L73" si="27">K74+K75</f>
        <v>115113.65999999999</v>
      </c>
      <c r="L73" s="35">
        <f t="shared" si="27"/>
        <v>474015.95999999996</v>
      </c>
      <c r="M73" s="35">
        <f t="shared" ref="M73" si="28">M74+M75</f>
        <v>0</v>
      </c>
    </row>
    <row r="74" spans="1:14" s="1" customFormat="1" ht="15.75" x14ac:dyDescent="0.25">
      <c r="A74" s="111"/>
      <c r="B74" s="122"/>
      <c r="C74" s="111"/>
      <c r="D74" s="115"/>
      <c r="E74" s="111"/>
      <c r="F74" s="126"/>
      <c r="G74" s="104"/>
      <c r="H74" s="116"/>
      <c r="I74" s="116"/>
      <c r="J74" s="34" t="s">
        <v>10</v>
      </c>
      <c r="K74" s="8">
        <v>113386.93</v>
      </c>
      <c r="L74" s="87">
        <v>466905.73</v>
      </c>
      <c r="M74" s="25">
        <v>0</v>
      </c>
    </row>
    <row r="75" spans="1:14" s="1" customFormat="1" ht="18" customHeight="1" x14ac:dyDescent="0.25">
      <c r="A75" s="111"/>
      <c r="B75" s="122"/>
      <c r="C75" s="111"/>
      <c r="D75" s="115"/>
      <c r="E75" s="111"/>
      <c r="F75" s="109"/>
      <c r="G75" s="101"/>
      <c r="H75" s="103"/>
      <c r="I75" s="103"/>
      <c r="J75" s="31" t="s">
        <v>11</v>
      </c>
      <c r="K75" s="25">
        <v>1726.73</v>
      </c>
      <c r="L75" s="25">
        <v>7110.23</v>
      </c>
      <c r="M75" s="25">
        <v>0</v>
      </c>
    </row>
    <row r="76" spans="1:14" s="12" customFormat="1" ht="15.75" customHeight="1" x14ac:dyDescent="0.25">
      <c r="A76" s="100" t="s">
        <v>148</v>
      </c>
      <c r="B76" s="105" t="s">
        <v>163</v>
      </c>
      <c r="C76" s="100" t="s">
        <v>233</v>
      </c>
      <c r="D76" s="100" t="s">
        <v>96</v>
      </c>
      <c r="E76" s="100" t="s">
        <v>18</v>
      </c>
      <c r="F76" s="119" t="s">
        <v>277</v>
      </c>
      <c r="G76" s="119">
        <v>2022</v>
      </c>
      <c r="H76" s="112">
        <f>I76+K76+L76+M76</f>
        <v>15191.25</v>
      </c>
      <c r="I76" s="112">
        <v>0</v>
      </c>
      <c r="J76" s="36" t="s">
        <v>9</v>
      </c>
      <c r="K76" s="37">
        <f>K77</f>
        <v>15191.25</v>
      </c>
      <c r="L76" s="37">
        <f t="shared" ref="L76" si="29">L77</f>
        <v>0</v>
      </c>
      <c r="M76" s="37">
        <f t="shared" ref="M76" si="30">M77</f>
        <v>0</v>
      </c>
    </row>
    <row r="77" spans="1:14" s="12" customFormat="1" ht="45" customHeight="1" x14ac:dyDescent="0.25">
      <c r="A77" s="104"/>
      <c r="B77" s="106"/>
      <c r="C77" s="104"/>
      <c r="D77" s="101"/>
      <c r="E77" s="104"/>
      <c r="F77" s="113"/>
      <c r="G77" s="113"/>
      <c r="H77" s="113"/>
      <c r="I77" s="114"/>
      <c r="J77" s="38" t="s">
        <v>11</v>
      </c>
      <c r="K77" s="37">
        <v>15191.25</v>
      </c>
      <c r="L77" s="37">
        <v>0</v>
      </c>
      <c r="M77" s="37">
        <v>0</v>
      </c>
    </row>
    <row r="78" spans="1:14" s="1" customFormat="1" ht="15.75" customHeight="1" x14ac:dyDescent="0.25">
      <c r="A78" s="104"/>
      <c r="B78" s="106"/>
      <c r="C78" s="104"/>
      <c r="D78" s="100" t="s">
        <v>107</v>
      </c>
      <c r="E78" s="104"/>
      <c r="F78" s="108" t="s">
        <v>15</v>
      </c>
      <c r="G78" s="100" t="s">
        <v>213</v>
      </c>
      <c r="H78" s="102">
        <f>I78+K78+L78+M78</f>
        <v>60801.59</v>
      </c>
      <c r="I78" s="102">
        <v>231.79</v>
      </c>
      <c r="J78" s="33" t="s">
        <v>9</v>
      </c>
      <c r="K78" s="35">
        <f>K80</f>
        <v>9524.4500000000007</v>
      </c>
      <c r="L78" s="35">
        <f>L80</f>
        <v>46405.4</v>
      </c>
      <c r="M78" s="35">
        <f>M80</f>
        <v>4639.95</v>
      </c>
    </row>
    <row r="79" spans="1:14" s="1" customFormat="1" ht="15.75" customHeight="1" x14ac:dyDescent="0.25">
      <c r="A79" s="104"/>
      <c r="B79" s="106"/>
      <c r="C79" s="104"/>
      <c r="D79" s="104"/>
      <c r="E79" s="104"/>
      <c r="F79" s="126"/>
      <c r="G79" s="104"/>
      <c r="H79" s="116"/>
      <c r="I79" s="116"/>
      <c r="J79" s="31" t="s">
        <v>10</v>
      </c>
      <c r="K79" s="25">
        <v>0</v>
      </c>
      <c r="L79" s="25">
        <v>0</v>
      </c>
      <c r="M79" s="25">
        <v>0</v>
      </c>
    </row>
    <row r="80" spans="1:14" s="1" customFormat="1" ht="15.75" x14ac:dyDescent="0.25">
      <c r="A80" s="101"/>
      <c r="B80" s="107"/>
      <c r="C80" s="101"/>
      <c r="D80" s="101"/>
      <c r="E80" s="101"/>
      <c r="F80" s="109"/>
      <c r="G80" s="101"/>
      <c r="H80" s="103"/>
      <c r="I80" s="103"/>
      <c r="J80" s="31" t="s">
        <v>11</v>
      </c>
      <c r="K80" s="25">
        <f>9524.45</f>
        <v>9524.4500000000007</v>
      </c>
      <c r="L80" s="99">
        <v>46405.4</v>
      </c>
      <c r="M80" s="25">
        <v>4639.95</v>
      </c>
    </row>
    <row r="81" spans="1:14" s="1" customFormat="1" ht="15.75" customHeight="1" x14ac:dyDescent="0.25">
      <c r="A81" s="111" t="s">
        <v>212</v>
      </c>
      <c r="B81" s="122" t="s">
        <v>218</v>
      </c>
      <c r="C81" s="111" t="s">
        <v>109</v>
      </c>
      <c r="D81" s="29" t="s">
        <v>95</v>
      </c>
      <c r="E81" s="111" t="s">
        <v>14</v>
      </c>
      <c r="F81" s="115" t="s">
        <v>15</v>
      </c>
      <c r="G81" s="111" t="s">
        <v>26</v>
      </c>
      <c r="H81" s="110">
        <f>K81+L81+M81</f>
        <v>818753.95</v>
      </c>
      <c r="I81" s="110">
        <v>0</v>
      </c>
      <c r="J81" s="31" t="s">
        <v>9</v>
      </c>
      <c r="K81" s="25">
        <f t="shared" ref="K81" si="31">K83</f>
        <v>14451.32</v>
      </c>
      <c r="L81" s="25">
        <f>L83+L82</f>
        <v>107212.76</v>
      </c>
      <c r="M81" s="86">
        <f>M83+M82</f>
        <v>697089.87</v>
      </c>
    </row>
    <row r="82" spans="1:14" s="1" customFormat="1" ht="15" customHeight="1" x14ac:dyDescent="0.25">
      <c r="A82" s="111"/>
      <c r="B82" s="122"/>
      <c r="C82" s="111"/>
      <c r="D82" s="100" t="s">
        <v>17</v>
      </c>
      <c r="E82" s="111"/>
      <c r="F82" s="115"/>
      <c r="G82" s="111"/>
      <c r="H82" s="110"/>
      <c r="I82" s="110"/>
      <c r="J82" s="31" t="s">
        <v>10</v>
      </c>
      <c r="K82" s="25">
        <v>0</v>
      </c>
      <c r="L82" s="91">
        <v>105485.89</v>
      </c>
      <c r="M82" s="91">
        <v>683624.1</v>
      </c>
    </row>
    <row r="83" spans="1:14" s="1" customFormat="1" ht="15.75" x14ac:dyDescent="0.25">
      <c r="A83" s="111"/>
      <c r="B83" s="122"/>
      <c r="C83" s="111"/>
      <c r="D83" s="101"/>
      <c r="E83" s="111"/>
      <c r="F83" s="115"/>
      <c r="G83" s="111"/>
      <c r="H83" s="110"/>
      <c r="I83" s="110"/>
      <c r="J83" s="31" t="s">
        <v>11</v>
      </c>
      <c r="K83" s="25">
        <v>14451.32</v>
      </c>
      <c r="L83" s="91">
        <v>1726.87</v>
      </c>
      <c r="M83" s="91">
        <v>13465.77</v>
      </c>
    </row>
    <row r="84" spans="1:14" s="1" customFormat="1" ht="15.75" customHeight="1" x14ac:dyDescent="0.25">
      <c r="A84" s="111" t="s">
        <v>236</v>
      </c>
      <c r="B84" s="122" t="s">
        <v>234</v>
      </c>
      <c r="C84" s="111" t="s">
        <v>235</v>
      </c>
      <c r="D84" s="29" t="s">
        <v>95</v>
      </c>
      <c r="E84" s="111" t="s">
        <v>14</v>
      </c>
      <c r="F84" s="115" t="s">
        <v>15</v>
      </c>
      <c r="G84" s="111" t="s">
        <v>16</v>
      </c>
      <c r="H84" s="110">
        <f>I84+K84+L84+M84</f>
        <v>24292.839999999997</v>
      </c>
      <c r="I84" s="110">
        <v>18245.939999999999</v>
      </c>
      <c r="J84" s="31" t="s">
        <v>9</v>
      </c>
      <c r="K84" s="25">
        <f>K85</f>
        <v>6046.9</v>
      </c>
      <c r="L84" s="25">
        <f>L85</f>
        <v>0</v>
      </c>
      <c r="M84" s="25">
        <f>M85</f>
        <v>0</v>
      </c>
      <c r="N84" s="54"/>
    </row>
    <row r="85" spans="1:14" s="1" customFormat="1" ht="50.25" customHeight="1" x14ac:dyDescent="0.25">
      <c r="A85" s="111"/>
      <c r="B85" s="122"/>
      <c r="C85" s="111"/>
      <c r="D85" s="29" t="s">
        <v>17</v>
      </c>
      <c r="E85" s="111"/>
      <c r="F85" s="115"/>
      <c r="G85" s="111"/>
      <c r="H85" s="110"/>
      <c r="I85" s="110"/>
      <c r="J85" s="31" t="s">
        <v>11</v>
      </c>
      <c r="K85" s="25">
        <v>6046.9</v>
      </c>
      <c r="L85" s="25">
        <v>0</v>
      </c>
      <c r="M85" s="25">
        <v>0</v>
      </c>
      <c r="N85" s="40"/>
    </row>
    <row r="86" spans="1:14" s="53" customFormat="1" ht="15.75" x14ac:dyDescent="0.25">
      <c r="A86" s="127" t="s">
        <v>237</v>
      </c>
      <c r="B86" s="127"/>
      <c r="C86" s="127"/>
      <c r="D86" s="127"/>
      <c r="E86" s="127"/>
      <c r="F86" s="127"/>
      <c r="G86" s="127"/>
      <c r="H86" s="127"/>
      <c r="I86" s="127"/>
      <c r="J86" s="52" t="s">
        <v>9</v>
      </c>
      <c r="K86" s="10">
        <f>K87+K88</f>
        <v>0</v>
      </c>
      <c r="L86" s="10">
        <f t="shared" ref="L86:M86" si="32">L87+L88</f>
        <v>10589.42</v>
      </c>
      <c r="M86" s="10">
        <f t="shared" si="32"/>
        <v>0</v>
      </c>
      <c r="N86" s="55"/>
    </row>
    <row r="87" spans="1:14" s="53" customFormat="1" ht="15.75" x14ac:dyDescent="0.25">
      <c r="A87" s="127"/>
      <c r="B87" s="127"/>
      <c r="C87" s="127"/>
      <c r="D87" s="127"/>
      <c r="E87" s="127"/>
      <c r="F87" s="127"/>
      <c r="G87" s="127"/>
      <c r="H87" s="127"/>
      <c r="I87" s="127"/>
      <c r="J87" s="52" t="s">
        <v>10</v>
      </c>
      <c r="K87" s="10">
        <v>0</v>
      </c>
      <c r="L87" s="10">
        <v>0</v>
      </c>
      <c r="M87" s="10">
        <v>0</v>
      </c>
      <c r="N87" s="55"/>
    </row>
    <row r="88" spans="1:14" s="53" customFormat="1" ht="15.75" x14ac:dyDescent="0.25">
      <c r="A88" s="127"/>
      <c r="B88" s="127"/>
      <c r="C88" s="127"/>
      <c r="D88" s="127"/>
      <c r="E88" s="127"/>
      <c r="F88" s="127"/>
      <c r="G88" s="127"/>
      <c r="H88" s="127"/>
      <c r="I88" s="127"/>
      <c r="J88" s="52" t="s">
        <v>11</v>
      </c>
      <c r="K88" s="10">
        <f>K90</f>
        <v>0</v>
      </c>
      <c r="L88" s="10">
        <f t="shared" ref="L88:M88" si="33">L90</f>
        <v>10589.42</v>
      </c>
      <c r="M88" s="10">
        <f t="shared" si="33"/>
        <v>0</v>
      </c>
      <c r="N88" s="55"/>
    </row>
    <row r="89" spans="1:14" s="19" customFormat="1" ht="15.75" customHeight="1" x14ac:dyDescent="0.25">
      <c r="A89" s="111" t="s">
        <v>150</v>
      </c>
      <c r="B89" s="122" t="s">
        <v>238</v>
      </c>
      <c r="C89" s="111" t="s">
        <v>239</v>
      </c>
      <c r="D89" s="29" t="s">
        <v>96</v>
      </c>
      <c r="E89" s="111" t="s">
        <v>18</v>
      </c>
      <c r="F89" s="108" t="s">
        <v>15</v>
      </c>
      <c r="G89" s="100" t="s">
        <v>25</v>
      </c>
      <c r="H89" s="102">
        <f>I89+K89+L89+M89</f>
        <v>10655.49</v>
      </c>
      <c r="I89" s="117">
        <v>66.069999999999993</v>
      </c>
      <c r="J89" s="33" t="s">
        <v>9</v>
      </c>
      <c r="K89" s="35">
        <f>K90</f>
        <v>0</v>
      </c>
      <c r="L89" s="35">
        <f>L90</f>
        <v>10589.42</v>
      </c>
      <c r="M89" s="35">
        <f>M90</f>
        <v>0</v>
      </c>
      <c r="N89" s="56"/>
    </row>
    <row r="90" spans="1:14" s="19" customFormat="1" ht="46.5" customHeight="1" x14ac:dyDescent="0.25">
      <c r="A90" s="111"/>
      <c r="B90" s="122"/>
      <c r="C90" s="111"/>
      <c r="D90" s="30" t="s">
        <v>240</v>
      </c>
      <c r="E90" s="111"/>
      <c r="F90" s="109"/>
      <c r="G90" s="101"/>
      <c r="H90" s="103"/>
      <c r="I90" s="118"/>
      <c r="J90" s="31" t="s">
        <v>11</v>
      </c>
      <c r="K90" s="25">
        <v>0</v>
      </c>
      <c r="L90" s="25">
        <v>10589.42</v>
      </c>
      <c r="M90" s="25">
        <v>0</v>
      </c>
      <c r="N90" s="56"/>
    </row>
    <row r="91" spans="1:14" s="53" customFormat="1" ht="15.75" x14ac:dyDescent="0.25">
      <c r="A91" s="127" t="s">
        <v>27</v>
      </c>
      <c r="B91" s="127"/>
      <c r="C91" s="127"/>
      <c r="D91" s="127"/>
      <c r="E91" s="127"/>
      <c r="F91" s="127"/>
      <c r="G91" s="127"/>
      <c r="H91" s="127"/>
      <c r="I91" s="127"/>
      <c r="J91" s="52" t="s">
        <v>9</v>
      </c>
      <c r="K91" s="10">
        <f t="shared" ref="K91:L91" si="34">K92+K93</f>
        <v>2751</v>
      </c>
      <c r="L91" s="10">
        <f t="shared" si="34"/>
        <v>25203.65</v>
      </c>
      <c r="M91" s="10">
        <f t="shared" ref="M91" si="35">M92+M93</f>
        <v>0</v>
      </c>
    </row>
    <row r="92" spans="1:14" s="53" customFormat="1" ht="15.75" x14ac:dyDescent="0.25">
      <c r="A92" s="127"/>
      <c r="B92" s="127"/>
      <c r="C92" s="127"/>
      <c r="D92" s="127"/>
      <c r="E92" s="127"/>
      <c r="F92" s="127"/>
      <c r="G92" s="127"/>
      <c r="H92" s="127"/>
      <c r="I92" s="127"/>
      <c r="J92" s="52" t="s">
        <v>10</v>
      </c>
      <c r="K92" s="10">
        <f>K95</f>
        <v>0</v>
      </c>
      <c r="L92" s="10">
        <f t="shared" ref="L92:M92" si="36">L95</f>
        <v>0</v>
      </c>
      <c r="M92" s="10">
        <f t="shared" si="36"/>
        <v>0</v>
      </c>
    </row>
    <row r="93" spans="1:14" s="53" customFormat="1" ht="15.75" x14ac:dyDescent="0.25">
      <c r="A93" s="127"/>
      <c r="B93" s="127"/>
      <c r="C93" s="127"/>
      <c r="D93" s="127"/>
      <c r="E93" s="127"/>
      <c r="F93" s="127"/>
      <c r="G93" s="127"/>
      <c r="H93" s="127"/>
      <c r="I93" s="127"/>
      <c r="J93" s="52" t="s">
        <v>11</v>
      </c>
      <c r="K93" s="10">
        <f>K96+K100</f>
        <v>2751</v>
      </c>
      <c r="L93" s="10">
        <f t="shared" ref="L93:M93" si="37">L96+L100</f>
        <v>25203.65</v>
      </c>
      <c r="M93" s="10">
        <f t="shared" si="37"/>
        <v>0</v>
      </c>
    </row>
    <row r="94" spans="1:14" s="1" customFormat="1" ht="15.75" x14ac:dyDescent="0.25">
      <c r="A94" s="111" t="s">
        <v>241</v>
      </c>
      <c r="B94" s="122" t="s">
        <v>166</v>
      </c>
      <c r="C94" s="111" t="s">
        <v>110</v>
      </c>
      <c r="D94" s="111" t="s">
        <v>96</v>
      </c>
      <c r="E94" s="111" t="s">
        <v>18</v>
      </c>
      <c r="F94" s="115" t="s">
        <v>15</v>
      </c>
      <c r="G94" s="111">
        <v>2023</v>
      </c>
      <c r="H94" s="110">
        <f>I94+K94+L94+M94</f>
        <v>25514.68</v>
      </c>
      <c r="I94" s="111">
        <v>311.02999999999997</v>
      </c>
      <c r="J94" s="45" t="s">
        <v>9</v>
      </c>
      <c r="K94" s="25">
        <f t="shared" ref="K94:L94" si="38">K95+K96</f>
        <v>0</v>
      </c>
      <c r="L94" s="25">
        <f t="shared" si="38"/>
        <v>25203.65</v>
      </c>
      <c r="M94" s="25">
        <f t="shared" ref="M94" si="39">M95+M96</f>
        <v>0</v>
      </c>
    </row>
    <row r="95" spans="1:14" s="1" customFormat="1" ht="15.75" x14ac:dyDescent="0.25">
      <c r="A95" s="111"/>
      <c r="B95" s="122"/>
      <c r="C95" s="111"/>
      <c r="D95" s="111"/>
      <c r="E95" s="111"/>
      <c r="F95" s="115"/>
      <c r="G95" s="111"/>
      <c r="H95" s="111"/>
      <c r="I95" s="111"/>
      <c r="J95" s="45" t="s">
        <v>10</v>
      </c>
      <c r="K95" s="25">
        <v>0</v>
      </c>
      <c r="L95" s="25">
        <v>0</v>
      </c>
      <c r="M95" s="25">
        <v>0</v>
      </c>
    </row>
    <row r="96" spans="1:14" s="1" customFormat="1" ht="33.75" customHeight="1" x14ac:dyDescent="0.25">
      <c r="A96" s="111"/>
      <c r="B96" s="122"/>
      <c r="C96" s="111"/>
      <c r="D96" s="42" t="s">
        <v>308</v>
      </c>
      <c r="E96" s="111"/>
      <c r="F96" s="115"/>
      <c r="G96" s="111"/>
      <c r="H96" s="111"/>
      <c r="I96" s="111"/>
      <c r="J96" s="45" t="s">
        <v>11</v>
      </c>
      <c r="K96" s="25">
        <v>0</v>
      </c>
      <c r="L96" s="25">
        <v>25203.65</v>
      </c>
      <c r="M96" s="25">
        <v>0</v>
      </c>
    </row>
    <row r="97" spans="1:14" s="1" customFormat="1" ht="15.75" x14ac:dyDescent="0.25">
      <c r="A97" s="111" t="s">
        <v>242</v>
      </c>
      <c r="B97" s="122" t="s">
        <v>167</v>
      </c>
      <c r="C97" s="111" t="s">
        <v>28</v>
      </c>
      <c r="D97" s="42" t="s">
        <v>96</v>
      </c>
      <c r="E97" s="111" t="s">
        <v>18</v>
      </c>
      <c r="F97" s="108" t="s">
        <v>15</v>
      </c>
      <c r="G97" s="100" t="s">
        <v>23</v>
      </c>
      <c r="H97" s="102">
        <f>I97+K97+L97+M97</f>
        <v>8040</v>
      </c>
      <c r="I97" s="102">
        <v>5289</v>
      </c>
      <c r="J97" s="123" t="s">
        <v>9</v>
      </c>
      <c r="K97" s="140">
        <f>K100</f>
        <v>2751</v>
      </c>
      <c r="L97" s="140">
        <f>L100</f>
        <v>0</v>
      </c>
      <c r="M97" s="140">
        <f>M100</f>
        <v>0</v>
      </c>
    </row>
    <row r="98" spans="1:14" s="1" customFormat="1" ht="15" customHeight="1" x14ac:dyDescent="0.25">
      <c r="A98" s="111"/>
      <c r="B98" s="122"/>
      <c r="C98" s="111"/>
      <c r="D98" s="111" t="s">
        <v>307</v>
      </c>
      <c r="E98" s="111"/>
      <c r="F98" s="126"/>
      <c r="G98" s="104"/>
      <c r="H98" s="116"/>
      <c r="I98" s="116"/>
      <c r="J98" s="125"/>
      <c r="K98" s="134"/>
      <c r="L98" s="134"/>
      <c r="M98" s="134"/>
    </row>
    <row r="99" spans="1:14" s="1" customFormat="1" ht="15.75" x14ac:dyDescent="0.25">
      <c r="A99" s="111"/>
      <c r="B99" s="122"/>
      <c r="C99" s="111"/>
      <c r="D99" s="111"/>
      <c r="E99" s="111"/>
      <c r="F99" s="126"/>
      <c r="G99" s="104"/>
      <c r="H99" s="116"/>
      <c r="I99" s="116"/>
      <c r="J99" s="47" t="s">
        <v>10</v>
      </c>
      <c r="K99" s="49">
        <v>0</v>
      </c>
      <c r="L99" s="49">
        <v>0</v>
      </c>
      <c r="M99" s="49">
        <v>0</v>
      </c>
    </row>
    <row r="100" spans="1:14" s="1" customFormat="1" ht="21.75" customHeight="1" x14ac:dyDescent="0.25">
      <c r="A100" s="111"/>
      <c r="B100" s="122"/>
      <c r="C100" s="111"/>
      <c r="D100" s="111"/>
      <c r="E100" s="111"/>
      <c r="F100" s="109"/>
      <c r="G100" s="101"/>
      <c r="H100" s="103"/>
      <c r="I100" s="103"/>
      <c r="J100" s="45" t="s">
        <v>11</v>
      </c>
      <c r="K100" s="25">
        <v>2751</v>
      </c>
      <c r="L100" s="25">
        <v>0</v>
      </c>
      <c r="M100" s="25">
        <v>0</v>
      </c>
    </row>
    <row r="101" spans="1:14" s="53" customFormat="1" ht="13.5" customHeight="1" x14ac:dyDescent="0.25">
      <c r="A101" s="127" t="s">
        <v>29</v>
      </c>
      <c r="B101" s="127"/>
      <c r="C101" s="127"/>
      <c r="D101" s="127"/>
      <c r="E101" s="127"/>
      <c r="F101" s="127"/>
      <c r="G101" s="127"/>
      <c r="H101" s="127"/>
      <c r="I101" s="127"/>
      <c r="J101" s="52" t="s">
        <v>9</v>
      </c>
      <c r="K101" s="10">
        <f t="shared" ref="K101:L101" si="40">K102+K103</f>
        <v>16050.73</v>
      </c>
      <c r="L101" s="10">
        <f t="shared" si="40"/>
        <v>7286.54</v>
      </c>
      <c r="M101" s="10">
        <f t="shared" ref="M101" si="41">M102+M103</f>
        <v>4340.79</v>
      </c>
    </row>
    <row r="102" spans="1:14" s="53" customFormat="1" ht="14.25" customHeight="1" x14ac:dyDescent="0.25">
      <c r="A102" s="127"/>
      <c r="B102" s="127"/>
      <c r="C102" s="127"/>
      <c r="D102" s="127"/>
      <c r="E102" s="127"/>
      <c r="F102" s="127"/>
      <c r="G102" s="127"/>
      <c r="H102" s="127"/>
      <c r="I102" s="127"/>
      <c r="J102" s="52" t="s">
        <v>10</v>
      </c>
      <c r="K102" s="10">
        <v>0</v>
      </c>
      <c r="L102" s="10">
        <v>0</v>
      </c>
      <c r="M102" s="10">
        <v>0</v>
      </c>
    </row>
    <row r="103" spans="1:14" s="53" customFormat="1" ht="15.75" x14ac:dyDescent="0.25">
      <c r="A103" s="127"/>
      <c r="B103" s="127"/>
      <c r="C103" s="127"/>
      <c r="D103" s="127"/>
      <c r="E103" s="127"/>
      <c r="F103" s="127"/>
      <c r="G103" s="127"/>
      <c r="H103" s="127"/>
      <c r="I103" s="127"/>
      <c r="J103" s="52" t="s">
        <v>11</v>
      </c>
      <c r="K103" s="10">
        <f>K108+K111+K105</f>
        <v>16050.73</v>
      </c>
      <c r="L103" s="10">
        <f t="shared" ref="L103:M103" si="42">L108+L111+L105</f>
        <v>7286.54</v>
      </c>
      <c r="M103" s="10">
        <f t="shared" si="42"/>
        <v>4340.79</v>
      </c>
    </row>
    <row r="104" spans="1:14" s="12" customFormat="1" ht="15.75" customHeight="1" x14ac:dyDescent="0.25">
      <c r="A104" s="100" t="s">
        <v>243</v>
      </c>
      <c r="B104" s="123" t="s">
        <v>168</v>
      </c>
      <c r="C104" s="100" t="s">
        <v>111</v>
      </c>
      <c r="D104" s="108" t="s">
        <v>95</v>
      </c>
      <c r="E104" s="100" t="s">
        <v>14</v>
      </c>
      <c r="F104" s="119" t="s">
        <v>277</v>
      </c>
      <c r="G104" s="119" t="s">
        <v>20</v>
      </c>
      <c r="H104" s="112">
        <f>I104+K104+L104+M104</f>
        <v>5335.35</v>
      </c>
      <c r="I104" s="112">
        <v>687.6</v>
      </c>
      <c r="J104" s="36" t="s">
        <v>9</v>
      </c>
      <c r="K104" s="37">
        <f>K105</f>
        <v>4647.75</v>
      </c>
      <c r="L104" s="37">
        <f t="shared" ref="L104" si="43">L105</f>
        <v>0</v>
      </c>
      <c r="M104" s="37">
        <f t="shared" ref="M104" si="44">M105</f>
        <v>0</v>
      </c>
    </row>
    <row r="105" spans="1:14" s="12" customFormat="1" ht="45.75" customHeight="1" x14ac:dyDescent="0.25">
      <c r="A105" s="104"/>
      <c r="B105" s="124"/>
      <c r="C105" s="104"/>
      <c r="D105" s="109"/>
      <c r="E105" s="104"/>
      <c r="F105" s="113"/>
      <c r="G105" s="113"/>
      <c r="H105" s="113"/>
      <c r="I105" s="114"/>
      <c r="J105" s="38" t="s">
        <v>11</v>
      </c>
      <c r="K105" s="37">
        <v>4647.75</v>
      </c>
      <c r="L105" s="37">
        <v>0</v>
      </c>
      <c r="M105" s="37">
        <v>0</v>
      </c>
    </row>
    <row r="106" spans="1:14" s="1" customFormat="1" ht="15.75" customHeight="1" x14ac:dyDescent="0.25">
      <c r="A106" s="104"/>
      <c r="B106" s="124"/>
      <c r="C106" s="104"/>
      <c r="D106" s="100" t="s">
        <v>17</v>
      </c>
      <c r="E106" s="104"/>
      <c r="F106" s="108" t="s">
        <v>15</v>
      </c>
      <c r="G106" s="100" t="s">
        <v>71</v>
      </c>
      <c r="H106" s="102">
        <f>I106+K106+L106+M106</f>
        <v>12159.15</v>
      </c>
      <c r="I106" s="102">
        <v>5.37</v>
      </c>
      <c r="J106" s="46" t="s">
        <v>9</v>
      </c>
      <c r="K106" s="48">
        <f>K108</f>
        <v>4867.24</v>
      </c>
      <c r="L106" s="48">
        <f>L108</f>
        <v>7286.54</v>
      </c>
      <c r="M106" s="48">
        <f>M108</f>
        <v>0</v>
      </c>
    </row>
    <row r="107" spans="1:14" s="1" customFormat="1" ht="15.75" x14ac:dyDescent="0.25">
      <c r="A107" s="104"/>
      <c r="B107" s="124"/>
      <c r="C107" s="104"/>
      <c r="D107" s="104"/>
      <c r="E107" s="104"/>
      <c r="F107" s="126"/>
      <c r="G107" s="104"/>
      <c r="H107" s="116"/>
      <c r="I107" s="116"/>
      <c r="J107" s="46" t="s">
        <v>10</v>
      </c>
      <c r="K107" s="48">
        <v>0</v>
      </c>
      <c r="L107" s="48">
        <v>0</v>
      </c>
      <c r="M107" s="48">
        <v>0</v>
      </c>
    </row>
    <row r="108" spans="1:14" s="1" customFormat="1" ht="15.75" x14ac:dyDescent="0.25">
      <c r="A108" s="101"/>
      <c r="B108" s="125"/>
      <c r="C108" s="101"/>
      <c r="D108" s="101"/>
      <c r="E108" s="101"/>
      <c r="F108" s="109"/>
      <c r="G108" s="101"/>
      <c r="H108" s="103"/>
      <c r="I108" s="103"/>
      <c r="J108" s="45" t="s">
        <v>11</v>
      </c>
      <c r="K108" s="88">
        <v>4867.24</v>
      </c>
      <c r="L108" s="88">
        <v>7286.54</v>
      </c>
      <c r="M108" s="25">
        <v>0</v>
      </c>
    </row>
    <row r="109" spans="1:14" s="19" customFormat="1" ht="15.75" customHeight="1" x14ac:dyDescent="0.25">
      <c r="A109" s="111" t="s">
        <v>248</v>
      </c>
      <c r="B109" s="122" t="s">
        <v>245</v>
      </c>
      <c r="C109" s="111" t="s">
        <v>246</v>
      </c>
      <c r="D109" s="111" t="s">
        <v>112</v>
      </c>
      <c r="E109" s="111" t="s">
        <v>18</v>
      </c>
      <c r="F109" s="115" t="s">
        <v>15</v>
      </c>
      <c r="G109" s="111" t="s">
        <v>26</v>
      </c>
      <c r="H109" s="110">
        <f>I109+K109+L109+M109</f>
        <v>10876.529999999999</v>
      </c>
      <c r="I109" s="110">
        <v>0</v>
      </c>
      <c r="J109" s="45" t="s">
        <v>9</v>
      </c>
      <c r="K109" s="59">
        <f>K111</f>
        <v>6535.74</v>
      </c>
      <c r="L109" s="59">
        <f>L111</f>
        <v>0</v>
      </c>
      <c r="M109" s="59">
        <f>M111</f>
        <v>4340.79</v>
      </c>
      <c r="N109" s="181"/>
    </row>
    <row r="110" spans="1:14" s="19" customFormat="1" ht="15" customHeight="1" x14ac:dyDescent="0.25">
      <c r="A110" s="111"/>
      <c r="B110" s="122"/>
      <c r="C110" s="111"/>
      <c r="D110" s="111"/>
      <c r="E110" s="111"/>
      <c r="F110" s="115"/>
      <c r="G110" s="111"/>
      <c r="H110" s="111"/>
      <c r="I110" s="110"/>
      <c r="J110" s="45" t="s">
        <v>10</v>
      </c>
      <c r="K110" s="59">
        <v>0</v>
      </c>
      <c r="L110" s="59">
        <v>0</v>
      </c>
      <c r="M110" s="59">
        <v>0</v>
      </c>
      <c r="N110" s="181"/>
    </row>
    <row r="111" spans="1:14" s="19" customFormat="1" ht="32.25" customHeight="1" x14ac:dyDescent="0.25">
      <c r="A111" s="111"/>
      <c r="B111" s="122"/>
      <c r="C111" s="111"/>
      <c r="D111" s="57" t="s">
        <v>247</v>
      </c>
      <c r="E111" s="111"/>
      <c r="F111" s="115"/>
      <c r="G111" s="111"/>
      <c r="H111" s="111"/>
      <c r="I111" s="110"/>
      <c r="J111" s="51" t="s">
        <v>11</v>
      </c>
      <c r="K111" s="48">
        <v>6535.74</v>
      </c>
      <c r="L111" s="48">
        <v>0</v>
      </c>
      <c r="M111" s="48">
        <v>4340.79</v>
      </c>
      <c r="N111" s="60"/>
    </row>
    <row r="112" spans="1:14" s="53" customFormat="1" ht="15.75" x14ac:dyDescent="0.25">
      <c r="A112" s="127" t="s">
        <v>32</v>
      </c>
      <c r="B112" s="127"/>
      <c r="C112" s="127"/>
      <c r="D112" s="127"/>
      <c r="E112" s="127"/>
      <c r="F112" s="127"/>
      <c r="G112" s="127"/>
      <c r="H112" s="127"/>
      <c r="I112" s="127"/>
      <c r="J112" s="52" t="s">
        <v>9</v>
      </c>
      <c r="K112" s="10">
        <f t="shared" ref="K112:L112" si="45">K113+K114</f>
        <v>0</v>
      </c>
      <c r="L112" s="10">
        <f t="shared" si="45"/>
        <v>157945.12</v>
      </c>
      <c r="M112" s="10">
        <f t="shared" ref="M112" si="46">M113+M114</f>
        <v>238758.52000000002</v>
      </c>
    </row>
    <row r="113" spans="1:13" s="53" customFormat="1" ht="15.75" x14ac:dyDescent="0.25">
      <c r="A113" s="127"/>
      <c r="B113" s="127"/>
      <c r="C113" s="127"/>
      <c r="D113" s="127"/>
      <c r="E113" s="127"/>
      <c r="F113" s="127"/>
      <c r="G113" s="127"/>
      <c r="H113" s="127"/>
      <c r="I113" s="127"/>
      <c r="J113" s="52" t="s">
        <v>10</v>
      </c>
      <c r="K113" s="10">
        <f>K116+K120</f>
        <v>0</v>
      </c>
      <c r="L113" s="10">
        <f t="shared" ref="L113:M113" si="47">L116+L120</f>
        <v>94767.07</v>
      </c>
      <c r="M113" s="10">
        <f t="shared" si="47"/>
        <v>143254.69</v>
      </c>
    </row>
    <row r="114" spans="1:13" s="53" customFormat="1" ht="15.75" x14ac:dyDescent="0.25">
      <c r="A114" s="127"/>
      <c r="B114" s="127"/>
      <c r="C114" s="127"/>
      <c r="D114" s="127"/>
      <c r="E114" s="127"/>
      <c r="F114" s="127"/>
      <c r="G114" s="127"/>
      <c r="H114" s="127"/>
      <c r="I114" s="127"/>
      <c r="J114" s="52" t="s">
        <v>11</v>
      </c>
      <c r="K114" s="10">
        <f>K117+K121</f>
        <v>0</v>
      </c>
      <c r="L114" s="10">
        <f>L117+L121</f>
        <v>63178.05</v>
      </c>
      <c r="M114" s="10">
        <f>M117+M121</f>
        <v>95503.83</v>
      </c>
    </row>
    <row r="115" spans="1:13" s="1" customFormat="1" ht="15.75" x14ac:dyDescent="0.25">
      <c r="A115" s="100" t="s">
        <v>131</v>
      </c>
      <c r="B115" s="122" t="s">
        <v>169</v>
      </c>
      <c r="C115" s="111" t="s">
        <v>113</v>
      </c>
      <c r="D115" s="111" t="s">
        <v>112</v>
      </c>
      <c r="E115" s="111" t="s">
        <v>18</v>
      </c>
      <c r="F115" s="115" t="s">
        <v>36</v>
      </c>
      <c r="G115" s="111" t="s">
        <v>151</v>
      </c>
      <c r="H115" s="110">
        <f>I115+K115+L115+M115</f>
        <v>56409.929999999993</v>
      </c>
      <c r="I115" s="182">
        <v>0</v>
      </c>
      <c r="J115" s="45" t="s">
        <v>9</v>
      </c>
      <c r="K115" s="25">
        <f t="shared" ref="K115:L115" si="48">K116+K117</f>
        <v>0</v>
      </c>
      <c r="L115" s="25">
        <f t="shared" si="48"/>
        <v>21945.119999999999</v>
      </c>
      <c r="M115" s="25">
        <f t="shared" ref="M115" si="49">M116+M117</f>
        <v>34464.81</v>
      </c>
    </row>
    <row r="116" spans="1:13" s="1" customFormat="1" ht="15.75" x14ac:dyDescent="0.25">
      <c r="A116" s="104"/>
      <c r="B116" s="122"/>
      <c r="C116" s="111"/>
      <c r="D116" s="111"/>
      <c r="E116" s="111"/>
      <c r="F116" s="115"/>
      <c r="G116" s="111"/>
      <c r="H116" s="110"/>
      <c r="I116" s="182"/>
      <c r="J116" s="45" t="s">
        <v>10</v>
      </c>
      <c r="K116" s="8"/>
      <c r="L116" s="8">
        <v>13167.07</v>
      </c>
      <c r="M116" s="25">
        <v>20678.89</v>
      </c>
    </row>
    <row r="117" spans="1:13" s="1" customFormat="1" ht="15.75" customHeight="1" x14ac:dyDescent="0.25">
      <c r="A117" s="104"/>
      <c r="B117" s="122"/>
      <c r="C117" s="111"/>
      <c r="D117" s="111" t="s">
        <v>114</v>
      </c>
      <c r="E117" s="111"/>
      <c r="F117" s="115"/>
      <c r="G117" s="111"/>
      <c r="H117" s="110"/>
      <c r="I117" s="182"/>
      <c r="J117" s="120" t="s">
        <v>11</v>
      </c>
      <c r="K117" s="133">
        <v>0</v>
      </c>
      <c r="L117" s="133">
        <v>8778.0499999999993</v>
      </c>
      <c r="M117" s="133">
        <v>13785.92</v>
      </c>
    </row>
    <row r="118" spans="1:13" s="1" customFormat="1" ht="33.75" customHeight="1" x14ac:dyDescent="0.25">
      <c r="A118" s="101"/>
      <c r="B118" s="122"/>
      <c r="C118" s="111"/>
      <c r="D118" s="111"/>
      <c r="E118" s="111"/>
      <c r="F118" s="115"/>
      <c r="G118" s="111"/>
      <c r="H118" s="110"/>
      <c r="I118" s="182"/>
      <c r="J118" s="120"/>
      <c r="K118" s="133"/>
      <c r="L118" s="133"/>
      <c r="M118" s="133"/>
    </row>
    <row r="119" spans="1:13" s="1" customFormat="1" ht="15.75" x14ac:dyDescent="0.25">
      <c r="A119" s="111" t="s">
        <v>30</v>
      </c>
      <c r="B119" s="154" t="s">
        <v>295</v>
      </c>
      <c r="C119" s="111"/>
      <c r="D119" s="111" t="s">
        <v>112</v>
      </c>
      <c r="E119" s="111" t="s">
        <v>18</v>
      </c>
      <c r="F119" s="115" t="s">
        <v>36</v>
      </c>
      <c r="G119" s="111" t="s">
        <v>26</v>
      </c>
      <c r="H119" s="110">
        <f>I119+K119+L119+M119</f>
        <v>340293.71</v>
      </c>
      <c r="I119" s="110">
        <v>0</v>
      </c>
      <c r="J119" s="45" t="s">
        <v>9</v>
      </c>
      <c r="K119" s="25">
        <f>K120+K121</f>
        <v>0</v>
      </c>
      <c r="L119" s="25">
        <f>L120+L121</f>
        <v>136000</v>
      </c>
      <c r="M119" s="25">
        <f>M120+M121</f>
        <v>204293.71000000002</v>
      </c>
    </row>
    <row r="120" spans="1:13" s="1" customFormat="1" ht="15.75" x14ac:dyDescent="0.25">
      <c r="A120" s="111"/>
      <c r="B120" s="154"/>
      <c r="C120" s="111"/>
      <c r="D120" s="111"/>
      <c r="E120" s="111"/>
      <c r="F120" s="115"/>
      <c r="G120" s="111"/>
      <c r="H120" s="111"/>
      <c r="I120" s="110"/>
      <c r="J120" s="45" t="s">
        <v>10</v>
      </c>
      <c r="K120" s="87">
        <v>0</v>
      </c>
      <c r="L120" s="87">
        <v>81600</v>
      </c>
      <c r="M120" s="91">
        <v>122575.8</v>
      </c>
    </row>
    <row r="121" spans="1:13" s="1" customFormat="1" ht="47.25" customHeight="1" x14ac:dyDescent="0.25">
      <c r="A121" s="111"/>
      <c r="B121" s="154"/>
      <c r="C121" s="111"/>
      <c r="D121" s="41" t="s">
        <v>114</v>
      </c>
      <c r="E121" s="111"/>
      <c r="F121" s="115"/>
      <c r="G121" s="111"/>
      <c r="H121" s="111"/>
      <c r="I121" s="110"/>
      <c r="J121" s="51" t="s">
        <v>11</v>
      </c>
      <c r="K121" s="85">
        <v>0</v>
      </c>
      <c r="L121" s="93">
        <v>54400</v>
      </c>
      <c r="M121" s="92">
        <v>81717.91</v>
      </c>
    </row>
    <row r="122" spans="1:13" s="53" customFormat="1" ht="15.75" x14ac:dyDescent="0.25">
      <c r="A122" s="127" t="s">
        <v>34</v>
      </c>
      <c r="B122" s="127"/>
      <c r="C122" s="127"/>
      <c r="D122" s="127"/>
      <c r="E122" s="127"/>
      <c r="F122" s="127"/>
      <c r="G122" s="127"/>
      <c r="H122" s="127"/>
      <c r="I122" s="127"/>
      <c r="J122" s="52" t="s">
        <v>9</v>
      </c>
      <c r="K122" s="10">
        <f>K123+K124</f>
        <v>2336678.5500000003</v>
      </c>
      <c r="L122" s="10">
        <f t="shared" ref="L122" si="50">L123+L124</f>
        <v>2367228.31</v>
      </c>
      <c r="M122" s="10">
        <f t="shared" ref="M122" si="51">M123+M124</f>
        <v>3379671.89</v>
      </c>
    </row>
    <row r="123" spans="1:13" s="53" customFormat="1" ht="15.75" x14ac:dyDescent="0.25">
      <c r="A123" s="127"/>
      <c r="B123" s="127"/>
      <c r="C123" s="127"/>
      <c r="D123" s="127"/>
      <c r="E123" s="127"/>
      <c r="F123" s="127"/>
      <c r="G123" s="127"/>
      <c r="H123" s="127"/>
      <c r="I123" s="127"/>
      <c r="J123" s="52" t="s">
        <v>10</v>
      </c>
      <c r="K123" s="10">
        <f>K128+K133+K138+K141+K144+K150+K153+K156+K159+K162+K165+K168+K171+K174+K176+K179+K147</f>
        <v>1948503.9700000002</v>
      </c>
      <c r="L123" s="10">
        <f>L128+L133+L138+L141+L144+L150+L153+L156+L159+L162+L165+L168+L171+L174+L176+L179+L147</f>
        <v>2076296.17</v>
      </c>
      <c r="M123" s="10">
        <f t="shared" ref="M123" si="52">M128+M133+M138+M141+M144+M150+M153+M156+M159+M162+M165+M168+M171+M174+M176+M179+M147</f>
        <v>3328802.31</v>
      </c>
    </row>
    <row r="124" spans="1:13" s="53" customFormat="1" ht="15.75" x14ac:dyDescent="0.25">
      <c r="A124" s="127"/>
      <c r="B124" s="127"/>
      <c r="C124" s="127"/>
      <c r="D124" s="127"/>
      <c r="E124" s="127"/>
      <c r="F124" s="127"/>
      <c r="G124" s="127"/>
      <c r="H124" s="127"/>
      <c r="I124" s="127"/>
      <c r="J124" s="52" t="s">
        <v>11</v>
      </c>
      <c r="K124" s="10">
        <f>K126+K129+K131+K134+K136+K139+K142+K145+K148+K151+K154+K157+K160+K163+K166+K169+K172+K180+K182+K184+K187+K189+K193+K195+K199+K203+K205+K207+K209+K211+K213+K191+K201+K197</f>
        <v>388174.58000000007</v>
      </c>
      <c r="L124" s="10">
        <f t="shared" ref="L124:M124" si="53">L126+L129+L131+L134+L136+L139+L142+L145+L148+L151+L154+L157+L160+L163+L166+L169+L172+L180+L182+L184+L187+L189+L193+L195+L199+L203+L205+L207+L209+L211+L213+L191+L201+L197</f>
        <v>290932.14</v>
      </c>
      <c r="M124" s="10">
        <f t="shared" si="53"/>
        <v>50869.58</v>
      </c>
    </row>
    <row r="125" spans="1:13" s="12" customFormat="1" ht="15.75" customHeight="1" x14ac:dyDescent="0.25">
      <c r="A125" s="100" t="s">
        <v>31</v>
      </c>
      <c r="B125" s="123" t="s">
        <v>170</v>
      </c>
      <c r="C125" s="108" t="s">
        <v>311</v>
      </c>
      <c r="D125" s="108" t="s">
        <v>115</v>
      </c>
      <c r="E125" s="100" t="s">
        <v>14</v>
      </c>
      <c r="F125" s="119" t="s">
        <v>276</v>
      </c>
      <c r="G125" s="119">
        <v>2022</v>
      </c>
      <c r="H125" s="112">
        <f>I125+K125+L125+M125</f>
        <v>1139.74</v>
      </c>
      <c r="I125" s="112">
        <v>0</v>
      </c>
      <c r="J125" s="36" t="s">
        <v>9</v>
      </c>
      <c r="K125" s="37">
        <f>K126</f>
        <v>1139.74</v>
      </c>
      <c r="L125" s="37">
        <f t="shared" ref="L125" si="54">L126</f>
        <v>0</v>
      </c>
      <c r="M125" s="37">
        <f t="shared" ref="M125" si="55">M126</f>
        <v>0</v>
      </c>
    </row>
    <row r="126" spans="1:13" s="12" customFormat="1" ht="49.5" customHeight="1" x14ac:dyDescent="0.25">
      <c r="A126" s="104"/>
      <c r="B126" s="124"/>
      <c r="C126" s="126"/>
      <c r="D126" s="109"/>
      <c r="E126" s="104"/>
      <c r="F126" s="113"/>
      <c r="G126" s="113"/>
      <c r="H126" s="113"/>
      <c r="I126" s="114"/>
      <c r="J126" s="38" t="s">
        <v>11</v>
      </c>
      <c r="K126" s="37">
        <v>1139.74</v>
      </c>
      <c r="L126" s="37">
        <v>0</v>
      </c>
      <c r="M126" s="37">
        <v>0</v>
      </c>
    </row>
    <row r="127" spans="1:13" s="1" customFormat="1" ht="15.75" customHeight="1" x14ac:dyDescent="0.25">
      <c r="A127" s="104"/>
      <c r="B127" s="124"/>
      <c r="C127" s="126"/>
      <c r="D127" s="100" t="s">
        <v>37</v>
      </c>
      <c r="E127" s="104"/>
      <c r="F127" s="108" t="s">
        <v>36</v>
      </c>
      <c r="G127" s="100" t="s">
        <v>23</v>
      </c>
      <c r="H127" s="102">
        <f>I127+K127+L127+M127</f>
        <v>475871.6</v>
      </c>
      <c r="I127" s="102">
        <v>138588.93</v>
      </c>
      <c r="J127" s="46" t="s">
        <v>9</v>
      </c>
      <c r="K127" s="61">
        <f>K128+K129</f>
        <v>337282.67</v>
      </c>
      <c r="L127" s="61">
        <f t="shared" ref="L127:M127" si="56">L128+L129</f>
        <v>0</v>
      </c>
      <c r="M127" s="61">
        <f t="shared" si="56"/>
        <v>0</v>
      </c>
    </row>
    <row r="128" spans="1:13" s="1" customFormat="1" ht="15.75" x14ac:dyDescent="0.25">
      <c r="A128" s="104"/>
      <c r="B128" s="124"/>
      <c r="C128" s="126"/>
      <c r="D128" s="104"/>
      <c r="E128" s="104"/>
      <c r="F128" s="126"/>
      <c r="G128" s="104"/>
      <c r="H128" s="116"/>
      <c r="I128" s="116"/>
      <c r="J128" s="45" t="s">
        <v>10</v>
      </c>
      <c r="K128" s="8">
        <f>206140+34297.72</f>
        <v>240437.72</v>
      </c>
      <c r="L128" s="25">
        <v>0</v>
      </c>
      <c r="M128" s="25">
        <v>0</v>
      </c>
    </row>
    <row r="129" spans="1:14" s="1" customFormat="1" ht="15.75" x14ac:dyDescent="0.25">
      <c r="A129" s="101"/>
      <c r="B129" s="125"/>
      <c r="C129" s="109"/>
      <c r="D129" s="101"/>
      <c r="E129" s="101"/>
      <c r="F129" s="109"/>
      <c r="G129" s="101"/>
      <c r="H129" s="103"/>
      <c r="I129" s="103"/>
      <c r="J129" s="45" t="s">
        <v>11</v>
      </c>
      <c r="K129" s="25">
        <f>96844.95</f>
        <v>96844.95</v>
      </c>
      <c r="L129" s="25">
        <v>0</v>
      </c>
      <c r="M129" s="25">
        <v>0</v>
      </c>
    </row>
    <row r="130" spans="1:14" s="12" customFormat="1" ht="15.75" customHeight="1" x14ac:dyDescent="0.25">
      <c r="A130" s="100" t="s">
        <v>244</v>
      </c>
      <c r="B130" s="123" t="s">
        <v>171</v>
      </c>
      <c r="C130" s="108" t="s">
        <v>312</v>
      </c>
      <c r="D130" s="108" t="s">
        <v>115</v>
      </c>
      <c r="E130" s="100" t="s">
        <v>14</v>
      </c>
      <c r="F130" s="119" t="s">
        <v>276</v>
      </c>
      <c r="G130" s="119">
        <v>2022</v>
      </c>
      <c r="H130" s="112">
        <f>I130+K130+L130+M130</f>
        <v>1076.44</v>
      </c>
      <c r="I130" s="112">
        <v>0</v>
      </c>
      <c r="J130" s="36" t="s">
        <v>9</v>
      </c>
      <c r="K130" s="37">
        <f>K131</f>
        <v>1076.44</v>
      </c>
      <c r="L130" s="37">
        <f t="shared" ref="L130" si="57">L131</f>
        <v>0</v>
      </c>
      <c r="M130" s="37">
        <f t="shared" ref="M130" si="58">M131</f>
        <v>0</v>
      </c>
    </row>
    <row r="131" spans="1:14" s="12" customFormat="1" ht="49.5" customHeight="1" x14ac:dyDescent="0.25">
      <c r="A131" s="104"/>
      <c r="B131" s="124"/>
      <c r="C131" s="126"/>
      <c r="D131" s="109"/>
      <c r="E131" s="104"/>
      <c r="F131" s="113"/>
      <c r="G131" s="113"/>
      <c r="H131" s="113"/>
      <c r="I131" s="114"/>
      <c r="J131" s="38" t="s">
        <v>11</v>
      </c>
      <c r="K131" s="37">
        <f>580+496.44</f>
        <v>1076.44</v>
      </c>
      <c r="L131" s="37">
        <v>0</v>
      </c>
      <c r="M131" s="37">
        <v>0</v>
      </c>
      <c r="N131" s="39">
        <v>131</v>
      </c>
    </row>
    <row r="132" spans="1:14" s="1" customFormat="1" ht="15" customHeight="1" x14ac:dyDescent="0.25">
      <c r="A132" s="104"/>
      <c r="B132" s="124"/>
      <c r="C132" s="126"/>
      <c r="D132" s="100" t="s">
        <v>37</v>
      </c>
      <c r="E132" s="104"/>
      <c r="F132" s="108" t="s">
        <v>36</v>
      </c>
      <c r="G132" s="100" t="s">
        <v>23</v>
      </c>
      <c r="H132" s="102">
        <f>I132+K132+L132+M132</f>
        <v>304869.73</v>
      </c>
      <c r="I132" s="102">
        <v>92288.18</v>
      </c>
      <c r="J132" s="46" t="s">
        <v>9</v>
      </c>
      <c r="K132" s="48">
        <f>K133+K134</f>
        <v>212581.55000000002</v>
      </c>
      <c r="L132" s="48">
        <f t="shared" ref="L132:M132" si="59">L133+L134</f>
        <v>0</v>
      </c>
      <c r="M132" s="48">
        <f t="shared" si="59"/>
        <v>0</v>
      </c>
    </row>
    <row r="133" spans="1:14" s="1" customFormat="1" ht="15.75" x14ac:dyDescent="0.25">
      <c r="A133" s="104"/>
      <c r="B133" s="124"/>
      <c r="C133" s="126"/>
      <c r="D133" s="104"/>
      <c r="E133" s="104"/>
      <c r="F133" s="126"/>
      <c r="G133" s="104"/>
      <c r="H133" s="116"/>
      <c r="I133" s="116"/>
      <c r="J133" s="45" t="s">
        <v>10</v>
      </c>
      <c r="K133" s="25">
        <v>209526.07</v>
      </c>
      <c r="L133" s="25">
        <v>0</v>
      </c>
      <c r="M133" s="25">
        <v>0</v>
      </c>
    </row>
    <row r="134" spans="1:14" s="1" customFormat="1" ht="15.75" x14ac:dyDescent="0.25">
      <c r="A134" s="101"/>
      <c r="B134" s="125"/>
      <c r="C134" s="109"/>
      <c r="D134" s="101"/>
      <c r="E134" s="101"/>
      <c r="F134" s="109"/>
      <c r="G134" s="101"/>
      <c r="H134" s="103"/>
      <c r="I134" s="103"/>
      <c r="J134" s="45" t="s">
        <v>11</v>
      </c>
      <c r="K134" s="25">
        <f>3046.04+9.44</f>
        <v>3055.48</v>
      </c>
      <c r="L134" s="25">
        <v>0</v>
      </c>
      <c r="M134" s="25">
        <v>0</v>
      </c>
      <c r="N134" s="11"/>
    </row>
    <row r="135" spans="1:14" s="12" customFormat="1" ht="15.75" customHeight="1" x14ac:dyDescent="0.25">
      <c r="A135" s="100" t="s">
        <v>33</v>
      </c>
      <c r="B135" s="105" t="s">
        <v>172</v>
      </c>
      <c r="C135" s="100" t="s">
        <v>116</v>
      </c>
      <c r="D135" s="108" t="s">
        <v>115</v>
      </c>
      <c r="E135" s="100" t="s">
        <v>14</v>
      </c>
      <c r="F135" s="119" t="s">
        <v>276</v>
      </c>
      <c r="G135" s="119">
        <v>2022</v>
      </c>
      <c r="H135" s="112">
        <f>I135+K135+L135+M135</f>
        <v>12316.75</v>
      </c>
      <c r="I135" s="112">
        <v>0</v>
      </c>
      <c r="J135" s="36" t="s">
        <v>9</v>
      </c>
      <c r="K135" s="37">
        <f>K136</f>
        <v>12316.75</v>
      </c>
      <c r="L135" s="37">
        <f t="shared" ref="L135" si="60">L136</f>
        <v>0</v>
      </c>
      <c r="M135" s="37">
        <f t="shared" ref="M135" si="61">M136</f>
        <v>0</v>
      </c>
    </row>
    <row r="136" spans="1:14" s="12" customFormat="1" ht="49.5" customHeight="1" x14ac:dyDescent="0.25">
      <c r="A136" s="104"/>
      <c r="B136" s="106"/>
      <c r="C136" s="104"/>
      <c r="D136" s="109"/>
      <c r="E136" s="104"/>
      <c r="F136" s="113"/>
      <c r="G136" s="113"/>
      <c r="H136" s="113"/>
      <c r="I136" s="114"/>
      <c r="J136" s="38" t="s">
        <v>11</v>
      </c>
      <c r="K136" s="93">
        <f>15316.75-3000</f>
        <v>12316.75</v>
      </c>
      <c r="L136" s="37">
        <v>0</v>
      </c>
      <c r="M136" s="37">
        <v>0</v>
      </c>
      <c r="N136" s="39"/>
    </row>
    <row r="137" spans="1:14" s="1" customFormat="1" ht="15.75" customHeight="1" x14ac:dyDescent="0.25">
      <c r="A137" s="104"/>
      <c r="B137" s="106"/>
      <c r="C137" s="104"/>
      <c r="D137" s="100" t="s">
        <v>37</v>
      </c>
      <c r="E137" s="104"/>
      <c r="F137" s="108" t="s">
        <v>36</v>
      </c>
      <c r="G137" s="100" t="s">
        <v>26</v>
      </c>
      <c r="H137" s="102">
        <f>I137+K137+L137+M137</f>
        <v>253789.12999999998</v>
      </c>
      <c r="I137" s="102">
        <v>0</v>
      </c>
      <c r="J137" s="46" t="s">
        <v>9</v>
      </c>
      <c r="K137" s="48">
        <f>K138+K139</f>
        <v>306.3</v>
      </c>
      <c r="L137" s="48">
        <f>L138+L139</f>
        <v>253482.83</v>
      </c>
      <c r="M137" s="48">
        <f>M138+M139</f>
        <v>0</v>
      </c>
    </row>
    <row r="138" spans="1:14" s="1" customFormat="1" ht="15.75" x14ac:dyDescent="0.25">
      <c r="A138" s="104"/>
      <c r="B138" s="106"/>
      <c r="C138" s="104"/>
      <c r="D138" s="104"/>
      <c r="E138" s="104"/>
      <c r="F138" s="126"/>
      <c r="G138" s="104"/>
      <c r="H138" s="116"/>
      <c r="I138" s="116"/>
      <c r="J138" s="45" t="s">
        <v>10</v>
      </c>
      <c r="K138" s="25">
        <v>0</v>
      </c>
      <c r="L138" s="25">
        <v>250948</v>
      </c>
      <c r="M138" s="25">
        <v>0</v>
      </c>
    </row>
    <row r="139" spans="1:14" s="1" customFormat="1" ht="15.75" x14ac:dyDescent="0.25">
      <c r="A139" s="101"/>
      <c r="B139" s="107"/>
      <c r="C139" s="101"/>
      <c r="D139" s="101"/>
      <c r="E139" s="101"/>
      <c r="F139" s="109"/>
      <c r="G139" s="101"/>
      <c r="H139" s="103"/>
      <c r="I139" s="103"/>
      <c r="J139" s="45" t="s">
        <v>11</v>
      </c>
      <c r="K139" s="25">
        <f>306.3</f>
        <v>306.3</v>
      </c>
      <c r="L139" s="99">
        <v>2534.83</v>
      </c>
      <c r="M139" s="99">
        <v>0</v>
      </c>
    </row>
    <row r="140" spans="1:14" s="1" customFormat="1" ht="15.75" x14ac:dyDescent="0.25">
      <c r="A140" s="111" t="s">
        <v>35</v>
      </c>
      <c r="B140" s="154" t="s">
        <v>249</v>
      </c>
      <c r="C140" s="111" t="s">
        <v>117</v>
      </c>
      <c r="D140" s="100" t="s">
        <v>115</v>
      </c>
      <c r="E140" s="111" t="s">
        <v>14</v>
      </c>
      <c r="F140" s="115" t="s">
        <v>73</v>
      </c>
      <c r="G140" s="111" t="s">
        <v>23</v>
      </c>
      <c r="H140" s="110">
        <f>I140+K140+L140+M140</f>
        <v>8825.98</v>
      </c>
      <c r="I140" s="110">
        <v>2351.65</v>
      </c>
      <c r="J140" s="45" t="s">
        <v>9</v>
      </c>
      <c r="K140" s="25">
        <f>K141+K142</f>
        <v>6474.33</v>
      </c>
      <c r="L140" s="99">
        <f t="shared" ref="L140:M140" si="62">L141+L142</f>
        <v>0</v>
      </c>
      <c r="M140" s="99">
        <f t="shared" si="62"/>
        <v>0</v>
      </c>
      <c r="N140" s="40"/>
    </row>
    <row r="141" spans="1:14" s="1" customFormat="1" ht="15.75" x14ac:dyDescent="0.25">
      <c r="A141" s="111"/>
      <c r="B141" s="154"/>
      <c r="C141" s="111"/>
      <c r="D141" s="101"/>
      <c r="E141" s="111"/>
      <c r="F141" s="115"/>
      <c r="G141" s="111"/>
      <c r="H141" s="111"/>
      <c r="I141" s="110"/>
      <c r="J141" s="45" t="s">
        <v>10</v>
      </c>
      <c r="K141" s="87">
        <v>3149.5</v>
      </c>
      <c r="L141" s="99">
        <v>0</v>
      </c>
      <c r="M141" s="99">
        <v>0</v>
      </c>
      <c r="N141" s="40"/>
    </row>
    <row r="142" spans="1:14" s="1" customFormat="1" ht="15.75" x14ac:dyDescent="0.25">
      <c r="A142" s="111"/>
      <c r="B142" s="154"/>
      <c r="C142" s="111"/>
      <c r="D142" s="42" t="s">
        <v>37</v>
      </c>
      <c r="E142" s="111"/>
      <c r="F142" s="115"/>
      <c r="G142" s="111"/>
      <c r="H142" s="111"/>
      <c r="I142" s="110"/>
      <c r="J142" s="45" t="s">
        <v>11</v>
      </c>
      <c r="K142" s="87">
        <v>3324.83</v>
      </c>
      <c r="L142" s="99">
        <v>0</v>
      </c>
      <c r="M142" s="99">
        <v>0</v>
      </c>
      <c r="N142" s="40"/>
    </row>
    <row r="143" spans="1:14" s="1" customFormat="1" ht="15.75" customHeight="1" x14ac:dyDescent="0.25">
      <c r="A143" s="111" t="s">
        <v>38</v>
      </c>
      <c r="B143" s="122" t="s">
        <v>173</v>
      </c>
      <c r="C143" s="111" t="s">
        <v>117</v>
      </c>
      <c r="D143" s="111" t="s">
        <v>115</v>
      </c>
      <c r="E143" s="111" t="s">
        <v>14</v>
      </c>
      <c r="F143" s="115" t="s">
        <v>15</v>
      </c>
      <c r="G143" s="111" t="s">
        <v>25</v>
      </c>
      <c r="H143" s="110">
        <f>I143+K143+L143+M143</f>
        <v>16441.330000000002</v>
      </c>
      <c r="I143" s="110">
        <v>558.25</v>
      </c>
      <c r="J143" s="45" t="s">
        <v>9</v>
      </c>
      <c r="K143" s="25">
        <f t="shared" ref="K143:L143" si="63">K144+K145</f>
        <v>15883.08</v>
      </c>
      <c r="L143" s="99">
        <f t="shared" si="63"/>
        <v>0</v>
      </c>
      <c r="M143" s="99">
        <f t="shared" ref="M143" si="64">M144+M145</f>
        <v>0</v>
      </c>
    </row>
    <row r="144" spans="1:14" s="1" customFormat="1" ht="15.75" x14ac:dyDescent="0.25">
      <c r="A144" s="111"/>
      <c r="B144" s="122"/>
      <c r="C144" s="111"/>
      <c r="D144" s="111"/>
      <c r="E144" s="111"/>
      <c r="F144" s="115"/>
      <c r="G144" s="111"/>
      <c r="H144" s="111"/>
      <c r="I144" s="110"/>
      <c r="J144" s="45" t="s">
        <v>10</v>
      </c>
      <c r="K144" s="25">
        <v>15724.25</v>
      </c>
      <c r="L144" s="99">
        <v>0</v>
      </c>
      <c r="M144" s="99">
        <v>0</v>
      </c>
    </row>
    <row r="145" spans="1:14" s="1" customFormat="1" ht="33.75" customHeight="1" x14ac:dyDescent="0.25">
      <c r="A145" s="111"/>
      <c r="B145" s="122"/>
      <c r="C145" s="111"/>
      <c r="D145" s="42" t="s">
        <v>37</v>
      </c>
      <c r="E145" s="111"/>
      <c r="F145" s="115"/>
      <c r="G145" s="111"/>
      <c r="H145" s="111"/>
      <c r="I145" s="110"/>
      <c r="J145" s="45" t="s">
        <v>11</v>
      </c>
      <c r="K145" s="99">
        <f>1024.31-865.48</f>
        <v>158.82999999999993</v>
      </c>
      <c r="L145" s="99">
        <v>0</v>
      </c>
      <c r="M145" s="99">
        <v>0</v>
      </c>
    </row>
    <row r="146" spans="1:14" s="12" customFormat="1" ht="15.75" customHeight="1" x14ac:dyDescent="0.25">
      <c r="A146" s="100" t="s">
        <v>39</v>
      </c>
      <c r="B146" s="123" t="s">
        <v>174</v>
      </c>
      <c r="C146" s="100" t="s">
        <v>118</v>
      </c>
      <c r="D146" s="108" t="s">
        <v>115</v>
      </c>
      <c r="E146" s="100" t="s">
        <v>14</v>
      </c>
      <c r="F146" s="108" t="s">
        <v>279</v>
      </c>
      <c r="G146" s="119" t="s">
        <v>23</v>
      </c>
      <c r="H146" s="112">
        <f>I146+K146+L146+M146</f>
        <v>7978.27</v>
      </c>
      <c r="I146" s="112">
        <v>36</v>
      </c>
      <c r="J146" s="36" t="s">
        <v>9</v>
      </c>
      <c r="K146" s="37">
        <f>K147+K148</f>
        <v>7942.27</v>
      </c>
      <c r="L146" s="37">
        <f t="shared" ref="L146:M146" si="65">L147+L148</f>
        <v>0</v>
      </c>
      <c r="M146" s="37">
        <f t="shared" si="65"/>
        <v>0</v>
      </c>
    </row>
    <row r="147" spans="1:14" s="12" customFormat="1" ht="15.75" customHeight="1" x14ac:dyDescent="0.25">
      <c r="A147" s="104"/>
      <c r="B147" s="124"/>
      <c r="C147" s="104"/>
      <c r="D147" s="126"/>
      <c r="E147" s="104"/>
      <c r="F147" s="126"/>
      <c r="G147" s="131"/>
      <c r="H147" s="129"/>
      <c r="I147" s="129"/>
      <c r="J147" s="80" t="s">
        <v>10</v>
      </c>
      <c r="K147" s="93">
        <v>5514.79</v>
      </c>
      <c r="L147" s="93">
        <v>0</v>
      </c>
      <c r="M147" s="37">
        <v>0</v>
      </c>
    </row>
    <row r="148" spans="1:14" s="12" customFormat="1" ht="15.75" x14ac:dyDescent="0.25">
      <c r="A148" s="104"/>
      <c r="B148" s="124"/>
      <c r="C148" s="104"/>
      <c r="D148" s="109"/>
      <c r="E148" s="104"/>
      <c r="F148" s="109"/>
      <c r="G148" s="113"/>
      <c r="H148" s="113"/>
      <c r="I148" s="114"/>
      <c r="J148" s="38" t="s">
        <v>11</v>
      </c>
      <c r="K148" s="96">
        <v>2427.48</v>
      </c>
      <c r="L148" s="93">
        <v>0</v>
      </c>
      <c r="M148" s="37">
        <v>0</v>
      </c>
    </row>
    <row r="149" spans="1:14" s="1" customFormat="1" ht="15.75" customHeight="1" x14ac:dyDescent="0.25">
      <c r="A149" s="104"/>
      <c r="B149" s="124"/>
      <c r="C149" s="104"/>
      <c r="D149" s="100" t="s">
        <v>37</v>
      </c>
      <c r="E149" s="104"/>
      <c r="F149" s="108" t="s">
        <v>15</v>
      </c>
      <c r="G149" s="100" t="s">
        <v>22</v>
      </c>
      <c r="H149" s="102">
        <f>I149+K149+L149+M149</f>
        <v>52632.130000000005</v>
      </c>
      <c r="I149" s="102">
        <v>0.55000000000000004</v>
      </c>
      <c r="J149" s="46" t="s">
        <v>9</v>
      </c>
      <c r="K149" s="92">
        <f>K150+K151</f>
        <v>0</v>
      </c>
      <c r="L149" s="92">
        <f>L150+L151</f>
        <v>52631.58</v>
      </c>
      <c r="M149" s="48">
        <f>M150+M151</f>
        <v>0</v>
      </c>
    </row>
    <row r="150" spans="1:14" s="1" customFormat="1" ht="15.75" x14ac:dyDescent="0.25">
      <c r="A150" s="104"/>
      <c r="B150" s="124"/>
      <c r="C150" s="104"/>
      <c r="D150" s="104"/>
      <c r="E150" s="104"/>
      <c r="F150" s="126"/>
      <c r="G150" s="104"/>
      <c r="H150" s="116"/>
      <c r="I150" s="116"/>
      <c r="J150" s="45" t="s">
        <v>10</v>
      </c>
      <c r="K150" s="91">
        <v>0</v>
      </c>
      <c r="L150" s="91">
        <v>50000</v>
      </c>
      <c r="M150" s="25">
        <v>0</v>
      </c>
    </row>
    <row r="151" spans="1:14" s="1" customFormat="1" ht="15.75" x14ac:dyDescent="0.25">
      <c r="A151" s="101"/>
      <c r="B151" s="125"/>
      <c r="C151" s="101"/>
      <c r="D151" s="101"/>
      <c r="E151" s="101"/>
      <c r="F151" s="109"/>
      <c r="G151" s="101"/>
      <c r="H151" s="103"/>
      <c r="I151" s="103"/>
      <c r="J151" s="45" t="s">
        <v>11</v>
      </c>
      <c r="K151" s="99">
        <v>0</v>
      </c>
      <c r="L151" s="91">
        <v>2631.58</v>
      </c>
      <c r="M151" s="25">
        <v>0</v>
      </c>
    </row>
    <row r="152" spans="1:14" s="1" customFormat="1" ht="15.75" x14ac:dyDescent="0.25">
      <c r="A152" s="111" t="s">
        <v>215</v>
      </c>
      <c r="B152" s="122" t="s">
        <v>175</v>
      </c>
      <c r="C152" s="115" t="s">
        <v>313</v>
      </c>
      <c r="D152" s="42" t="s">
        <v>115</v>
      </c>
      <c r="E152" s="111" t="s">
        <v>14</v>
      </c>
      <c r="F152" s="108" t="s">
        <v>36</v>
      </c>
      <c r="G152" s="100" t="s">
        <v>20</v>
      </c>
      <c r="H152" s="102">
        <f>I152+K152+L152+M152</f>
        <v>125418.81999999999</v>
      </c>
      <c r="I152" s="102">
        <v>18.36</v>
      </c>
      <c r="J152" s="46" t="s">
        <v>9</v>
      </c>
      <c r="K152" s="48">
        <f>K153+K154</f>
        <v>125400.45999999999</v>
      </c>
      <c r="L152" s="48">
        <f t="shared" ref="L152:M152" si="66">L153+L154</f>
        <v>0</v>
      </c>
      <c r="M152" s="48">
        <f t="shared" si="66"/>
        <v>0</v>
      </c>
      <c r="N152" s="1">
        <v>483</v>
      </c>
    </row>
    <row r="153" spans="1:14" s="1" customFormat="1" ht="15.75" x14ac:dyDescent="0.25">
      <c r="A153" s="111"/>
      <c r="B153" s="122"/>
      <c r="C153" s="115"/>
      <c r="D153" s="111" t="s">
        <v>37</v>
      </c>
      <c r="E153" s="111"/>
      <c r="F153" s="126"/>
      <c r="G153" s="104"/>
      <c r="H153" s="116"/>
      <c r="I153" s="116"/>
      <c r="J153" s="45" t="s">
        <v>10</v>
      </c>
      <c r="K153" s="79">
        <v>110000</v>
      </c>
      <c r="L153" s="25">
        <v>0</v>
      </c>
      <c r="M153" s="25">
        <v>0</v>
      </c>
    </row>
    <row r="154" spans="1:14" s="1" customFormat="1" ht="15.75" x14ac:dyDescent="0.25">
      <c r="A154" s="111"/>
      <c r="B154" s="122"/>
      <c r="C154" s="115"/>
      <c r="D154" s="111"/>
      <c r="E154" s="111"/>
      <c r="F154" s="109"/>
      <c r="G154" s="101"/>
      <c r="H154" s="103"/>
      <c r="I154" s="103"/>
      <c r="J154" s="45" t="s">
        <v>11</v>
      </c>
      <c r="K154" s="25">
        <v>15400.46</v>
      </c>
      <c r="L154" s="25">
        <v>0</v>
      </c>
      <c r="M154" s="25">
        <v>0</v>
      </c>
    </row>
    <row r="155" spans="1:14" s="62" customFormat="1" ht="15.75" x14ac:dyDescent="0.25">
      <c r="A155" s="115" t="s">
        <v>252</v>
      </c>
      <c r="B155" s="154" t="s">
        <v>250</v>
      </c>
      <c r="C155" s="115" t="s">
        <v>251</v>
      </c>
      <c r="D155" s="94" t="s">
        <v>115</v>
      </c>
      <c r="E155" s="115" t="s">
        <v>14</v>
      </c>
      <c r="F155" s="115" t="s">
        <v>73</v>
      </c>
      <c r="G155" s="115" t="s">
        <v>23</v>
      </c>
      <c r="H155" s="132">
        <f>I155+K155+L155+M155</f>
        <v>8287.7999999999993</v>
      </c>
      <c r="I155" s="132">
        <v>37.799999999999997</v>
      </c>
      <c r="J155" s="98" t="s">
        <v>9</v>
      </c>
      <c r="K155" s="99">
        <f>K156+K157</f>
        <v>8250</v>
      </c>
      <c r="L155" s="99">
        <f t="shared" ref="L155:M155" si="67">L156+L157</f>
        <v>0</v>
      </c>
      <c r="M155" s="99">
        <f t="shared" si="67"/>
        <v>0</v>
      </c>
      <c r="N155" s="194"/>
    </row>
    <row r="156" spans="1:14" s="62" customFormat="1" ht="15.75" x14ac:dyDescent="0.25">
      <c r="A156" s="115"/>
      <c r="B156" s="154"/>
      <c r="C156" s="115"/>
      <c r="D156" s="108" t="s">
        <v>37</v>
      </c>
      <c r="E156" s="115"/>
      <c r="F156" s="115"/>
      <c r="G156" s="115"/>
      <c r="H156" s="115"/>
      <c r="I156" s="132"/>
      <c r="J156" s="98" t="s">
        <v>10</v>
      </c>
      <c r="K156" s="99">
        <v>8167.5</v>
      </c>
      <c r="L156" s="99">
        <v>0</v>
      </c>
      <c r="M156" s="99">
        <v>0</v>
      </c>
      <c r="N156" s="194"/>
    </row>
    <row r="157" spans="1:14" s="62" customFormat="1" ht="15.75" x14ac:dyDescent="0.25">
      <c r="A157" s="115"/>
      <c r="B157" s="154"/>
      <c r="C157" s="115"/>
      <c r="D157" s="109"/>
      <c r="E157" s="115"/>
      <c r="F157" s="115"/>
      <c r="G157" s="115"/>
      <c r="H157" s="115"/>
      <c r="I157" s="132"/>
      <c r="J157" s="98" t="s">
        <v>11</v>
      </c>
      <c r="K157" s="99">
        <v>82.5</v>
      </c>
      <c r="L157" s="99">
        <v>0</v>
      </c>
      <c r="M157" s="99">
        <v>0</v>
      </c>
      <c r="N157" s="194"/>
    </row>
    <row r="158" spans="1:14" s="62" customFormat="1" ht="15.75" x14ac:dyDescent="0.25">
      <c r="A158" s="108" t="s">
        <v>40</v>
      </c>
      <c r="B158" s="105" t="s">
        <v>176</v>
      </c>
      <c r="C158" s="108" t="s">
        <v>47</v>
      </c>
      <c r="D158" s="108" t="s">
        <v>115</v>
      </c>
      <c r="E158" s="108" t="s">
        <v>14</v>
      </c>
      <c r="F158" s="115" t="s">
        <v>73</v>
      </c>
      <c r="G158" s="115">
        <v>2022</v>
      </c>
      <c r="H158" s="132">
        <f>I158+K158+L158+M158</f>
        <v>6036.1900000000005</v>
      </c>
      <c r="I158" s="132">
        <v>37.799999999999997</v>
      </c>
      <c r="J158" s="98" t="s">
        <v>9</v>
      </c>
      <c r="K158" s="99">
        <f t="shared" ref="K158:M158" si="68">K159+K160</f>
        <v>5998.39</v>
      </c>
      <c r="L158" s="99">
        <f t="shared" si="68"/>
        <v>0</v>
      </c>
      <c r="M158" s="99">
        <f t="shared" si="68"/>
        <v>0</v>
      </c>
    </row>
    <row r="159" spans="1:14" s="62" customFormat="1" ht="15.75" x14ac:dyDescent="0.25">
      <c r="A159" s="126"/>
      <c r="B159" s="106"/>
      <c r="C159" s="126"/>
      <c r="D159" s="126"/>
      <c r="E159" s="126"/>
      <c r="F159" s="115"/>
      <c r="G159" s="115"/>
      <c r="H159" s="115"/>
      <c r="I159" s="132"/>
      <c r="J159" s="98" t="s">
        <v>10</v>
      </c>
      <c r="K159" s="99">
        <v>4007.98</v>
      </c>
      <c r="L159" s="99">
        <v>0</v>
      </c>
      <c r="M159" s="99">
        <v>0</v>
      </c>
    </row>
    <row r="160" spans="1:14" s="62" customFormat="1" ht="15.75" x14ac:dyDescent="0.25">
      <c r="A160" s="126"/>
      <c r="B160" s="106"/>
      <c r="C160" s="126"/>
      <c r="D160" s="109"/>
      <c r="E160" s="126"/>
      <c r="F160" s="115"/>
      <c r="G160" s="115"/>
      <c r="H160" s="115"/>
      <c r="I160" s="132"/>
      <c r="J160" s="98" t="s">
        <v>11</v>
      </c>
      <c r="K160" s="99">
        <v>1990.41</v>
      </c>
      <c r="L160" s="99">
        <v>0</v>
      </c>
      <c r="M160" s="99">
        <v>0</v>
      </c>
    </row>
    <row r="161" spans="1:15" s="62" customFormat="1" ht="15.75" customHeight="1" x14ac:dyDescent="0.25">
      <c r="A161" s="126"/>
      <c r="B161" s="106"/>
      <c r="C161" s="126"/>
      <c r="D161" s="108" t="s">
        <v>37</v>
      </c>
      <c r="E161" s="126"/>
      <c r="F161" s="115" t="s">
        <v>15</v>
      </c>
      <c r="G161" s="115" t="s">
        <v>22</v>
      </c>
      <c r="H161" s="132">
        <f>I161+K161+L161+M161</f>
        <v>987.14</v>
      </c>
      <c r="I161" s="132">
        <v>22.03</v>
      </c>
      <c r="J161" s="98" t="s">
        <v>9</v>
      </c>
      <c r="K161" s="99">
        <f t="shared" ref="K161:L161" si="69">K162+K163</f>
        <v>219.26</v>
      </c>
      <c r="L161" s="99">
        <f t="shared" si="69"/>
        <v>745.85</v>
      </c>
      <c r="M161" s="99">
        <f t="shared" ref="M161" si="70">M162+M163</f>
        <v>0</v>
      </c>
    </row>
    <row r="162" spans="1:15" s="62" customFormat="1" ht="15.75" x14ac:dyDescent="0.25">
      <c r="A162" s="126"/>
      <c r="B162" s="106"/>
      <c r="C162" s="126"/>
      <c r="D162" s="126"/>
      <c r="E162" s="126"/>
      <c r="F162" s="115"/>
      <c r="G162" s="115"/>
      <c r="H162" s="115"/>
      <c r="I162" s="132"/>
      <c r="J162" s="98" t="s">
        <v>10</v>
      </c>
      <c r="K162" s="99">
        <v>0</v>
      </c>
      <c r="L162" s="99">
        <v>0</v>
      </c>
      <c r="M162" s="99">
        <v>0</v>
      </c>
    </row>
    <row r="163" spans="1:15" s="62" customFormat="1" ht="15.75" x14ac:dyDescent="0.25">
      <c r="A163" s="109"/>
      <c r="B163" s="107"/>
      <c r="C163" s="109"/>
      <c r="D163" s="109"/>
      <c r="E163" s="109"/>
      <c r="F163" s="115"/>
      <c r="G163" s="115"/>
      <c r="H163" s="115"/>
      <c r="I163" s="132"/>
      <c r="J163" s="98" t="s">
        <v>11</v>
      </c>
      <c r="K163" s="99">
        <v>219.26</v>
      </c>
      <c r="L163" s="99">
        <v>745.85</v>
      </c>
      <c r="M163" s="99">
        <v>0</v>
      </c>
    </row>
    <row r="164" spans="1:15" s="62" customFormat="1" ht="15.75" x14ac:dyDescent="0.25">
      <c r="A164" s="115" t="s">
        <v>41</v>
      </c>
      <c r="B164" s="154" t="s">
        <v>177</v>
      </c>
      <c r="C164" s="115" t="s">
        <v>49</v>
      </c>
      <c r="D164" s="115" t="s">
        <v>115</v>
      </c>
      <c r="E164" s="115" t="s">
        <v>14</v>
      </c>
      <c r="F164" s="115" t="s">
        <v>73</v>
      </c>
      <c r="G164" s="115" t="s">
        <v>20</v>
      </c>
      <c r="H164" s="132">
        <f>I164+K164+L164+M164</f>
        <v>20000</v>
      </c>
      <c r="I164" s="132">
        <v>0</v>
      </c>
      <c r="J164" s="98" t="s">
        <v>9</v>
      </c>
      <c r="K164" s="99">
        <f t="shared" ref="K164:L164" si="71">K165+K166</f>
        <v>20000</v>
      </c>
      <c r="L164" s="99">
        <f t="shared" si="71"/>
        <v>0</v>
      </c>
      <c r="M164" s="99">
        <f t="shared" ref="M164" si="72">M165+M166</f>
        <v>0</v>
      </c>
    </row>
    <row r="165" spans="1:15" s="62" customFormat="1" ht="15.75" x14ac:dyDescent="0.25">
      <c r="A165" s="115"/>
      <c r="B165" s="154"/>
      <c r="C165" s="115"/>
      <c r="D165" s="115"/>
      <c r="E165" s="115"/>
      <c r="F165" s="115"/>
      <c r="G165" s="115"/>
      <c r="H165" s="115"/>
      <c r="I165" s="132"/>
      <c r="J165" s="98" t="s">
        <v>10</v>
      </c>
      <c r="K165" s="99">
        <v>19800</v>
      </c>
      <c r="L165" s="99">
        <v>0</v>
      </c>
      <c r="M165" s="99">
        <v>0</v>
      </c>
    </row>
    <row r="166" spans="1:15" s="62" customFormat="1" ht="15.75" x14ac:dyDescent="0.25">
      <c r="A166" s="115"/>
      <c r="B166" s="154"/>
      <c r="C166" s="115"/>
      <c r="D166" s="94" t="s">
        <v>37</v>
      </c>
      <c r="E166" s="115"/>
      <c r="F166" s="115"/>
      <c r="G166" s="115"/>
      <c r="H166" s="115"/>
      <c r="I166" s="132"/>
      <c r="J166" s="98" t="s">
        <v>11</v>
      </c>
      <c r="K166" s="99">
        <v>200</v>
      </c>
      <c r="L166" s="99">
        <v>0</v>
      </c>
      <c r="M166" s="99">
        <v>0</v>
      </c>
    </row>
    <row r="167" spans="1:15" s="62" customFormat="1" ht="15.75" x14ac:dyDescent="0.25">
      <c r="A167" s="115" t="s">
        <v>42</v>
      </c>
      <c r="B167" s="154" t="s">
        <v>133</v>
      </c>
      <c r="C167" s="115" t="s">
        <v>51</v>
      </c>
      <c r="D167" s="115" t="s">
        <v>115</v>
      </c>
      <c r="E167" s="115" t="s">
        <v>14</v>
      </c>
      <c r="F167" s="115" t="s">
        <v>15</v>
      </c>
      <c r="G167" s="115" t="s">
        <v>22</v>
      </c>
      <c r="H167" s="132">
        <f>I167+K167+L167+M167</f>
        <v>121725.90000000001</v>
      </c>
      <c r="I167" s="132">
        <v>0</v>
      </c>
      <c r="J167" s="98" t="s">
        <v>9</v>
      </c>
      <c r="K167" s="99">
        <f>K168+K169</f>
        <v>12172.6</v>
      </c>
      <c r="L167" s="99">
        <f t="shared" ref="L167" si="73">L168+L169</f>
        <v>109553.3</v>
      </c>
      <c r="M167" s="99">
        <f t="shared" ref="M167" si="74">M168+M169</f>
        <v>0</v>
      </c>
    </row>
    <row r="168" spans="1:15" s="62" customFormat="1" ht="15.75" x14ac:dyDescent="0.25">
      <c r="A168" s="115"/>
      <c r="B168" s="154"/>
      <c r="C168" s="115"/>
      <c r="D168" s="115"/>
      <c r="E168" s="115"/>
      <c r="F168" s="115"/>
      <c r="G168" s="115"/>
      <c r="H168" s="115"/>
      <c r="I168" s="132"/>
      <c r="J168" s="98" t="s">
        <v>10</v>
      </c>
      <c r="K168" s="99">
        <v>12050.87</v>
      </c>
      <c r="L168" s="99">
        <v>108457.77</v>
      </c>
      <c r="M168" s="99">
        <v>0</v>
      </c>
    </row>
    <row r="169" spans="1:15" s="62" customFormat="1" ht="39.75" customHeight="1" x14ac:dyDescent="0.25">
      <c r="A169" s="115"/>
      <c r="B169" s="154"/>
      <c r="C169" s="115"/>
      <c r="D169" s="94" t="s">
        <v>37</v>
      </c>
      <c r="E169" s="115"/>
      <c r="F169" s="115"/>
      <c r="G169" s="115"/>
      <c r="H169" s="115"/>
      <c r="I169" s="132"/>
      <c r="J169" s="98" t="s">
        <v>11</v>
      </c>
      <c r="K169" s="99">
        <v>121.73</v>
      </c>
      <c r="L169" s="99">
        <v>1095.53</v>
      </c>
      <c r="M169" s="99">
        <v>0</v>
      </c>
    </row>
    <row r="170" spans="1:15" s="62" customFormat="1" ht="15.75" x14ac:dyDescent="0.25">
      <c r="A170" s="115" t="s">
        <v>43</v>
      </c>
      <c r="B170" s="138" t="s">
        <v>53</v>
      </c>
      <c r="C170" s="115" t="s">
        <v>54</v>
      </c>
      <c r="D170" s="115" t="s">
        <v>115</v>
      </c>
      <c r="E170" s="115" t="s">
        <v>14</v>
      </c>
      <c r="F170" s="115" t="s">
        <v>15</v>
      </c>
      <c r="G170" s="115" t="s">
        <v>22</v>
      </c>
      <c r="H170" s="132">
        <f>I170+K170+L170+M170</f>
        <v>27859.78</v>
      </c>
      <c r="I170" s="132">
        <v>0</v>
      </c>
      <c r="J170" s="98" t="s">
        <v>9</v>
      </c>
      <c r="K170" s="99">
        <f>K171+K172</f>
        <v>27859.78</v>
      </c>
      <c r="L170" s="99">
        <f>L171+L172</f>
        <v>0</v>
      </c>
      <c r="M170" s="99">
        <f>M171+M172</f>
        <v>0</v>
      </c>
    </row>
    <row r="171" spans="1:15" s="62" customFormat="1" ht="15.75" x14ac:dyDescent="0.25">
      <c r="A171" s="115"/>
      <c r="B171" s="138"/>
      <c r="C171" s="115"/>
      <c r="D171" s="115"/>
      <c r="E171" s="115"/>
      <c r="F171" s="115"/>
      <c r="G171" s="115"/>
      <c r="H171" s="115"/>
      <c r="I171" s="132"/>
      <c r="J171" s="98" t="s">
        <v>10</v>
      </c>
      <c r="K171" s="99">
        <v>27581.18</v>
      </c>
      <c r="L171" s="99">
        <v>0</v>
      </c>
      <c r="M171" s="99">
        <v>0</v>
      </c>
    </row>
    <row r="172" spans="1:15" s="62" customFormat="1" ht="30.75" customHeight="1" x14ac:dyDescent="0.25">
      <c r="A172" s="115"/>
      <c r="B172" s="138"/>
      <c r="C172" s="115"/>
      <c r="D172" s="94" t="s">
        <v>37</v>
      </c>
      <c r="E172" s="115"/>
      <c r="F172" s="115"/>
      <c r="G172" s="115"/>
      <c r="H172" s="115"/>
      <c r="I172" s="132"/>
      <c r="J172" s="98" t="s">
        <v>11</v>
      </c>
      <c r="K172" s="99">
        <v>278.60000000000002</v>
      </c>
      <c r="L172" s="99">
        <v>0</v>
      </c>
      <c r="M172" s="99">
        <v>0</v>
      </c>
    </row>
    <row r="173" spans="1:15" s="62" customFormat="1" ht="35.25" customHeight="1" x14ac:dyDescent="0.25">
      <c r="A173" s="115" t="s">
        <v>44</v>
      </c>
      <c r="B173" s="138" t="s">
        <v>56</v>
      </c>
      <c r="C173" s="115" t="s">
        <v>119</v>
      </c>
      <c r="D173" s="115" t="s">
        <v>120</v>
      </c>
      <c r="E173" s="115" t="s">
        <v>14</v>
      </c>
      <c r="F173" s="115" t="s">
        <v>57</v>
      </c>
      <c r="G173" s="115" t="s">
        <v>20</v>
      </c>
      <c r="H173" s="132">
        <f>I173+K173+L173+M173</f>
        <v>723547.63</v>
      </c>
      <c r="I173" s="132">
        <v>303395.20000000001</v>
      </c>
      <c r="J173" s="98" t="s">
        <v>9</v>
      </c>
      <c r="K173" s="99">
        <f t="shared" ref="K173:M173" si="75">K174</f>
        <v>420152.43</v>
      </c>
      <c r="L173" s="99">
        <f t="shared" si="75"/>
        <v>0</v>
      </c>
      <c r="M173" s="99">
        <f t="shared" si="75"/>
        <v>0</v>
      </c>
    </row>
    <row r="174" spans="1:15" s="62" customFormat="1" ht="28.5" customHeight="1" x14ac:dyDescent="0.25">
      <c r="A174" s="115"/>
      <c r="B174" s="138"/>
      <c r="C174" s="115"/>
      <c r="D174" s="115"/>
      <c r="E174" s="115"/>
      <c r="F174" s="115"/>
      <c r="G174" s="115"/>
      <c r="H174" s="115"/>
      <c r="I174" s="132"/>
      <c r="J174" s="98" t="s">
        <v>10</v>
      </c>
      <c r="K174" s="99">
        <v>420152.43</v>
      </c>
      <c r="L174" s="99">
        <v>0</v>
      </c>
      <c r="M174" s="99">
        <v>0</v>
      </c>
    </row>
    <row r="175" spans="1:15" s="62" customFormat="1" ht="15.75" x14ac:dyDescent="0.25">
      <c r="A175" s="115"/>
      <c r="B175" s="138"/>
      <c r="C175" s="115"/>
      <c r="D175" s="115" t="s">
        <v>115</v>
      </c>
      <c r="E175" s="115"/>
      <c r="F175" s="115" t="s">
        <v>36</v>
      </c>
      <c r="G175" s="115" t="s">
        <v>58</v>
      </c>
      <c r="H175" s="132">
        <f>I175+K175+L175+M175</f>
        <v>6564689.1899999995</v>
      </c>
      <c r="I175" s="132">
        <v>696604.8</v>
      </c>
      <c r="J175" s="98" t="s">
        <v>9</v>
      </c>
      <c r="K175" s="99">
        <f t="shared" ref="K175:M175" si="76">K176</f>
        <v>872391.68000000005</v>
      </c>
      <c r="L175" s="99">
        <f t="shared" si="76"/>
        <v>1666890.4</v>
      </c>
      <c r="M175" s="99">
        <f t="shared" si="76"/>
        <v>3328802.31</v>
      </c>
      <c r="N175" s="63"/>
      <c r="O175" s="63"/>
    </row>
    <row r="176" spans="1:15" s="62" customFormat="1" ht="15" customHeight="1" x14ac:dyDescent="0.25">
      <c r="A176" s="115"/>
      <c r="B176" s="138"/>
      <c r="C176" s="115"/>
      <c r="D176" s="115"/>
      <c r="E176" s="115"/>
      <c r="F176" s="115"/>
      <c r="G176" s="115"/>
      <c r="H176" s="115"/>
      <c r="I176" s="132"/>
      <c r="J176" s="138" t="s">
        <v>10</v>
      </c>
      <c r="K176" s="136">
        <v>872391.68000000005</v>
      </c>
      <c r="L176" s="136">
        <v>1666890.4</v>
      </c>
      <c r="M176" s="136">
        <v>3328802.31</v>
      </c>
      <c r="N176" s="63">
        <f>K176+K174</f>
        <v>1292544.1100000001</v>
      </c>
      <c r="O176" s="63"/>
    </row>
    <row r="177" spans="1:13" s="62" customFormat="1" ht="15.75" x14ac:dyDescent="0.25">
      <c r="A177" s="115"/>
      <c r="B177" s="138"/>
      <c r="C177" s="115"/>
      <c r="D177" s="94" t="s">
        <v>37</v>
      </c>
      <c r="E177" s="115"/>
      <c r="F177" s="115"/>
      <c r="G177" s="115"/>
      <c r="H177" s="115"/>
      <c r="I177" s="132"/>
      <c r="J177" s="139"/>
      <c r="K177" s="137"/>
      <c r="L177" s="137"/>
      <c r="M177" s="137"/>
    </row>
    <row r="178" spans="1:13" s="62" customFormat="1" ht="15" customHeight="1" x14ac:dyDescent="0.25">
      <c r="A178" s="115" t="s">
        <v>45</v>
      </c>
      <c r="B178" s="154" t="s">
        <v>178</v>
      </c>
      <c r="C178" s="115" t="s">
        <v>291</v>
      </c>
      <c r="D178" s="94" t="s">
        <v>115</v>
      </c>
      <c r="E178" s="115" t="s">
        <v>14</v>
      </c>
      <c r="F178" s="115" t="s">
        <v>73</v>
      </c>
      <c r="G178" s="115" t="s">
        <v>22</v>
      </c>
      <c r="H178" s="132">
        <f>I178+K178+L178+M178</f>
        <v>18288.830000000002</v>
      </c>
      <c r="I178" s="132">
        <v>0</v>
      </c>
      <c r="J178" s="195" t="s">
        <v>9</v>
      </c>
      <c r="K178" s="99">
        <f>K179+K180</f>
        <v>0</v>
      </c>
      <c r="L178" s="96">
        <f>L179+L180</f>
        <v>18288.830000000002</v>
      </c>
      <c r="M178" s="96">
        <f>M179+M180</f>
        <v>0</v>
      </c>
    </row>
    <row r="179" spans="1:13" s="62" customFormat="1" ht="15" customHeight="1" x14ac:dyDescent="0.25">
      <c r="A179" s="115"/>
      <c r="B179" s="154"/>
      <c r="C179" s="115"/>
      <c r="D179" s="108" t="s">
        <v>37</v>
      </c>
      <c r="E179" s="115"/>
      <c r="F179" s="115"/>
      <c r="G179" s="115"/>
      <c r="H179" s="115"/>
      <c r="I179" s="132"/>
      <c r="J179" s="195" t="s">
        <v>10</v>
      </c>
      <c r="K179" s="99">
        <v>0</v>
      </c>
      <c r="L179" s="99">
        <v>0</v>
      </c>
      <c r="M179" s="99">
        <v>0</v>
      </c>
    </row>
    <row r="180" spans="1:13" s="62" customFormat="1" ht="27.75" customHeight="1" x14ac:dyDescent="0.25">
      <c r="A180" s="115"/>
      <c r="B180" s="154"/>
      <c r="C180" s="115"/>
      <c r="D180" s="109"/>
      <c r="E180" s="115"/>
      <c r="F180" s="115"/>
      <c r="G180" s="115"/>
      <c r="H180" s="115"/>
      <c r="I180" s="132"/>
      <c r="J180" s="97" t="s">
        <v>11</v>
      </c>
      <c r="K180" s="99">
        <v>0</v>
      </c>
      <c r="L180" s="99">
        <v>18288.830000000002</v>
      </c>
      <c r="M180" s="99">
        <v>0</v>
      </c>
    </row>
    <row r="181" spans="1:13" s="62" customFormat="1" ht="30.75" customHeight="1" x14ac:dyDescent="0.25">
      <c r="A181" s="108" t="s">
        <v>46</v>
      </c>
      <c r="B181" s="105" t="s">
        <v>134</v>
      </c>
      <c r="C181" s="108" t="s">
        <v>121</v>
      </c>
      <c r="D181" s="108" t="s">
        <v>115</v>
      </c>
      <c r="E181" s="108" t="s">
        <v>14</v>
      </c>
      <c r="F181" s="108" t="s">
        <v>73</v>
      </c>
      <c r="G181" s="108" t="s">
        <v>231</v>
      </c>
      <c r="H181" s="155">
        <f>I181+K181+L181+M181</f>
        <v>20677.57</v>
      </c>
      <c r="I181" s="196">
        <v>3596.61</v>
      </c>
      <c r="J181" s="98" t="s">
        <v>9</v>
      </c>
      <c r="K181" s="99">
        <f>K182</f>
        <v>17080.96</v>
      </c>
      <c r="L181" s="99">
        <f t="shared" ref="L181:M181" si="77">L182</f>
        <v>0</v>
      </c>
      <c r="M181" s="99">
        <f t="shared" si="77"/>
        <v>0</v>
      </c>
    </row>
    <row r="182" spans="1:13" s="62" customFormat="1" ht="15.75" x14ac:dyDescent="0.25">
      <c r="A182" s="126"/>
      <c r="B182" s="106"/>
      <c r="C182" s="126"/>
      <c r="D182" s="109"/>
      <c r="E182" s="126"/>
      <c r="F182" s="109"/>
      <c r="G182" s="109"/>
      <c r="H182" s="156"/>
      <c r="I182" s="197"/>
      <c r="J182" s="98" t="s">
        <v>11</v>
      </c>
      <c r="K182" s="99">
        <v>17080.96</v>
      </c>
      <c r="L182" s="99">
        <v>0</v>
      </c>
      <c r="M182" s="99">
        <v>0</v>
      </c>
    </row>
    <row r="183" spans="1:13" s="62" customFormat="1" ht="30.75" customHeight="1" x14ac:dyDescent="0.25">
      <c r="A183" s="126"/>
      <c r="B183" s="106"/>
      <c r="C183" s="126"/>
      <c r="D183" s="108" t="s">
        <v>37</v>
      </c>
      <c r="E183" s="126"/>
      <c r="F183" s="108" t="s">
        <v>36</v>
      </c>
      <c r="G183" s="108" t="s">
        <v>152</v>
      </c>
      <c r="H183" s="155">
        <f>I183+K183+L183+M183</f>
        <v>547.33000000000004</v>
      </c>
      <c r="I183" s="196">
        <v>27.07</v>
      </c>
      <c r="J183" s="98" t="s">
        <v>9</v>
      </c>
      <c r="K183" s="99">
        <f>K184</f>
        <v>142.47</v>
      </c>
      <c r="L183" s="99">
        <f t="shared" ref="L183:M183" si="78">L184</f>
        <v>377.79</v>
      </c>
      <c r="M183" s="99">
        <f t="shared" si="78"/>
        <v>0</v>
      </c>
    </row>
    <row r="184" spans="1:13" s="62" customFormat="1" ht="15.75" x14ac:dyDescent="0.25">
      <c r="A184" s="109"/>
      <c r="B184" s="107"/>
      <c r="C184" s="109"/>
      <c r="D184" s="109"/>
      <c r="E184" s="109"/>
      <c r="F184" s="109"/>
      <c r="G184" s="109"/>
      <c r="H184" s="156"/>
      <c r="I184" s="197"/>
      <c r="J184" s="98" t="s">
        <v>11</v>
      </c>
      <c r="K184" s="99">
        <v>142.47</v>
      </c>
      <c r="L184" s="99">
        <f>377.43+0.36</f>
        <v>377.79</v>
      </c>
      <c r="M184" s="99">
        <v>0</v>
      </c>
    </row>
    <row r="185" spans="1:13" s="1" customFormat="1" ht="15.75" customHeight="1" x14ac:dyDescent="0.25">
      <c r="A185" s="111" t="s">
        <v>48</v>
      </c>
      <c r="B185" s="122" t="s">
        <v>179</v>
      </c>
      <c r="C185" s="111" t="s">
        <v>61</v>
      </c>
      <c r="D185" s="111" t="s">
        <v>115</v>
      </c>
      <c r="E185" s="111" t="s">
        <v>14</v>
      </c>
      <c r="F185" s="115" t="s">
        <v>73</v>
      </c>
      <c r="G185" s="111" t="s">
        <v>20</v>
      </c>
      <c r="H185" s="110">
        <f>I185+K185+M186</f>
        <v>5253.52</v>
      </c>
      <c r="I185" s="110">
        <v>0</v>
      </c>
      <c r="J185" s="135" t="s">
        <v>9</v>
      </c>
      <c r="K185" s="134">
        <f t="shared" ref="K185:L185" si="79">K187</f>
        <v>5253.52</v>
      </c>
      <c r="L185" s="134">
        <f t="shared" si="79"/>
        <v>0</v>
      </c>
      <c r="M185" s="134">
        <f t="shared" ref="M185" si="80">M187</f>
        <v>0</v>
      </c>
    </row>
    <row r="186" spans="1:13" s="1" customFormat="1" ht="15" customHeight="1" x14ac:dyDescent="0.25">
      <c r="A186" s="111"/>
      <c r="B186" s="122"/>
      <c r="C186" s="111"/>
      <c r="D186" s="111"/>
      <c r="E186" s="111"/>
      <c r="F186" s="115"/>
      <c r="G186" s="111"/>
      <c r="H186" s="111"/>
      <c r="I186" s="110"/>
      <c r="J186" s="120"/>
      <c r="K186" s="133"/>
      <c r="L186" s="133"/>
      <c r="M186" s="133"/>
    </row>
    <row r="187" spans="1:13" s="1" customFormat="1" ht="28.5" customHeight="1" x14ac:dyDescent="0.25">
      <c r="A187" s="111"/>
      <c r="B187" s="122"/>
      <c r="C187" s="111"/>
      <c r="D187" s="42" t="s">
        <v>37</v>
      </c>
      <c r="E187" s="111"/>
      <c r="F187" s="115"/>
      <c r="G187" s="111"/>
      <c r="H187" s="111"/>
      <c r="I187" s="110"/>
      <c r="J187" s="45" t="s">
        <v>11</v>
      </c>
      <c r="K187" s="25">
        <v>5253.52</v>
      </c>
      <c r="L187" s="25">
        <v>0</v>
      </c>
      <c r="M187" s="25">
        <v>0</v>
      </c>
    </row>
    <row r="188" spans="1:13" s="1" customFormat="1" ht="15" customHeight="1" x14ac:dyDescent="0.25">
      <c r="A188" s="111" t="s">
        <v>50</v>
      </c>
      <c r="B188" s="122" t="s">
        <v>180</v>
      </c>
      <c r="C188" s="111" t="s">
        <v>63</v>
      </c>
      <c r="D188" s="42" t="s">
        <v>115</v>
      </c>
      <c r="E188" s="111" t="s">
        <v>14</v>
      </c>
      <c r="F188" s="115" t="s">
        <v>73</v>
      </c>
      <c r="G188" s="111" t="s">
        <v>22</v>
      </c>
      <c r="H188" s="110">
        <f>I188+K188+L188+M188</f>
        <v>14918.56</v>
      </c>
      <c r="I188" s="110">
        <v>0</v>
      </c>
      <c r="J188" s="45" t="s">
        <v>9</v>
      </c>
      <c r="K188" s="25">
        <f t="shared" ref="K188:L188" si="81">K189</f>
        <v>43.56</v>
      </c>
      <c r="L188" s="25">
        <f t="shared" si="81"/>
        <v>14875</v>
      </c>
      <c r="M188" s="25">
        <f t="shared" ref="M188" si="82">M189</f>
        <v>0</v>
      </c>
    </row>
    <row r="189" spans="1:13" s="1" customFormat="1" ht="30" customHeight="1" x14ac:dyDescent="0.25">
      <c r="A189" s="111"/>
      <c r="B189" s="122"/>
      <c r="C189" s="111"/>
      <c r="D189" s="42" t="s">
        <v>37</v>
      </c>
      <c r="E189" s="111"/>
      <c r="F189" s="115"/>
      <c r="G189" s="111"/>
      <c r="H189" s="111"/>
      <c r="I189" s="110"/>
      <c r="J189" s="45" t="s">
        <v>11</v>
      </c>
      <c r="K189" s="25">
        <f>43.2+0.36</f>
        <v>43.56</v>
      </c>
      <c r="L189" s="25">
        <f>14875.36-0.36</f>
        <v>14875</v>
      </c>
      <c r="M189" s="25">
        <v>0</v>
      </c>
    </row>
    <row r="190" spans="1:13" s="62" customFormat="1" ht="30" customHeight="1" x14ac:dyDescent="0.25">
      <c r="A190" s="108" t="s">
        <v>52</v>
      </c>
      <c r="B190" s="105" t="s">
        <v>135</v>
      </c>
      <c r="C190" s="108" t="s">
        <v>65</v>
      </c>
      <c r="D190" s="108" t="s">
        <v>115</v>
      </c>
      <c r="E190" s="108" t="s">
        <v>14</v>
      </c>
      <c r="F190" s="115" t="s">
        <v>73</v>
      </c>
      <c r="G190" s="108">
        <v>2022</v>
      </c>
      <c r="H190" s="132">
        <f>I190+K190+L190+M190</f>
        <v>9193.77</v>
      </c>
      <c r="I190" s="155">
        <v>0</v>
      </c>
      <c r="J190" s="98" t="s">
        <v>9</v>
      </c>
      <c r="K190" s="99">
        <f t="shared" ref="K190:M192" si="83">K191</f>
        <v>9193.77</v>
      </c>
      <c r="L190" s="99">
        <f t="shared" si="83"/>
        <v>0</v>
      </c>
      <c r="M190" s="99">
        <f t="shared" si="83"/>
        <v>0</v>
      </c>
    </row>
    <row r="191" spans="1:13" s="62" customFormat="1" ht="15.75" x14ac:dyDescent="0.25">
      <c r="A191" s="126"/>
      <c r="B191" s="106"/>
      <c r="C191" s="126"/>
      <c r="D191" s="109"/>
      <c r="E191" s="126"/>
      <c r="F191" s="115"/>
      <c r="G191" s="109"/>
      <c r="H191" s="115"/>
      <c r="I191" s="156"/>
      <c r="J191" s="98" t="s">
        <v>11</v>
      </c>
      <c r="K191" s="99">
        <f>11995.33-496.8-2304.76</f>
        <v>9193.77</v>
      </c>
      <c r="L191" s="99">
        <v>0</v>
      </c>
      <c r="M191" s="99">
        <v>0</v>
      </c>
    </row>
    <row r="192" spans="1:13" s="62" customFormat="1" ht="15.75" customHeight="1" x14ac:dyDescent="0.25">
      <c r="A192" s="126"/>
      <c r="B192" s="106"/>
      <c r="C192" s="126"/>
      <c r="D192" s="108" t="s">
        <v>37</v>
      </c>
      <c r="E192" s="126"/>
      <c r="F192" s="115" t="s">
        <v>15</v>
      </c>
      <c r="G192" s="115" t="s">
        <v>22</v>
      </c>
      <c r="H192" s="132">
        <f>I192+K192+L192+M192</f>
        <v>106896</v>
      </c>
      <c r="I192" s="132">
        <v>0</v>
      </c>
      <c r="J192" s="98" t="s">
        <v>9</v>
      </c>
      <c r="K192" s="99">
        <f t="shared" si="83"/>
        <v>53448</v>
      </c>
      <c r="L192" s="99">
        <f t="shared" si="83"/>
        <v>53448</v>
      </c>
      <c r="M192" s="99">
        <f t="shared" si="83"/>
        <v>0</v>
      </c>
    </row>
    <row r="193" spans="1:14" s="62" customFormat="1" ht="15.75" x14ac:dyDescent="0.25">
      <c r="A193" s="109"/>
      <c r="B193" s="107"/>
      <c r="C193" s="109"/>
      <c r="D193" s="109"/>
      <c r="E193" s="109"/>
      <c r="F193" s="115"/>
      <c r="G193" s="115"/>
      <c r="H193" s="115"/>
      <c r="I193" s="132"/>
      <c r="J193" s="98" t="s">
        <v>11</v>
      </c>
      <c r="K193" s="99">
        <v>53448</v>
      </c>
      <c r="L193" s="99">
        <v>53448</v>
      </c>
      <c r="M193" s="99">
        <v>0</v>
      </c>
      <c r="N193" s="63"/>
    </row>
    <row r="194" spans="1:14" s="62" customFormat="1" ht="25.5" customHeight="1" x14ac:dyDescent="0.25">
      <c r="A194" s="115" t="s">
        <v>55</v>
      </c>
      <c r="B194" s="154" t="s">
        <v>137</v>
      </c>
      <c r="C194" s="115" t="s">
        <v>67</v>
      </c>
      <c r="D194" s="94" t="s">
        <v>115</v>
      </c>
      <c r="E194" s="115" t="s">
        <v>14</v>
      </c>
      <c r="F194" s="115" t="s">
        <v>73</v>
      </c>
      <c r="G194" s="115">
        <v>2023</v>
      </c>
      <c r="H194" s="132">
        <f>K194+L194+M194</f>
        <v>22529.03</v>
      </c>
      <c r="I194" s="132">
        <v>0</v>
      </c>
      <c r="J194" s="98" t="s">
        <v>9</v>
      </c>
      <c r="K194" s="99">
        <f t="shared" ref="K194:L194" si="84">K195</f>
        <v>0</v>
      </c>
      <c r="L194" s="99">
        <f t="shared" si="84"/>
        <v>22529.03</v>
      </c>
      <c r="M194" s="99">
        <f t="shared" ref="M194" si="85">M195</f>
        <v>0</v>
      </c>
    </row>
    <row r="195" spans="1:14" s="62" customFormat="1" ht="25.5" customHeight="1" x14ac:dyDescent="0.25">
      <c r="A195" s="115"/>
      <c r="B195" s="154"/>
      <c r="C195" s="115"/>
      <c r="D195" s="94" t="s">
        <v>37</v>
      </c>
      <c r="E195" s="115"/>
      <c r="F195" s="115"/>
      <c r="G195" s="115"/>
      <c r="H195" s="115"/>
      <c r="I195" s="132"/>
      <c r="J195" s="98" t="s">
        <v>11</v>
      </c>
      <c r="K195" s="99">
        <v>0</v>
      </c>
      <c r="L195" s="99">
        <v>22529.03</v>
      </c>
      <c r="M195" s="99">
        <v>0</v>
      </c>
    </row>
    <row r="196" spans="1:14" s="62" customFormat="1" ht="25.5" customHeight="1" x14ac:dyDescent="0.25">
      <c r="A196" s="108" t="s">
        <v>59</v>
      </c>
      <c r="B196" s="105" t="s">
        <v>153</v>
      </c>
      <c r="C196" s="108" t="s">
        <v>122</v>
      </c>
      <c r="D196" s="108" t="s">
        <v>120</v>
      </c>
      <c r="E196" s="108" t="s">
        <v>14</v>
      </c>
      <c r="F196" s="108" t="s">
        <v>57</v>
      </c>
      <c r="G196" s="108">
        <v>2022</v>
      </c>
      <c r="H196" s="155">
        <f>I196+K196+L196+M196</f>
        <v>2031</v>
      </c>
      <c r="I196" s="155">
        <v>0</v>
      </c>
      <c r="J196" s="98" t="s">
        <v>9</v>
      </c>
      <c r="K196" s="96">
        <f>K197</f>
        <v>2031</v>
      </c>
      <c r="L196" s="96">
        <f t="shared" ref="L196:M196" si="86">L197</f>
        <v>0</v>
      </c>
      <c r="M196" s="96">
        <f t="shared" si="86"/>
        <v>0</v>
      </c>
    </row>
    <row r="197" spans="1:14" s="62" customFormat="1" ht="39.75" customHeight="1" x14ac:dyDescent="0.25">
      <c r="A197" s="126"/>
      <c r="B197" s="106"/>
      <c r="C197" s="126"/>
      <c r="D197" s="109"/>
      <c r="E197" s="126"/>
      <c r="F197" s="109"/>
      <c r="G197" s="109"/>
      <c r="H197" s="109"/>
      <c r="I197" s="156"/>
      <c r="J197" s="98" t="s">
        <v>11</v>
      </c>
      <c r="K197" s="96">
        <v>2031</v>
      </c>
      <c r="L197" s="96">
        <v>0</v>
      </c>
      <c r="M197" s="96">
        <v>0</v>
      </c>
    </row>
    <row r="198" spans="1:14" s="62" customFormat="1" ht="15.75" customHeight="1" x14ac:dyDescent="0.25">
      <c r="A198" s="126"/>
      <c r="B198" s="106"/>
      <c r="C198" s="126"/>
      <c r="D198" s="94" t="s">
        <v>115</v>
      </c>
      <c r="E198" s="126"/>
      <c r="F198" s="108" t="s">
        <v>15</v>
      </c>
      <c r="G198" s="108" t="s">
        <v>20</v>
      </c>
      <c r="H198" s="155">
        <f>I198+K198+L198+M198</f>
        <v>156751.65</v>
      </c>
      <c r="I198" s="155">
        <v>18.87</v>
      </c>
      <c r="J198" s="95" t="s">
        <v>9</v>
      </c>
      <c r="K198" s="96">
        <f>K199</f>
        <v>156732.78</v>
      </c>
      <c r="L198" s="96">
        <f t="shared" ref="L198:M200" si="87">L199</f>
        <v>0</v>
      </c>
      <c r="M198" s="96">
        <f t="shared" si="87"/>
        <v>0</v>
      </c>
    </row>
    <row r="199" spans="1:14" s="62" customFormat="1" ht="23.25" customHeight="1" x14ac:dyDescent="0.25">
      <c r="A199" s="109"/>
      <c r="B199" s="107"/>
      <c r="C199" s="109"/>
      <c r="D199" s="94" t="s">
        <v>37</v>
      </c>
      <c r="E199" s="109"/>
      <c r="F199" s="109"/>
      <c r="G199" s="109"/>
      <c r="H199" s="156"/>
      <c r="I199" s="156"/>
      <c r="J199" s="98" t="s">
        <v>11</v>
      </c>
      <c r="K199" s="99">
        <f>158763.78-2031</f>
        <v>156732.78</v>
      </c>
      <c r="L199" s="99">
        <v>0</v>
      </c>
      <c r="M199" s="99">
        <v>0</v>
      </c>
    </row>
    <row r="200" spans="1:14" s="1" customFormat="1" ht="14.25" customHeight="1" x14ac:dyDescent="0.25">
      <c r="A200" s="100" t="s">
        <v>60</v>
      </c>
      <c r="B200" s="105" t="s">
        <v>181</v>
      </c>
      <c r="C200" s="100" t="s">
        <v>220</v>
      </c>
      <c r="D200" s="100" t="s">
        <v>115</v>
      </c>
      <c r="E200" s="100" t="s">
        <v>14</v>
      </c>
      <c r="F200" s="108" t="s">
        <v>305</v>
      </c>
      <c r="G200" s="100">
        <v>2022</v>
      </c>
      <c r="H200" s="102">
        <f>I200+K200+L200+M200</f>
        <v>5304.76</v>
      </c>
      <c r="I200" s="102">
        <v>0</v>
      </c>
      <c r="J200" s="89" t="s">
        <v>9</v>
      </c>
      <c r="K200" s="91">
        <f>K201</f>
        <v>5304.76</v>
      </c>
      <c r="L200" s="90">
        <f t="shared" si="87"/>
        <v>0</v>
      </c>
      <c r="M200" s="90">
        <f t="shared" si="87"/>
        <v>0</v>
      </c>
    </row>
    <row r="201" spans="1:14" s="1" customFormat="1" ht="52.5" customHeight="1" x14ac:dyDescent="0.25">
      <c r="A201" s="104"/>
      <c r="B201" s="106"/>
      <c r="C201" s="104"/>
      <c r="D201" s="101"/>
      <c r="E201" s="104"/>
      <c r="F201" s="109"/>
      <c r="G201" s="101"/>
      <c r="H201" s="103"/>
      <c r="I201" s="103"/>
      <c r="J201" s="89" t="s">
        <v>11</v>
      </c>
      <c r="K201" s="91">
        <v>5304.76</v>
      </c>
      <c r="L201" s="90">
        <v>0</v>
      </c>
      <c r="M201" s="90">
        <v>0</v>
      </c>
    </row>
    <row r="202" spans="1:14" s="1" customFormat="1" ht="15.75" customHeight="1" x14ac:dyDescent="0.25">
      <c r="A202" s="104"/>
      <c r="B202" s="106"/>
      <c r="C202" s="104"/>
      <c r="D202" s="100" t="s">
        <v>37</v>
      </c>
      <c r="E202" s="104"/>
      <c r="F202" s="115" t="s">
        <v>15</v>
      </c>
      <c r="G202" s="111" t="s">
        <v>26</v>
      </c>
      <c r="H202" s="110">
        <f>I202+K202+L202+M202</f>
        <v>90869.58</v>
      </c>
      <c r="I202" s="110">
        <v>0</v>
      </c>
      <c r="J202" s="45" t="s">
        <v>9</v>
      </c>
      <c r="K202" s="25">
        <f t="shared" ref="K202:L202" si="88">K203</f>
        <v>0</v>
      </c>
      <c r="L202" s="25">
        <f t="shared" si="88"/>
        <v>40000</v>
      </c>
      <c r="M202" s="25">
        <f t="shared" ref="M202" si="89">M203</f>
        <v>50869.58</v>
      </c>
    </row>
    <row r="203" spans="1:14" s="1" customFormat="1" ht="19.5" customHeight="1" x14ac:dyDescent="0.25">
      <c r="A203" s="101"/>
      <c r="B203" s="107"/>
      <c r="C203" s="101"/>
      <c r="D203" s="101"/>
      <c r="E203" s="101"/>
      <c r="F203" s="115"/>
      <c r="G203" s="111"/>
      <c r="H203" s="111"/>
      <c r="I203" s="110"/>
      <c r="J203" s="45" t="s">
        <v>11</v>
      </c>
      <c r="K203" s="25">
        <v>0</v>
      </c>
      <c r="L203" s="25">
        <v>40000</v>
      </c>
      <c r="M203" s="25">
        <v>50869.58</v>
      </c>
    </row>
    <row r="204" spans="1:14" s="1" customFormat="1" ht="15.75" customHeight="1" x14ac:dyDescent="0.25">
      <c r="A204" s="111" t="s">
        <v>62</v>
      </c>
      <c r="B204" s="122" t="s">
        <v>182</v>
      </c>
      <c r="C204" s="111" t="s">
        <v>123</v>
      </c>
      <c r="D204" s="42" t="s">
        <v>115</v>
      </c>
      <c r="E204" s="111" t="s">
        <v>14</v>
      </c>
      <c r="F204" s="115" t="s">
        <v>15</v>
      </c>
      <c r="G204" s="111">
        <v>2023</v>
      </c>
      <c r="H204" s="110">
        <f>I204+K204+L204+M204</f>
        <v>48000</v>
      </c>
      <c r="I204" s="110">
        <v>0</v>
      </c>
      <c r="J204" s="45" t="s">
        <v>9</v>
      </c>
      <c r="K204" s="25">
        <f t="shared" ref="K204:L204" si="90">K205</f>
        <v>0</v>
      </c>
      <c r="L204" s="25">
        <f t="shared" si="90"/>
        <v>48000</v>
      </c>
      <c r="M204" s="25">
        <f t="shared" ref="M204" si="91">M205</f>
        <v>0</v>
      </c>
    </row>
    <row r="205" spans="1:14" s="1" customFormat="1" ht="39" customHeight="1" x14ac:dyDescent="0.25">
      <c r="A205" s="111"/>
      <c r="B205" s="122"/>
      <c r="C205" s="111"/>
      <c r="D205" s="42" t="s">
        <v>37</v>
      </c>
      <c r="E205" s="111"/>
      <c r="F205" s="115"/>
      <c r="G205" s="111"/>
      <c r="H205" s="111"/>
      <c r="I205" s="110"/>
      <c r="J205" s="45" t="s">
        <v>11</v>
      </c>
      <c r="K205" s="25">
        <v>0</v>
      </c>
      <c r="L205" s="25">
        <v>48000</v>
      </c>
      <c r="M205" s="25">
        <v>0</v>
      </c>
    </row>
    <row r="206" spans="1:14" s="1" customFormat="1" ht="15" customHeight="1" x14ac:dyDescent="0.25">
      <c r="A206" s="111" t="s">
        <v>64</v>
      </c>
      <c r="B206" s="122" t="s">
        <v>290</v>
      </c>
      <c r="C206" s="111" t="s">
        <v>289</v>
      </c>
      <c r="D206" s="42" t="s">
        <v>115</v>
      </c>
      <c r="E206" s="111" t="s">
        <v>14</v>
      </c>
      <c r="F206" s="115" t="s">
        <v>73</v>
      </c>
      <c r="G206" s="111">
        <v>2023</v>
      </c>
      <c r="H206" s="110">
        <f>I206+K206+L206+M206</f>
        <v>14724.61</v>
      </c>
      <c r="I206" s="110">
        <v>0</v>
      </c>
      <c r="J206" s="64" t="s">
        <v>9</v>
      </c>
      <c r="K206" s="25">
        <f t="shared" ref="K206" si="92">K207</f>
        <v>0</v>
      </c>
      <c r="L206" s="25">
        <f>L207</f>
        <v>14724.61</v>
      </c>
      <c r="M206" s="25">
        <f>M207</f>
        <v>0</v>
      </c>
    </row>
    <row r="207" spans="1:14" s="1" customFormat="1" ht="34.5" customHeight="1" x14ac:dyDescent="0.25">
      <c r="A207" s="111"/>
      <c r="B207" s="122"/>
      <c r="C207" s="111"/>
      <c r="D207" s="42" t="s">
        <v>37</v>
      </c>
      <c r="E207" s="111"/>
      <c r="F207" s="115"/>
      <c r="G207" s="111"/>
      <c r="H207" s="111"/>
      <c r="I207" s="110"/>
      <c r="J207" s="43" t="s">
        <v>11</v>
      </c>
      <c r="K207" s="25">
        <v>0</v>
      </c>
      <c r="L207" s="87">
        <v>14724.61</v>
      </c>
      <c r="M207" s="25">
        <v>0</v>
      </c>
    </row>
    <row r="208" spans="1:14" s="1" customFormat="1" ht="15" customHeight="1" x14ac:dyDescent="0.25">
      <c r="A208" s="111" t="s">
        <v>66</v>
      </c>
      <c r="B208" s="122" t="s">
        <v>183</v>
      </c>
      <c r="C208" s="130" t="s">
        <v>303</v>
      </c>
      <c r="D208" s="42" t="s">
        <v>115</v>
      </c>
      <c r="E208" s="111" t="s">
        <v>14</v>
      </c>
      <c r="F208" s="115" t="s">
        <v>73</v>
      </c>
      <c r="G208" s="111">
        <v>2023</v>
      </c>
      <c r="H208" s="110">
        <f>I208+K208+L208+M208</f>
        <v>20983.7</v>
      </c>
      <c r="I208" s="110">
        <v>0</v>
      </c>
      <c r="J208" s="64" t="s">
        <v>9</v>
      </c>
      <c r="K208" s="25">
        <f t="shared" ref="K208" si="93">K209</f>
        <v>0</v>
      </c>
      <c r="L208" s="25">
        <f>L209</f>
        <v>20983.7</v>
      </c>
      <c r="M208" s="25">
        <f>M209</f>
        <v>0</v>
      </c>
    </row>
    <row r="209" spans="1:13" s="1" customFormat="1" ht="33.75" customHeight="1" x14ac:dyDescent="0.25">
      <c r="A209" s="111"/>
      <c r="B209" s="122"/>
      <c r="C209" s="130"/>
      <c r="D209" s="42" t="s">
        <v>37</v>
      </c>
      <c r="E209" s="111"/>
      <c r="F209" s="115"/>
      <c r="G209" s="111"/>
      <c r="H209" s="111"/>
      <c r="I209" s="110"/>
      <c r="J209" s="43" t="s">
        <v>11</v>
      </c>
      <c r="K209" s="25">
        <v>0</v>
      </c>
      <c r="L209" s="25">
        <v>20983.7</v>
      </c>
      <c r="M209" s="25">
        <v>0</v>
      </c>
    </row>
    <row r="210" spans="1:13" s="1" customFormat="1" ht="15" customHeight="1" x14ac:dyDescent="0.25">
      <c r="A210" s="111" t="s">
        <v>68</v>
      </c>
      <c r="B210" s="122" t="s">
        <v>184</v>
      </c>
      <c r="C210" s="111"/>
      <c r="D210" s="42" t="s">
        <v>115</v>
      </c>
      <c r="E210" s="111" t="s">
        <v>14</v>
      </c>
      <c r="F210" s="115" t="s">
        <v>73</v>
      </c>
      <c r="G210" s="111">
        <v>2023</v>
      </c>
      <c r="H210" s="110">
        <f>I210+K210+L210+M210</f>
        <v>42984.02</v>
      </c>
      <c r="I210" s="110">
        <v>0</v>
      </c>
      <c r="J210" s="64" t="s">
        <v>9</v>
      </c>
      <c r="K210" s="25">
        <f t="shared" ref="K210" si="94">K211</f>
        <v>0</v>
      </c>
      <c r="L210" s="25">
        <f>L211</f>
        <v>42984.02</v>
      </c>
      <c r="M210" s="25">
        <f>M211</f>
        <v>0</v>
      </c>
    </row>
    <row r="211" spans="1:13" s="1" customFormat="1" ht="33" customHeight="1" x14ac:dyDescent="0.25">
      <c r="A211" s="111"/>
      <c r="B211" s="122"/>
      <c r="C211" s="111"/>
      <c r="D211" s="42" t="s">
        <v>37</v>
      </c>
      <c r="E211" s="111"/>
      <c r="F211" s="115"/>
      <c r="G211" s="111"/>
      <c r="H211" s="111"/>
      <c r="I211" s="110"/>
      <c r="J211" s="43" t="s">
        <v>11</v>
      </c>
      <c r="K211" s="25">
        <v>0</v>
      </c>
      <c r="L211" s="25">
        <v>42984.02</v>
      </c>
      <c r="M211" s="25">
        <v>0</v>
      </c>
    </row>
    <row r="212" spans="1:13" s="1" customFormat="1" ht="15" customHeight="1" x14ac:dyDescent="0.25">
      <c r="A212" s="111" t="s">
        <v>69</v>
      </c>
      <c r="B212" s="122" t="s">
        <v>185</v>
      </c>
      <c r="C212" s="111" t="s">
        <v>292</v>
      </c>
      <c r="D212" s="42" t="s">
        <v>115</v>
      </c>
      <c r="E212" s="111" t="s">
        <v>14</v>
      </c>
      <c r="F212" s="115" t="s">
        <v>73</v>
      </c>
      <c r="G212" s="111">
        <v>2023</v>
      </c>
      <c r="H212" s="110">
        <f>I212+K212+L212+M212</f>
        <v>7713.37</v>
      </c>
      <c r="I212" s="110">
        <v>0</v>
      </c>
      <c r="J212" s="64" t="s">
        <v>9</v>
      </c>
      <c r="K212" s="25">
        <f t="shared" ref="K212" si="95">K213</f>
        <v>0</v>
      </c>
      <c r="L212" s="25">
        <f>L213</f>
        <v>7713.37</v>
      </c>
      <c r="M212" s="25">
        <f>M213</f>
        <v>0</v>
      </c>
    </row>
    <row r="213" spans="1:13" s="1" customFormat="1" ht="38.25" customHeight="1" x14ac:dyDescent="0.25">
      <c r="A213" s="111"/>
      <c r="B213" s="122"/>
      <c r="C213" s="111"/>
      <c r="D213" s="42" t="s">
        <v>37</v>
      </c>
      <c r="E213" s="111"/>
      <c r="F213" s="115"/>
      <c r="G213" s="111"/>
      <c r="H213" s="111"/>
      <c r="I213" s="110"/>
      <c r="J213" s="43" t="s">
        <v>11</v>
      </c>
      <c r="K213" s="25">
        <v>0</v>
      </c>
      <c r="L213" s="25">
        <v>7713.37</v>
      </c>
      <c r="M213" s="25">
        <v>0</v>
      </c>
    </row>
    <row r="214" spans="1:13" s="53" customFormat="1" ht="15.75" customHeight="1" x14ac:dyDescent="0.25">
      <c r="A214" s="157" t="s">
        <v>74</v>
      </c>
      <c r="B214" s="158"/>
      <c r="C214" s="158"/>
      <c r="D214" s="158"/>
      <c r="E214" s="158"/>
      <c r="F214" s="158"/>
      <c r="G214" s="158"/>
      <c r="H214" s="158"/>
      <c r="I214" s="159"/>
      <c r="J214" s="52" t="s">
        <v>9</v>
      </c>
      <c r="K214" s="10">
        <f t="shared" ref="K214:L214" si="96">K215+K216</f>
        <v>168081.33999999997</v>
      </c>
      <c r="L214" s="10">
        <f t="shared" si="96"/>
        <v>170451.62</v>
      </c>
      <c r="M214" s="10">
        <f t="shared" ref="M214" si="97">M215+M216</f>
        <v>2482.33</v>
      </c>
    </row>
    <row r="215" spans="1:13" s="53" customFormat="1" ht="15.75" x14ac:dyDescent="0.25">
      <c r="A215" s="160"/>
      <c r="B215" s="161"/>
      <c r="C215" s="161"/>
      <c r="D215" s="161"/>
      <c r="E215" s="161"/>
      <c r="F215" s="161"/>
      <c r="G215" s="161"/>
      <c r="H215" s="161"/>
      <c r="I215" s="162"/>
      <c r="J215" s="52" t="s">
        <v>10</v>
      </c>
      <c r="K215" s="10">
        <f>K220</f>
        <v>50000</v>
      </c>
      <c r="L215" s="10">
        <f t="shared" ref="L215:M215" si="98">L220</f>
        <v>0</v>
      </c>
      <c r="M215" s="10">
        <f t="shared" si="98"/>
        <v>0</v>
      </c>
    </row>
    <row r="216" spans="1:13" s="53" customFormat="1" ht="15.75" x14ac:dyDescent="0.25">
      <c r="A216" s="163"/>
      <c r="B216" s="164"/>
      <c r="C216" s="164"/>
      <c r="D216" s="164"/>
      <c r="E216" s="164"/>
      <c r="F216" s="164"/>
      <c r="G216" s="164"/>
      <c r="H216" s="164"/>
      <c r="I216" s="165"/>
      <c r="J216" s="52" t="s">
        <v>11</v>
      </c>
      <c r="K216" s="10">
        <f>K218+K221+K223+K225+K227+K229+K231+K233+K235+K237+K239+K241+K243+K245+K247+K249+K251+K253+K255+K257+K259+K261+K263</f>
        <v>118081.33999999997</v>
      </c>
      <c r="L216" s="10">
        <f t="shared" ref="L216:M216" si="99">L218+L221+L223+L225+L227+L229+L231+L233+L235+L237+L239+L241+L243+L245+L247+L249+L251+L253+L255+L257+L259+L261+L263</f>
        <v>170451.62</v>
      </c>
      <c r="M216" s="10">
        <f t="shared" si="99"/>
        <v>2482.33</v>
      </c>
    </row>
    <row r="217" spans="1:13" s="62" customFormat="1" ht="47.25" customHeight="1" x14ac:dyDescent="0.25">
      <c r="A217" s="111" t="s">
        <v>70</v>
      </c>
      <c r="B217" s="154" t="s">
        <v>186</v>
      </c>
      <c r="C217" s="111" t="s">
        <v>124</v>
      </c>
      <c r="D217" s="111" t="s">
        <v>95</v>
      </c>
      <c r="E217" s="111" t="s">
        <v>18</v>
      </c>
      <c r="F217" s="115" t="s">
        <v>276</v>
      </c>
      <c r="G217" s="115">
        <v>2022</v>
      </c>
      <c r="H217" s="102">
        <f>I217+K217+L217+M217</f>
        <v>1000</v>
      </c>
      <c r="I217" s="102">
        <v>0</v>
      </c>
      <c r="J217" s="81" t="s">
        <v>9</v>
      </c>
      <c r="K217" s="82">
        <f>K218</f>
        <v>1000</v>
      </c>
      <c r="L217" s="82">
        <f t="shared" ref="L217:M217" si="100">L218</f>
        <v>0</v>
      </c>
      <c r="M217" s="82">
        <f t="shared" si="100"/>
        <v>0</v>
      </c>
    </row>
    <row r="218" spans="1:13" s="62" customFormat="1" ht="15.75" x14ac:dyDescent="0.25">
      <c r="A218" s="111"/>
      <c r="B218" s="154"/>
      <c r="C218" s="111"/>
      <c r="D218" s="111"/>
      <c r="E218" s="111"/>
      <c r="F218" s="115"/>
      <c r="G218" s="115"/>
      <c r="H218" s="103"/>
      <c r="I218" s="103"/>
      <c r="J218" s="83" t="s">
        <v>11</v>
      </c>
      <c r="K218" s="84">
        <v>1000</v>
      </c>
      <c r="L218" s="82">
        <v>0</v>
      </c>
      <c r="M218" s="82">
        <v>0</v>
      </c>
    </row>
    <row r="219" spans="1:13" s="1" customFormat="1" ht="15.75" customHeight="1" x14ac:dyDescent="0.25">
      <c r="A219" s="111"/>
      <c r="B219" s="154"/>
      <c r="C219" s="111"/>
      <c r="D219" s="111" t="s">
        <v>76</v>
      </c>
      <c r="E219" s="111"/>
      <c r="F219" s="115" t="s">
        <v>75</v>
      </c>
      <c r="G219" s="111" t="s">
        <v>20</v>
      </c>
      <c r="H219" s="110">
        <f>I219+K219+L219+M219</f>
        <v>108607.34</v>
      </c>
      <c r="I219" s="110">
        <v>8607.34</v>
      </c>
      <c r="J219" s="83" t="s">
        <v>9</v>
      </c>
      <c r="K219" s="82">
        <f t="shared" ref="K219:L219" si="101">K220+K221</f>
        <v>100000</v>
      </c>
      <c r="L219" s="82">
        <f t="shared" si="101"/>
        <v>0</v>
      </c>
      <c r="M219" s="82">
        <f t="shared" ref="M219" si="102">M220+M221</f>
        <v>0</v>
      </c>
    </row>
    <row r="220" spans="1:13" s="1" customFormat="1" ht="15.75" x14ac:dyDescent="0.25">
      <c r="A220" s="111"/>
      <c r="B220" s="154"/>
      <c r="C220" s="111"/>
      <c r="D220" s="111"/>
      <c r="E220" s="111"/>
      <c r="F220" s="115"/>
      <c r="G220" s="111"/>
      <c r="H220" s="111"/>
      <c r="I220" s="110"/>
      <c r="J220" s="83" t="s">
        <v>10</v>
      </c>
      <c r="K220" s="82">
        <v>50000</v>
      </c>
      <c r="L220" s="82">
        <v>0</v>
      </c>
      <c r="M220" s="82">
        <v>0</v>
      </c>
    </row>
    <row r="221" spans="1:13" s="1" customFormat="1" ht="15.75" x14ac:dyDescent="0.25">
      <c r="A221" s="111"/>
      <c r="B221" s="154"/>
      <c r="C221" s="111"/>
      <c r="D221" s="111"/>
      <c r="E221" s="111"/>
      <c r="F221" s="115"/>
      <c r="G221" s="111"/>
      <c r="H221" s="111"/>
      <c r="I221" s="110"/>
      <c r="J221" s="83" t="s">
        <v>11</v>
      </c>
      <c r="K221" s="82">
        <v>50000</v>
      </c>
      <c r="L221" s="82">
        <v>0</v>
      </c>
      <c r="M221" s="82">
        <v>0</v>
      </c>
    </row>
    <row r="222" spans="1:13" s="1" customFormat="1" ht="31.5" customHeight="1" x14ac:dyDescent="0.25">
      <c r="A222" s="100" t="s">
        <v>72</v>
      </c>
      <c r="B222" s="123" t="s">
        <v>187</v>
      </c>
      <c r="C222" s="100" t="s">
        <v>125</v>
      </c>
      <c r="D222" s="100" t="s">
        <v>95</v>
      </c>
      <c r="E222" s="100" t="s">
        <v>18</v>
      </c>
      <c r="F222" s="108" t="s">
        <v>277</v>
      </c>
      <c r="G222" s="100">
        <v>2022</v>
      </c>
      <c r="H222" s="102">
        <f>I222+K222+L222+M222</f>
        <v>11200</v>
      </c>
      <c r="I222" s="102">
        <v>0</v>
      </c>
      <c r="J222" s="70" t="s">
        <v>9</v>
      </c>
      <c r="K222" s="71">
        <f>K223</f>
        <v>11200</v>
      </c>
      <c r="L222" s="71">
        <f t="shared" ref="L222:M222" si="103">L223</f>
        <v>0</v>
      </c>
      <c r="M222" s="71">
        <f t="shared" si="103"/>
        <v>0</v>
      </c>
    </row>
    <row r="223" spans="1:13" s="1" customFormat="1" ht="29.25" customHeight="1" x14ac:dyDescent="0.25">
      <c r="A223" s="104"/>
      <c r="B223" s="124"/>
      <c r="C223" s="104"/>
      <c r="D223" s="101"/>
      <c r="E223" s="104"/>
      <c r="F223" s="109"/>
      <c r="G223" s="101"/>
      <c r="H223" s="103"/>
      <c r="I223" s="103"/>
      <c r="J223" s="74" t="s">
        <v>11</v>
      </c>
      <c r="K223" s="71">
        <v>11200</v>
      </c>
      <c r="L223" s="71">
        <v>0</v>
      </c>
      <c r="M223" s="71">
        <v>0</v>
      </c>
    </row>
    <row r="224" spans="1:13" s="1" customFormat="1" ht="15.75" customHeight="1" x14ac:dyDescent="0.25">
      <c r="A224" s="104"/>
      <c r="B224" s="124"/>
      <c r="C224" s="104"/>
      <c r="D224" s="100" t="s">
        <v>76</v>
      </c>
      <c r="E224" s="104"/>
      <c r="F224" s="108" t="s">
        <v>15</v>
      </c>
      <c r="G224" s="100" t="s">
        <v>214</v>
      </c>
      <c r="H224" s="102">
        <f>I224+K224+L224+M224</f>
        <v>122302.16</v>
      </c>
      <c r="I224" s="102">
        <v>18325.79</v>
      </c>
      <c r="J224" s="46" t="s">
        <v>9</v>
      </c>
      <c r="K224" s="48">
        <f>K225</f>
        <v>18487.259999999998</v>
      </c>
      <c r="L224" s="48">
        <f>L225</f>
        <v>85489.11</v>
      </c>
      <c r="M224" s="48">
        <f>M225</f>
        <v>0</v>
      </c>
    </row>
    <row r="225" spans="1:13" s="1" customFormat="1" ht="30" customHeight="1" x14ac:dyDescent="0.25">
      <c r="A225" s="101"/>
      <c r="B225" s="125"/>
      <c r="C225" s="101"/>
      <c r="D225" s="101"/>
      <c r="E225" s="101"/>
      <c r="F225" s="109"/>
      <c r="G225" s="101"/>
      <c r="H225" s="103"/>
      <c r="I225" s="103"/>
      <c r="J225" s="45" t="s">
        <v>11</v>
      </c>
      <c r="K225" s="25">
        <v>18487.259999999998</v>
      </c>
      <c r="L225" s="25">
        <v>85489.11</v>
      </c>
      <c r="M225" s="25">
        <v>0</v>
      </c>
    </row>
    <row r="226" spans="1:13" s="1" customFormat="1" ht="15.75" x14ac:dyDescent="0.25">
      <c r="A226" s="111" t="s">
        <v>209</v>
      </c>
      <c r="B226" s="120" t="s">
        <v>189</v>
      </c>
      <c r="C226" s="111" t="s">
        <v>253</v>
      </c>
      <c r="D226" s="42" t="s">
        <v>95</v>
      </c>
      <c r="E226" s="111" t="s">
        <v>18</v>
      </c>
      <c r="F226" s="115" t="s">
        <v>36</v>
      </c>
      <c r="G226" s="111">
        <v>2022</v>
      </c>
      <c r="H226" s="110">
        <f>K226+I226+L226+M226</f>
        <v>2463.56</v>
      </c>
      <c r="I226" s="110">
        <v>0</v>
      </c>
      <c r="J226" s="45" t="s">
        <v>9</v>
      </c>
      <c r="K226" s="25">
        <f t="shared" ref="K226:M226" si="104">K227</f>
        <v>2463.56</v>
      </c>
      <c r="L226" s="25">
        <f t="shared" si="104"/>
        <v>0</v>
      </c>
      <c r="M226" s="25">
        <f t="shared" si="104"/>
        <v>0</v>
      </c>
    </row>
    <row r="227" spans="1:13" s="1" customFormat="1" ht="59.25" customHeight="1" x14ac:dyDescent="0.25">
      <c r="A227" s="111"/>
      <c r="B227" s="120"/>
      <c r="C227" s="111"/>
      <c r="D227" s="42" t="s">
        <v>76</v>
      </c>
      <c r="E227" s="111"/>
      <c r="F227" s="115"/>
      <c r="G227" s="111"/>
      <c r="H227" s="111"/>
      <c r="I227" s="110"/>
      <c r="J227" s="45" t="s">
        <v>11</v>
      </c>
      <c r="K227" s="25">
        <v>2463.56</v>
      </c>
      <c r="L227" s="25">
        <v>0</v>
      </c>
      <c r="M227" s="25">
        <v>0</v>
      </c>
    </row>
    <row r="228" spans="1:13" s="1" customFormat="1" ht="15.75" x14ac:dyDescent="0.25">
      <c r="A228" s="115" t="s">
        <v>278</v>
      </c>
      <c r="B228" s="120" t="s">
        <v>188</v>
      </c>
      <c r="C228" s="111" t="s">
        <v>81</v>
      </c>
      <c r="D228" s="42" t="s">
        <v>95</v>
      </c>
      <c r="E228" s="111" t="s">
        <v>18</v>
      </c>
      <c r="F228" s="115" t="s">
        <v>36</v>
      </c>
      <c r="G228" s="111">
        <v>2022</v>
      </c>
      <c r="H228" s="110">
        <f>I228+K228+L228+M228</f>
        <v>4127.42</v>
      </c>
      <c r="I228" s="110">
        <v>0</v>
      </c>
      <c r="J228" s="45" t="s">
        <v>9</v>
      </c>
      <c r="K228" s="25">
        <f t="shared" ref="K228:M228" si="105">K229</f>
        <v>4127.42</v>
      </c>
      <c r="L228" s="25">
        <f t="shared" si="105"/>
        <v>0</v>
      </c>
      <c r="M228" s="25">
        <f t="shared" si="105"/>
        <v>0</v>
      </c>
    </row>
    <row r="229" spans="1:13" s="1" customFormat="1" ht="47.25" x14ac:dyDescent="0.25">
      <c r="A229" s="115"/>
      <c r="B229" s="120"/>
      <c r="C229" s="111"/>
      <c r="D229" s="42" t="s">
        <v>76</v>
      </c>
      <c r="E229" s="111"/>
      <c r="F229" s="115"/>
      <c r="G229" s="111"/>
      <c r="H229" s="111"/>
      <c r="I229" s="110"/>
      <c r="J229" s="45" t="s">
        <v>11</v>
      </c>
      <c r="K229" s="25">
        <v>4127.42</v>
      </c>
      <c r="L229" s="25">
        <v>0</v>
      </c>
      <c r="M229" s="25">
        <v>0</v>
      </c>
    </row>
    <row r="230" spans="1:13" s="1" customFormat="1" ht="31.5" customHeight="1" x14ac:dyDescent="0.25">
      <c r="A230" s="108" t="s">
        <v>255</v>
      </c>
      <c r="B230" s="105" t="s">
        <v>190</v>
      </c>
      <c r="C230" s="100" t="s">
        <v>84</v>
      </c>
      <c r="D230" s="100" t="s">
        <v>95</v>
      </c>
      <c r="E230" s="100" t="s">
        <v>18</v>
      </c>
      <c r="F230" s="108" t="s">
        <v>277</v>
      </c>
      <c r="G230" s="100">
        <v>2022</v>
      </c>
      <c r="H230" s="102">
        <f>I230+K230+L230+M230</f>
        <v>1316.6999999999998</v>
      </c>
      <c r="I230" s="102">
        <v>0</v>
      </c>
      <c r="J230" s="70" t="s">
        <v>9</v>
      </c>
      <c r="K230" s="71">
        <f>K231</f>
        <v>1316.6999999999998</v>
      </c>
      <c r="L230" s="71">
        <f t="shared" ref="L230" si="106">L231</f>
        <v>0</v>
      </c>
      <c r="M230" s="71">
        <f t="shared" ref="M230" si="107">M231</f>
        <v>0</v>
      </c>
    </row>
    <row r="231" spans="1:13" s="1" customFormat="1" ht="29.25" customHeight="1" x14ac:dyDescent="0.25">
      <c r="A231" s="126"/>
      <c r="B231" s="106"/>
      <c r="C231" s="104"/>
      <c r="D231" s="101"/>
      <c r="E231" s="104"/>
      <c r="F231" s="109"/>
      <c r="G231" s="101"/>
      <c r="H231" s="103"/>
      <c r="I231" s="103"/>
      <c r="J231" s="74" t="s">
        <v>11</v>
      </c>
      <c r="K231" s="71">
        <f>2316.7-1000</f>
        <v>1316.6999999999998</v>
      </c>
      <c r="L231" s="71">
        <v>0</v>
      </c>
      <c r="M231" s="71">
        <v>0</v>
      </c>
    </row>
    <row r="232" spans="1:13" s="1" customFormat="1" ht="33.75" customHeight="1" x14ac:dyDescent="0.25">
      <c r="A232" s="126"/>
      <c r="B232" s="106"/>
      <c r="C232" s="104"/>
      <c r="D232" s="100" t="s">
        <v>76</v>
      </c>
      <c r="E232" s="104"/>
      <c r="F232" s="115" t="s">
        <v>15</v>
      </c>
      <c r="G232" s="111">
        <v>2023</v>
      </c>
      <c r="H232" s="110">
        <f>I232+K232+L232+M232</f>
        <v>11870.96</v>
      </c>
      <c r="I232" s="110">
        <v>0</v>
      </c>
      <c r="J232" s="45" t="s">
        <v>9</v>
      </c>
      <c r="K232" s="25">
        <f>K233</f>
        <v>0</v>
      </c>
      <c r="L232" s="25">
        <f>L233</f>
        <v>11870.96</v>
      </c>
      <c r="M232" s="25">
        <f>M233</f>
        <v>0</v>
      </c>
    </row>
    <row r="233" spans="1:13" s="1" customFormat="1" ht="15.75" x14ac:dyDescent="0.25">
      <c r="A233" s="109"/>
      <c r="B233" s="107"/>
      <c r="C233" s="101"/>
      <c r="D233" s="101"/>
      <c r="E233" s="101"/>
      <c r="F233" s="115"/>
      <c r="G233" s="111"/>
      <c r="H233" s="111"/>
      <c r="I233" s="110"/>
      <c r="J233" s="45" t="s">
        <v>11</v>
      </c>
      <c r="K233" s="25">
        <v>0</v>
      </c>
      <c r="L233" s="25">
        <v>11870.96</v>
      </c>
      <c r="M233" s="25">
        <v>0</v>
      </c>
    </row>
    <row r="234" spans="1:13" s="1" customFormat="1" ht="31.5" customHeight="1" x14ac:dyDescent="0.25">
      <c r="A234" s="108" t="s">
        <v>77</v>
      </c>
      <c r="B234" s="123" t="s">
        <v>191</v>
      </c>
      <c r="C234" s="100" t="s">
        <v>86</v>
      </c>
      <c r="D234" s="100" t="s">
        <v>95</v>
      </c>
      <c r="E234" s="100" t="s">
        <v>18</v>
      </c>
      <c r="F234" s="108" t="s">
        <v>277</v>
      </c>
      <c r="G234" s="100">
        <v>2022</v>
      </c>
      <c r="H234" s="102">
        <f>I234+K234+L234+M234</f>
        <v>2451.81</v>
      </c>
      <c r="I234" s="102">
        <v>0</v>
      </c>
      <c r="J234" s="70" t="s">
        <v>9</v>
      </c>
      <c r="K234" s="71">
        <f>K235</f>
        <v>2451.81</v>
      </c>
      <c r="L234" s="71">
        <f t="shared" ref="L234" si="108">L235</f>
        <v>0</v>
      </c>
      <c r="M234" s="71">
        <f t="shared" ref="M234" si="109">M235</f>
        <v>0</v>
      </c>
    </row>
    <row r="235" spans="1:13" s="1" customFormat="1" ht="29.25" customHeight="1" x14ac:dyDescent="0.25">
      <c r="A235" s="126"/>
      <c r="B235" s="124"/>
      <c r="C235" s="104"/>
      <c r="D235" s="101"/>
      <c r="E235" s="104"/>
      <c r="F235" s="109"/>
      <c r="G235" s="101"/>
      <c r="H235" s="103"/>
      <c r="I235" s="103"/>
      <c r="J235" s="74" t="s">
        <v>11</v>
      </c>
      <c r="K235" s="71">
        <v>2451.81</v>
      </c>
      <c r="L235" s="71">
        <v>0</v>
      </c>
      <c r="M235" s="71">
        <v>0</v>
      </c>
    </row>
    <row r="236" spans="1:13" s="1" customFormat="1" ht="15.75" customHeight="1" x14ac:dyDescent="0.25">
      <c r="A236" s="126"/>
      <c r="B236" s="124"/>
      <c r="C236" s="104"/>
      <c r="D236" s="100" t="s">
        <v>76</v>
      </c>
      <c r="E236" s="104"/>
      <c r="F236" s="115" t="s">
        <v>15</v>
      </c>
      <c r="G236" s="111">
        <v>2023</v>
      </c>
      <c r="H236" s="110">
        <f>I236+K236+L236+M236</f>
        <v>33816.28</v>
      </c>
      <c r="I236" s="110">
        <v>0</v>
      </c>
      <c r="J236" s="45" t="s">
        <v>9</v>
      </c>
      <c r="K236" s="25">
        <f>K237</f>
        <v>0</v>
      </c>
      <c r="L236" s="25">
        <f>L237</f>
        <v>33816.28</v>
      </c>
      <c r="M236" s="48">
        <f>M237</f>
        <v>0</v>
      </c>
    </row>
    <row r="237" spans="1:13" s="1" customFormat="1" ht="31.5" customHeight="1" x14ac:dyDescent="0.25">
      <c r="A237" s="109"/>
      <c r="B237" s="125"/>
      <c r="C237" s="101"/>
      <c r="D237" s="101"/>
      <c r="E237" s="101"/>
      <c r="F237" s="115"/>
      <c r="G237" s="111"/>
      <c r="H237" s="111"/>
      <c r="I237" s="110"/>
      <c r="J237" s="45" t="s">
        <v>11</v>
      </c>
      <c r="K237" s="25">
        <v>0</v>
      </c>
      <c r="L237" s="67">
        <v>33816.28</v>
      </c>
      <c r="M237" s="25">
        <v>0</v>
      </c>
    </row>
    <row r="238" spans="1:13" s="1" customFormat="1" ht="15.75" x14ac:dyDescent="0.25">
      <c r="A238" s="111" t="s">
        <v>78</v>
      </c>
      <c r="B238" s="122" t="s">
        <v>265</v>
      </c>
      <c r="C238" s="115" t="s">
        <v>296</v>
      </c>
      <c r="D238" s="42" t="s">
        <v>95</v>
      </c>
      <c r="E238" s="111" t="s">
        <v>18</v>
      </c>
      <c r="F238" s="115" t="s">
        <v>277</v>
      </c>
      <c r="G238" s="111">
        <v>2022</v>
      </c>
      <c r="H238" s="110">
        <f>I238+K238+L238+M238</f>
        <v>3616.67</v>
      </c>
      <c r="I238" s="110">
        <v>0</v>
      </c>
      <c r="J238" s="45" t="s">
        <v>9</v>
      </c>
      <c r="K238" s="25">
        <f>K239</f>
        <v>3616.67</v>
      </c>
      <c r="L238" s="25">
        <f>L239</f>
        <v>0</v>
      </c>
      <c r="M238" s="48">
        <f>M239</f>
        <v>0</v>
      </c>
    </row>
    <row r="239" spans="1:13" s="1" customFormat="1" ht="47.25" x14ac:dyDescent="0.25">
      <c r="A239" s="111"/>
      <c r="B239" s="122"/>
      <c r="C239" s="115"/>
      <c r="D239" s="42" t="s">
        <v>76</v>
      </c>
      <c r="E239" s="111"/>
      <c r="F239" s="115"/>
      <c r="G239" s="111"/>
      <c r="H239" s="111"/>
      <c r="I239" s="110"/>
      <c r="J239" s="45" t="s">
        <v>11</v>
      </c>
      <c r="K239" s="25">
        <v>3616.67</v>
      </c>
      <c r="L239" s="67">
        <v>0</v>
      </c>
      <c r="M239" s="25">
        <v>0</v>
      </c>
    </row>
    <row r="240" spans="1:13" s="1" customFormat="1" ht="15.75" x14ac:dyDescent="0.25">
      <c r="A240" s="111" t="s">
        <v>79</v>
      </c>
      <c r="B240" s="122" t="s">
        <v>257</v>
      </c>
      <c r="C240" s="115" t="s">
        <v>314</v>
      </c>
      <c r="D240" s="42" t="s">
        <v>95</v>
      </c>
      <c r="E240" s="111" t="s">
        <v>18</v>
      </c>
      <c r="F240" s="115" t="s">
        <v>15</v>
      </c>
      <c r="G240" s="111">
        <v>2023</v>
      </c>
      <c r="H240" s="110">
        <f>I240+K240+L240+M240</f>
        <v>7128.71</v>
      </c>
      <c r="I240" s="110">
        <v>0</v>
      </c>
      <c r="J240" s="45" t="s">
        <v>9</v>
      </c>
      <c r="K240" s="25">
        <f>K241</f>
        <v>0</v>
      </c>
      <c r="L240" s="67">
        <f>L241</f>
        <v>7128.71</v>
      </c>
      <c r="M240" s="25">
        <f>M241</f>
        <v>0</v>
      </c>
    </row>
    <row r="241" spans="1:13" s="1" customFormat="1" ht="47.25" x14ac:dyDescent="0.25">
      <c r="A241" s="111"/>
      <c r="B241" s="122"/>
      <c r="C241" s="115"/>
      <c r="D241" s="42" t="s">
        <v>76</v>
      </c>
      <c r="E241" s="111"/>
      <c r="F241" s="115"/>
      <c r="G241" s="111"/>
      <c r="H241" s="111"/>
      <c r="I241" s="110"/>
      <c r="J241" s="45" t="s">
        <v>11</v>
      </c>
      <c r="K241" s="25">
        <v>0</v>
      </c>
      <c r="L241" s="25">
        <v>7128.71</v>
      </c>
      <c r="M241" s="25">
        <v>0</v>
      </c>
    </row>
    <row r="242" spans="1:13" s="1" customFormat="1" ht="15.75" customHeight="1" x14ac:dyDescent="0.25">
      <c r="A242" s="111" t="s">
        <v>80</v>
      </c>
      <c r="B242" s="122" t="s">
        <v>256</v>
      </c>
      <c r="C242" s="115" t="s">
        <v>314</v>
      </c>
      <c r="D242" s="42" t="s">
        <v>95</v>
      </c>
      <c r="E242" s="111" t="s">
        <v>18</v>
      </c>
      <c r="F242" s="115" t="s">
        <v>15</v>
      </c>
      <c r="G242" s="111">
        <v>2023</v>
      </c>
      <c r="H242" s="110">
        <f>I242+K242+L242+M242</f>
        <v>18290.86</v>
      </c>
      <c r="I242" s="110">
        <v>0</v>
      </c>
      <c r="J242" s="45" t="s">
        <v>9</v>
      </c>
      <c r="K242" s="25">
        <f>K243</f>
        <v>0</v>
      </c>
      <c r="L242" s="67">
        <f>L243</f>
        <v>18290.86</v>
      </c>
      <c r="M242" s="25">
        <f>M243</f>
        <v>0</v>
      </c>
    </row>
    <row r="243" spans="1:13" s="1" customFormat="1" ht="47.25" x14ac:dyDescent="0.25">
      <c r="A243" s="111"/>
      <c r="B243" s="122"/>
      <c r="C243" s="115"/>
      <c r="D243" s="42" t="s">
        <v>76</v>
      </c>
      <c r="E243" s="111"/>
      <c r="F243" s="115"/>
      <c r="G243" s="111"/>
      <c r="H243" s="111"/>
      <c r="I243" s="110"/>
      <c r="J243" s="45" t="s">
        <v>11</v>
      </c>
      <c r="K243" s="25">
        <v>0</v>
      </c>
      <c r="L243" s="25">
        <v>18290.86</v>
      </c>
      <c r="M243" s="25">
        <v>0</v>
      </c>
    </row>
    <row r="244" spans="1:13" s="1" customFormat="1" ht="50.25" customHeight="1" x14ac:dyDescent="0.25">
      <c r="A244" s="108" t="s">
        <v>82</v>
      </c>
      <c r="B244" s="123" t="s">
        <v>192</v>
      </c>
      <c r="C244" s="100" t="s">
        <v>254</v>
      </c>
      <c r="D244" s="100" t="s">
        <v>95</v>
      </c>
      <c r="E244" s="100" t="s">
        <v>18</v>
      </c>
      <c r="F244" s="108" t="s">
        <v>277</v>
      </c>
      <c r="G244" s="100" t="s">
        <v>20</v>
      </c>
      <c r="H244" s="102">
        <f>I244+K244+L244+M244</f>
        <v>755.43</v>
      </c>
      <c r="I244" s="102">
        <v>0</v>
      </c>
      <c r="J244" s="74" t="s">
        <v>9</v>
      </c>
      <c r="K244" s="75">
        <f>K245</f>
        <v>755.43</v>
      </c>
      <c r="L244" s="67">
        <f>L245</f>
        <v>0</v>
      </c>
      <c r="M244" s="75">
        <f>M245</f>
        <v>0</v>
      </c>
    </row>
    <row r="245" spans="1:13" s="1" customFormat="1" ht="15.75" x14ac:dyDescent="0.25">
      <c r="A245" s="126"/>
      <c r="B245" s="124"/>
      <c r="C245" s="104"/>
      <c r="D245" s="101"/>
      <c r="E245" s="104"/>
      <c r="F245" s="109"/>
      <c r="G245" s="101"/>
      <c r="H245" s="103"/>
      <c r="I245" s="103"/>
      <c r="J245" s="74" t="s">
        <v>11</v>
      </c>
      <c r="K245" s="75">
        <v>755.43</v>
      </c>
      <c r="L245" s="75">
        <v>0</v>
      </c>
      <c r="M245" s="75">
        <v>0</v>
      </c>
    </row>
    <row r="246" spans="1:13" s="1" customFormat="1" ht="15.75" customHeight="1" x14ac:dyDescent="0.25">
      <c r="A246" s="126"/>
      <c r="B246" s="124"/>
      <c r="C246" s="104"/>
      <c r="D246" s="100" t="s">
        <v>76</v>
      </c>
      <c r="E246" s="104"/>
      <c r="F246" s="108" t="s">
        <v>36</v>
      </c>
      <c r="G246" s="100">
        <v>2022</v>
      </c>
      <c r="H246" s="102">
        <f>I246+K246+L246+M246</f>
        <v>2967.52</v>
      </c>
      <c r="I246" s="102">
        <v>0</v>
      </c>
      <c r="J246" s="46" t="s">
        <v>9</v>
      </c>
      <c r="K246" s="48">
        <f>K247</f>
        <v>2967.52</v>
      </c>
      <c r="L246" s="48">
        <f>L247</f>
        <v>0</v>
      </c>
      <c r="M246" s="48">
        <f>M247</f>
        <v>0</v>
      </c>
    </row>
    <row r="247" spans="1:13" s="1" customFormat="1" ht="28.5" customHeight="1" x14ac:dyDescent="0.25">
      <c r="A247" s="109"/>
      <c r="B247" s="125"/>
      <c r="C247" s="101"/>
      <c r="D247" s="101"/>
      <c r="E247" s="101"/>
      <c r="F247" s="109"/>
      <c r="G247" s="101"/>
      <c r="H247" s="103"/>
      <c r="I247" s="103"/>
      <c r="J247" s="45" t="s">
        <v>11</v>
      </c>
      <c r="K247" s="25">
        <v>2967.52</v>
      </c>
      <c r="L247" s="67">
        <v>0</v>
      </c>
      <c r="M247" s="25">
        <v>0</v>
      </c>
    </row>
    <row r="248" spans="1:13" s="1" customFormat="1" ht="15.75" x14ac:dyDescent="0.25">
      <c r="A248" s="100" t="s">
        <v>83</v>
      </c>
      <c r="B248" s="123" t="s">
        <v>193</v>
      </c>
      <c r="C248" s="108" t="s">
        <v>222</v>
      </c>
      <c r="D248" s="111" t="s">
        <v>95</v>
      </c>
      <c r="E248" s="100" t="s">
        <v>18</v>
      </c>
      <c r="F248" s="108" t="s">
        <v>277</v>
      </c>
      <c r="G248" s="100">
        <v>2022</v>
      </c>
      <c r="H248" s="102">
        <f>I248+K248+L248+M248</f>
        <v>2351.67</v>
      </c>
      <c r="I248" s="102">
        <v>0</v>
      </c>
      <c r="J248" s="70" t="s">
        <v>9</v>
      </c>
      <c r="K248" s="71">
        <f>K249</f>
        <v>2351.67</v>
      </c>
      <c r="L248" s="71">
        <f t="shared" ref="L248:M248" si="110">L249</f>
        <v>0</v>
      </c>
      <c r="M248" s="71">
        <f t="shared" si="110"/>
        <v>0</v>
      </c>
    </row>
    <row r="249" spans="1:13" s="1" customFormat="1" ht="48.75" customHeight="1" x14ac:dyDescent="0.25">
      <c r="A249" s="104"/>
      <c r="B249" s="124"/>
      <c r="C249" s="126"/>
      <c r="D249" s="111"/>
      <c r="E249" s="104"/>
      <c r="F249" s="109"/>
      <c r="G249" s="101"/>
      <c r="H249" s="103"/>
      <c r="I249" s="103"/>
      <c r="J249" s="74" t="s">
        <v>11</v>
      </c>
      <c r="K249" s="75">
        <v>2351.67</v>
      </c>
      <c r="L249" s="67">
        <v>0</v>
      </c>
      <c r="M249" s="75">
        <v>0</v>
      </c>
    </row>
    <row r="250" spans="1:13" s="1" customFormat="1" ht="15.75" customHeight="1" x14ac:dyDescent="0.25">
      <c r="A250" s="104"/>
      <c r="B250" s="124"/>
      <c r="C250" s="126"/>
      <c r="D250" s="104" t="s">
        <v>76</v>
      </c>
      <c r="E250" s="104"/>
      <c r="F250" s="115" t="s">
        <v>15</v>
      </c>
      <c r="G250" s="111">
        <v>2023</v>
      </c>
      <c r="H250" s="110">
        <f>I250+K250+L250+M250</f>
        <v>7785.06</v>
      </c>
      <c r="I250" s="110">
        <v>0</v>
      </c>
      <c r="J250" s="45" t="s">
        <v>9</v>
      </c>
      <c r="K250" s="25">
        <f>K251</f>
        <v>0</v>
      </c>
      <c r="L250" s="67">
        <f>L251</f>
        <v>7785.06</v>
      </c>
      <c r="M250" s="25">
        <f>M251</f>
        <v>0</v>
      </c>
    </row>
    <row r="251" spans="1:13" s="1" customFormat="1" ht="30" customHeight="1" x14ac:dyDescent="0.25">
      <c r="A251" s="101"/>
      <c r="B251" s="125"/>
      <c r="C251" s="109"/>
      <c r="D251" s="101"/>
      <c r="E251" s="101"/>
      <c r="F251" s="115"/>
      <c r="G251" s="111"/>
      <c r="H251" s="111"/>
      <c r="I251" s="110"/>
      <c r="J251" s="45" t="s">
        <v>11</v>
      </c>
      <c r="K251" s="25">
        <v>0</v>
      </c>
      <c r="L251" s="25">
        <v>7785.06</v>
      </c>
      <c r="M251" s="25">
        <v>0</v>
      </c>
    </row>
    <row r="252" spans="1:13" s="1" customFormat="1" ht="33" customHeight="1" x14ac:dyDescent="0.25">
      <c r="A252" s="108" t="s">
        <v>85</v>
      </c>
      <c r="B252" s="123" t="s">
        <v>136</v>
      </c>
      <c r="C252" s="100" t="s">
        <v>127</v>
      </c>
      <c r="D252" s="100" t="s">
        <v>95</v>
      </c>
      <c r="E252" s="100" t="s">
        <v>14</v>
      </c>
      <c r="F252" s="108" t="s">
        <v>277</v>
      </c>
      <c r="G252" s="100" t="s">
        <v>20</v>
      </c>
      <c r="H252" s="110">
        <f>I252+K252+L252+M252</f>
        <v>7237.94</v>
      </c>
      <c r="I252" s="102">
        <v>4123.9399999999996</v>
      </c>
      <c r="J252" s="74" t="s">
        <v>9</v>
      </c>
      <c r="K252" s="59">
        <f t="shared" ref="K252:M252" si="111">K253</f>
        <v>3114</v>
      </c>
      <c r="L252" s="59">
        <f t="shared" si="111"/>
        <v>0</v>
      </c>
      <c r="M252" s="59">
        <f t="shared" si="111"/>
        <v>0</v>
      </c>
    </row>
    <row r="253" spans="1:13" s="1" customFormat="1" ht="34.5" customHeight="1" x14ac:dyDescent="0.25">
      <c r="A253" s="126"/>
      <c r="B253" s="124"/>
      <c r="C253" s="104"/>
      <c r="D253" s="101"/>
      <c r="E253" s="104"/>
      <c r="F253" s="109"/>
      <c r="G253" s="101"/>
      <c r="H253" s="111"/>
      <c r="I253" s="103"/>
      <c r="J253" s="74" t="s">
        <v>11</v>
      </c>
      <c r="K253" s="75">
        <v>3114</v>
      </c>
      <c r="L253" s="75">
        <v>0</v>
      </c>
      <c r="M253" s="75">
        <v>0</v>
      </c>
    </row>
    <row r="254" spans="1:13" s="1" customFormat="1" ht="15.75" customHeight="1" x14ac:dyDescent="0.25">
      <c r="A254" s="126"/>
      <c r="B254" s="124"/>
      <c r="C254" s="104"/>
      <c r="D254" s="100" t="s">
        <v>17</v>
      </c>
      <c r="E254" s="104"/>
      <c r="F254" s="115" t="s">
        <v>15</v>
      </c>
      <c r="G254" s="111" t="s">
        <v>22</v>
      </c>
      <c r="H254" s="110">
        <f>I254+K254+L254+M254</f>
        <v>3103.54</v>
      </c>
      <c r="I254" s="110">
        <v>0</v>
      </c>
      <c r="J254" s="45" t="s">
        <v>9</v>
      </c>
      <c r="K254" s="25">
        <f t="shared" ref="K254:L254" si="112">K255</f>
        <v>32.9</v>
      </c>
      <c r="L254" s="25">
        <f t="shared" si="112"/>
        <v>3070.64</v>
      </c>
      <c r="M254" s="25">
        <f t="shared" ref="M254" si="113">M255</f>
        <v>0</v>
      </c>
    </row>
    <row r="255" spans="1:13" s="1" customFormat="1" ht="15.75" x14ac:dyDescent="0.25">
      <c r="A255" s="109"/>
      <c r="B255" s="125"/>
      <c r="C255" s="101"/>
      <c r="D255" s="101"/>
      <c r="E255" s="101"/>
      <c r="F255" s="115"/>
      <c r="G255" s="111"/>
      <c r="H255" s="111"/>
      <c r="I255" s="110"/>
      <c r="J255" s="45" t="s">
        <v>11</v>
      </c>
      <c r="K255" s="25">
        <v>32.9</v>
      </c>
      <c r="L255" s="25">
        <v>3070.64</v>
      </c>
      <c r="M255" s="25">
        <v>0</v>
      </c>
    </row>
    <row r="256" spans="1:13" s="1" customFormat="1" ht="15.75" x14ac:dyDescent="0.25">
      <c r="A256" s="108" t="s">
        <v>87</v>
      </c>
      <c r="B256" s="123" t="s">
        <v>196</v>
      </c>
      <c r="C256" s="100" t="s">
        <v>128</v>
      </c>
      <c r="D256" s="100" t="s">
        <v>95</v>
      </c>
      <c r="E256" s="100" t="s">
        <v>14</v>
      </c>
      <c r="F256" s="108" t="s">
        <v>277</v>
      </c>
      <c r="G256" s="100" t="s">
        <v>20</v>
      </c>
      <c r="H256" s="110">
        <f>I256+K256+L256+M256</f>
        <v>5612.4000000000005</v>
      </c>
      <c r="I256" s="102">
        <v>771.97</v>
      </c>
      <c r="J256" s="74" t="s">
        <v>9</v>
      </c>
      <c r="K256" s="59">
        <f t="shared" ref="K256:M262" si="114">K257</f>
        <v>4840.43</v>
      </c>
      <c r="L256" s="59">
        <f t="shared" si="114"/>
        <v>0</v>
      </c>
      <c r="M256" s="59">
        <f t="shared" si="114"/>
        <v>0</v>
      </c>
    </row>
    <row r="257" spans="1:14" s="1" customFormat="1" ht="48" customHeight="1" x14ac:dyDescent="0.25">
      <c r="A257" s="126"/>
      <c r="B257" s="124"/>
      <c r="C257" s="104"/>
      <c r="D257" s="101"/>
      <c r="E257" s="104"/>
      <c r="F257" s="109"/>
      <c r="G257" s="101"/>
      <c r="H257" s="111"/>
      <c r="I257" s="103"/>
      <c r="J257" s="74" t="s">
        <v>11</v>
      </c>
      <c r="K257" s="75">
        <v>4840.43</v>
      </c>
      <c r="L257" s="75">
        <v>0</v>
      </c>
      <c r="M257" s="75">
        <v>0</v>
      </c>
    </row>
    <row r="258" spans="1:14" s="1" customFormat="1" ht="15.75" customHeight="1" x14ac:dyDescent="0.25">
      <c r="A258" s="126"/>
      <c r="B258" s="124"/>
      <c r="C258" s="104"/>
      <c r="D258" s="100" t="s">
        <v>17</v>
      </c>
      <c r="E258" s="104"/>
      <c r="F258" s="115" t="s">
        <v>15</v>
      </c>
      <c r="G258" s="111" t="s">
        <v>151</v>
      </c>
      <c r="H258" s="110">
        <f>I258+K258+L258+M258</f>
        <v>5482.33</v>
      </c>
      <c r="I258" s="110">
        <v>0</v>
      </c>
      <c r="J258" s="45" t="s">
        <v>9</v>
      </c>
      <c r="K258" s="59">
        <f t="shared" si="114"/>
        <v>0</v>
      </c>
      <c r="L258" s="59">
        <f t="shared" si="114"/>
        <v>3000</v>
      </c>
      <c r="M258" s="59">
        <f t="shared" ref="M258" si="115">M259</f>
        <v>2482.33</v>
      </c>
    </row>
    <row r="259" spans="1:14" s="1" customFormat="1" ht="15.75" x14ac:dyDescent="0.25">
      <c r="A259" s="109"/>
      <c r="B259" s="125"/>
      <c r="C259" s="101"/>
      <c r="D259" s="101"/>
      <c r="E259" s="101"/>
      <c r="F259" s="115"/>
      <c r="G259" s="111"/>
      <c r="H259" s="111"/>
      <c r="I259" s="110"/>
      <c r="J259" s="45" t="s">
        <v>11</v>
      </c>
      <c r="K259" s="25">
        <v>0</v>
      </c>
      <c r="L259" s="25">
        <v>3000</v>
      </c>
      <c r="M259" s="25">
        <v>2482.33</v>
      </c>
    </row>
    <row r="260" spans="1:14" s="1" customFormat="1" ht="15.75" x14ac:dyDescent="0.25">
      <c r="A260" s="108" t="s">
        <v>88</v>
      </c>
      <c r="B260" s="123" t="s">
        <v>300</v>
      </c>
      <c r="C260" s="191" t="s">
        <v>304</v>
      </c>
      <c r="D260" s="100" t="s">
        <v>95</v>
      </c>
      <c r="E260" s="100" t="s">
        <v>18</v>
      </c>
      <c r="F260" s="108" t="s">
        <v>277</v>
      </c>
      <c r="G260" s="100">
        <v>2022</v>
      </c>
      <c r="H260" s="110">
        <f>I260+K260+L260+M260</f>
        <v>772</v>
      </c>
      <c r="I260" s="102">
        <v>0</v>
      </c>
      <c r="J260" s="89" t="s">
        <v>9</v>
      </c>
      <c r="K260" s="59">
        <f t="shared" si="114"/>
        <v>772</v>
      </c>
      <c r="L260" s="59">
        <f t="shared" si="114"/>
        <v>0</v>
      </c>
      <c r="M260" s="59">
        <f t="shared" si="114"/>
        <v>0</v>
      </c>
    </row>
    <row r="261" spans="1:14" s="1" customFormat="1" ht="48" customHeight="1" x14ac:dyDescent="0.25">
      <c r="A261" s="126"/>
      <c r="B261" s="124"/>
      <c r="C261" s="192"/>
      <c r="D261" s="101"/>
      <c r="E261" s="104"/>
      <c r="F261" s="109"/>
      <c r="G261" s="101"/>
      <c r="H261" s="111"/>
      <c r="I261" s="103"/>
      <c r="J261" s="89" t="s">
        <v>11</v>
      </c>
      <c r="K261" s="90">
        <v>772</v>
      </c>
      <c r="L261" s="90">
        <v>0</v>
      </c>
      <c r="M261" s="90">
        <v>0</v>
      </c>
    </row>
    <row r="262" spans="1:14" s="1" customFormat="1" ht="15.75" customHeight="1" x14ac:dyDescent="0.25">
      <c r="A262" s="126"/>
      <c r="B262" s="124"/>
      <c r="C262" s="192"/>
      <c r="D262" s="100" t="s">
        <v>301</v>
      </c>
      <c r="E262" s="104"/>
      <c r="F262" s="115" t="s">
        <v>75</v>
      </c>
      <c r="G262" s="111">
        <v>2022</v>
      </c>
      <c r="H262" s="110">
        <f>I262+K262+L262+M262</f>
        <v>8583.9699999999993</v>
      </c>
      <c r="I262" s="110">
        <v>0</v>
      </c>
      <c r="J262" s="89" t="s">
        <v>9</v>
      </c>
      <c r="K262" s="59">
        <f t="shared" si="114"/>
        <v>8583.9699999999993</v>
      </c>
      <c r="L262" s="59">
        <f t="shared" si="114"/>
        <v>0</v>
      </c>
      <c r="M262" s="59">
        <f t="shared" si="114"/>
        <v>0</v>
      </c>
    </row>
    <row r="263" spans="1:14" s="1" customFormat="1" ht="33" customHeight="1" x14ac:dyDescent="0.25">
      <c r="A263" s="109"/>
      <c r="B263" s="125"/>
      <c r="C263" s="193"/>
      <c r="D263" s="101"/>
      <c r="E263" s="101"/>
      <c r="F263" s="115"/>
      <c r="G263" s="111"/>
      <c r="H263" s="111"/>
      <c r="I263" s="110"/>
      <c r="J263" s="89" t="s">
        <v>11</v>
      </c>
      <c r="K263" s="90">
        <v>8583.9699999999993</v>
      </c>
      <c r="L263" s="90">
        <v>0</v>
      </c>
      <c r="M263" s="90">
        <v>0</v>
      </c>
    </row>
    <row r="264" spans="1:14" s="53" customFormat="1" ht="15.75" x14ac:dyDescent="0.25">
      <c r="A264" s="127" t="s">
        <v>90</v>
      </c>
      <c r="B264" s="127"/>
      <c r="C264" s="127"/>
      <c r="D264" s="127"/>
      <c r="E264" s="127"/>
      <c r="F264" s="127"/>
      <c r="G264" s="127"/>
      <c r="H264" s="127"/>
      <c r="I264" s="127"/>
      <c r="J264" s="52" t="s">
        <v>9</v>
      </c>
      <c r="K264" s="10">
        <f t="shared" ref="K264:L264" si="116">K265+K266</f>
        <v>103886.62000000001</v>
      </c>
      <c r="L264" s="10">
        <f t="shared" si="116"/>
        <v>166663.16999999998</v>
      </c>
      <c r="M264" s="10">
        <f t="shared" ref="M264" si="117">M265+M266</f>
        <v>0</v>
      </c>
    </row>
    <row r="265" spans="1:14" s="53" customFormat="1" ht="15.75" x14ac:dyDescent="0.25">
      <c r="A265" s="127"/>
      <c r="B265" s="127"/>
      <c r="C265" s="127"/>
      <c r="D265" s="127"/>
      <c r="E265" s="127"/>
      <c r="F265" s="127"/>
      <c r="G265" s="127"/>
      <c r="H265" s="127"/>
      <c r="I265" s="127"/>
      <c r="J265" s="52" t="s">
        <v>10</v>
      </c>
      <c r="K265" s="10">
        <f t="shared" ref="K265" si="118">K270</f>
        <v>0</v>
      </c>
      <c r="L265" s="10">
        <f>L270</f>
        <v>42427.06</v>
      </c>
      <c r="M265" s="10">
        <f t="shared" ref="M265" si="119">M270</f>
        <v>0</v>
      </c>
    </row>
    <row r="266" spans="1:14" s="53" customFormat="1" ht="15.75" x14ac:dyDescent="0.25">
      <c r="A266" s="127"/>
      <c r="B266" s="127"/>
      <c r="C266" s="127"/>
      <c r="D266" s="127"/>
      <c r="E266" s="127"/>
      <c r="F266" s="127"/>
      <c r="G266" s="127"/>
      <c r="H266" s="127"/>
      <c r="I266" s="127"/>
      <c r="J266" s="52" t="s">
        <v>11</v>
      </c>
      <c r="K266" s="10">
        <f>K271+K275+K279+K268+K273+K281+K283+K285+K287+K289+K291+K293+K295+K297+K299+K301+K303</f>
        <v>103886.62000000001</v>
      </c>
      <c r="L266" s="10">
        <f>L271+L275+L279+L268+L273+L281+L283+L285+L287+L289+L291+L293+L295+L297+L299+L301+L303</f>
        <v>124236.11</v>
      </c>
      <c r="M266" s="10">
        <f t="shared" ref="M266" si="120">M271+M275+M279+M268+M273+M281+M283+M285+M287+M289+M291+M293+M295+M297+M299+M301+M303</f>
        <v>0</v>
      </c>
    </row>
    <row r="267" spans="1:14" s="62" customFormat="1" ht="47.25" customHeight="1" x14ac:dyDescent="0.25">
      <c r="A267" s="108" t="s">
        <v>89</v>
      </c>
      <c r="B267" s="105" t="s">
        <v>207</v>
      </c>
      <c r="C267" s="108" t="s">
        <v>129</v>
      </c>
      <c r="D267" s="115" t="s">
        <v>95</v>
      </c>
      <c r="E267" s="108" t="s">
        <v>14</v>
      </c>
      <c r="F267" s="108" t="s">
        <v>276</v>
      </c>
      <c r="G267" s="108">
        <v>2022</v>
      </c>
      <c r="H267" s="155">
        <f>I267+K267+L267+M267</f>
        <v>9471.06</v>
      </c>
      <c r="I267" s="183">
        <v>0</v>
      </c>
      <c r="J267" s="95" t="s">
        <v>9</v>
      </c>
      <c r="K267" s="96">
        <f>K268</f>
        <v>9471.06</v>
      </c>
      <c r="L267" s="96">
        <f t="shared" ref="L267:M267" si="121">L268</f>
        <v>0</v>
      </c>
      <c r="M267" s="96">
        <f t="shared" si="121"/>
        <v>0</v>
      </c>
    </row>
    <row r="268" spans="1:14" s="62" customFormat="1" ht="15.75" x14ac:dyDescent="0.25">
      <c r="A268" s="126"/>
      <c r="B268" s="106"/>
      <c r="C268" s="126"/>
      <c r="D268" s="115"/>
      <c r="E268" s="126"/>
      <c r="F268" s="109"/>
      <c r="G268" s="109"/>
      <c r="H268" s="156"/>
      <c r="I268" s="185"/>
      <c r="J268" s="98" t="s">
        <v>11</v>
      </c>
      <c r="K268" s="96">
        <v>9471.06</v>
      </c>
      <c r="L268" s="96">
        <v>0</v>
      </c>
      <c r="M268" s="96">
        <v>0</v>
      </c>
    </row>
    <row r="269" spans="1:14" s="62" customFormat="1" ht="15.75" customHeight="1" x14ac:dyDescent="0.25">
      <c r="A269" s="126"/>
      <c r="B269" s="106"/>
      <c r="C269" s="126"/>
      <c r="D269" s="115" t="s">
        <v>17</v>
      </c>
      <c r="E269" s="126"/>
      <c r="F269" s="108" t="s">
        <v>15</v>
      </c>
      <c r="G269" s="108" t="s">
        <v>25</v>
      </c>
      <c r="H269" s="155">
        <f>I269+K269+L269+M269</f>
        <v>157038.41</v>
      </c>
      <c r="I269" s="155">
        <v>53660.1</v>
      </c>
      <c r="J269" s="95" t="s">
        <v>9</v>
      </c>
      <c r="K269" s="96">
        <f>K270+K271</f>
        <v>341.17</v>
      </c>
      <c r="L269" s="96">
        <f>L270+L271</f>
        <v>103037.14</v>
      </c>
      <c r="M269" s="96">
        <f>M270+M271</f>
        <v>0</v>
      </c>
    </row>
    <row r="270" spans="1:14" s="62" customFormat="1" ht="15.75" x14ac:dyDescent="0.25">
      <c r="A270" s="126"/>
      <c r="B270" s="106"/>
      <c r="C270" s="126"/>
      <c r="D270" s="115"/>
      <c r="E270" s="126"/>
      <c r="F270" s="126"/>
      <c r="G270" s="126"/>
      <c r="H270" s="188"/>
      <c r="I270" s="188"/>
      <c r="J270" s="98" t="s">
        <v>10</v>
      </c>
      <c r="K270" s="99">
        <v>0</v>
      </c>
      <c r="L270" s="99">
        <v>42427.06</v>
      </c>
      <c r="M270" s="99">
        <v>0</v>
      </c>
    </row>
    <row r="271" spans="1:14" s="62" customFormat="1" ht="15.75" x14ac:dyDescent="0.25">
      <c r="A271" s="109"/>
      <c r="B271" s="107"/>
      <c r="C271" s="109"/>
      <c r="D271" s="115"/>
      <c r="E271" s="109"/>
      <c r="F271" s="109"/>
      <c r="G271" s="109"/>
      <c r="H271" s="156"/>
      <c r="I271" s="156"/>
      <c r="J271" s="98" t="s">
        <v>11</v>
      </c>
      <c r="K271" s="99">
        <v>341.17</v>
      </c>
      <c r="L271" s="99">
        <v>60610.080000000002</v>
      </c>
      <c r="M271" s="99">
        <v>0</v>
      </c>
      <c r="N271" s="62">
        <v>341</v>
      </c>
    </row>
    <row r="272" spans="1:14" s="62" customFormat="1" ht="15.75" x14ac:dyDescent="0.25">
      <c r="A272" s="100" t="s">
        <v>210</v>
      </c>
      <c r="B272" s="123" t="s">
        <v>208</v>
      </c>
      <c r="C272" s="100" t="s">
        <v>299</v>
      </c>
      <c r="D272" s="115" t="s">
        <v>95</v>
      </c>
      <c r="E272" s="100" t="s">
        <v>14</v>
      </c>
      <c r="F272" s="108" t="s">
        <v>277</v>
      </c>
      <c r="G272" s="108" t="s">
        <v>20</v>
      </c>
      <c r="H272" s="155">
        <f>I272+K272+L272+M272</f>
        <v>7467.77</v>
      </c>
      <c r="I272" s="155">
        <v>0</v>
      </c>
      <c r="J272" s="95" t="s">
        <v>9</v>
      </c>
      <c r="K272" s="96">
        <f>K273</f>
        <v>7467.77</v>
      </c>
      <c r="L272" s="96">
        <f t="shared" ref="L272:M272" si="122">L273</f>
        <v>0</v>
      </c>
      <c r="M272" s="96">
        <f t="shared" si="122"/>
        <v>0</v>
      </c>
    </row>
    <row r="273" spans="1:15" s="62" customFormat="1" ht="53.25" customHeight="1" x14ac:dyDescent="0.25">
      <c r="A273" s="104"/>
      <c r="B273" s="124"/>
      <c r="C273" s="104"/>
      <c r="D273" s="115"/>
      <c r="E273" s="104"/>
      <c r="F273" s="109"/>
      <c r="G273" s="109"/>
      <c r="H273" s="156"/>
      <c r="I273" s="156"/>
      <c r="J273" s="98" t="s">
        <v>11</v>
      </c>
      <c r="K273" s="96">
        <v>7467.77</v>
      </c>
      <c r="L273" s="96">
        <v>0</v>
      </c>
      <c r="M273" s="96">
        <v>0</v>
      </c>
    </row>
    <row r="274" spans="1:15" s="1" customFormat="1" ht="28.5" customHeight="1" x14ac:dyDescent="0.25">
      <c r="A274" s="104"/>
      <c r="B274" s="124"/>
      <c r="C274" s="104"/>
      <c r="D274" s="100" t="s">
        <v>17</v>
      </c>
      <c r="E274" s="104"/>
      <c r="F274" s="108" t="s">
        <v>36</v>
      </c>
      <c r="G274" s="100" t="s">
        <v>25</v>
      </c>
      <c r="H274" s="102">
        <f>I274+K274+L274+M274</f>
        <v>117782</v>
      </c>
      <c r="I274" s="117">
        <v>0</v>
      </c>
      <c r="J274" s="70" t="s">
        <v>9</v>
      </c>
      <c r="K274" s="71">
        <f>K275</f>
        <v>58891</v>
      </c>
      <c r="L274" s="71">
        <f>L275</f>
        <v>58891</v>
      </c>
      <c r="M274" s="71">
        <f>M275</f>
        <v>0</v>
      </c>
    </row>
    <row r="275" spans="1:15" s="1" customFormat="1" ht="28.5" customHeight="1" x14ac:dyDescent="0.25">
      <c r="A275" s="101"/>
      <c r="B275" s="125"/>
      <c r="C275" s="101"/>
      <c r="D275" s="101"/>
      <c r="E275" s="101"/>
      <c r="F275" s="109"/>
      <c r="G275" s="101"/>
      <c r="H275" s="103"/>
      <c r="I275" s="118"/>
      <c r="J275" s="45" t="s">
        <v>11</v>
      </c>
      <c r="K275" s="25">
        <v>58891</v>
      </c>
      <c r="L275" s="25">
        <v>58891</v>
      </c>
      <c r="M275" s="25">
        <v>0</v>
      </c>
    </row>
    <row r="276" spans="1:15" s="62" customFormat="1" x14ac:dyDescent="0.25">
      <c r="A276" s="115" t="s">
        <v>216</v>
      </c>
      <c r="B276" s="154" t="s">
        <v>281</v>
      </c>
      <c r="C276" s="115" t="s">
        <v>294</v>
      </c>
      <c r="D276" s="115" t="s">
        <v>95</v>
      </c>
      <c r="E276" s="115" t="s">
        <v>14</v>
      </c>
      <c r="F276" s="108" t="s">
        <v>277</v>
      </c>
      <c r="G276" s="108" t="s">
        <v>22</v>
      </c>
      <c r="H276" s="155">
        <f>I276+K276+L276+M276</f>
        <v>5671.51</v>
      </c>
      <c r="I276" s="183">
        <v>0</v>
      </c>
      <c r="J276" s="105" t="s">
        <v>9</v>
      </c>
      <c r="K276" s="137">
        <f>K279</f>
        <v>936.48</v>
      </c>
      <c r="L276" s="137">
        <f>L279</f>
        <v>4735.03</v>
      </c>
      <c r="M276" s="137">
        <f>M279</f>
        <v>0</v>
      </c>
    </row>
    <row r="277" spans="1:15" s="62" customFormat="1" x14ac:dyDescent="0.25">
      <c r="A277" s="115"/>
      <c r="B277" s="154"/>
      <c r="C277" s="115"/>
      <c r="D277" s="115"/>
      <c r="E277" s="115"/>
      <c r="F277" s="126"/>
      <c r="G277" s="126"/>
      <c r="H277" s="188"/>
      <c r="I277" s="184"/>
      <c r="J277" s="106"/>
      <c r="K277" s="186"/>
      <c r="L277" s="186"/>
      <c r="M277" s="186"/>
    </row>
    <row r="278" spans="1:15" s="62" customFormat="1" x14ac:dyDescent="0.25">
      <c r="A278" s="115"/>
      <c r="B278" s="154"/>
      <c r="C278" s="115"/>
      <c r="D278" s="126" t="s">
        <v>17</v>
      </c>
      <c r="E278" s="115"/>
      <c r="F278" s="126"/>
      <c r="G278" s="126"/>
      <c r="H278" s="188"/>
      <c r="I278" s="184"/>
      <c r="J278" s="107"/>
      <c r="K278" s="187"/>
      <c r="L278" s="187"/>
      <c r="M278" s="187"/>
    </row>
    <row r="279" spans="1:15" s="62" customFormat="1" ht="15.75" x14ac:dyDescent="0.25">
      <c r="A279" s="115"/>
      <c r="B279" s="154"/>
      <c r="C279" s="115"/>
      <c r="D279" s="109"/>
      <c r="E279" s="115"/>
      <c r="F279" s="109"/>
      <c r="G279" s="109"/>
      <c r="H279" s="156"/>
      <c r="I279" s="185"/>
      <c r="J279" s="76" t="s">
        <v>11</v>
      </c>
      <c r="K279" s="78">
        <v>936.48</v>
      </c>
      <c r="L279" s="78">
        <v>4735.03</v>
      </c>
      <c r="M279" s="78">
        <v>0</v>
      </c>
    </row>
    <row r="280" spans="1:15" s="1" customFormat="1" ht="15.75" x14ac:dyDescent="0.25">
      <c r="A280" s="111" t="s">
        <v>211</v>
      </c>
      <c r="B280" s="122" t="s">
        <v>194</v>
      </c>
      <c r="C280" s="111" t="s">
        <v>126</v>
      </c>
      <c r="D280" s="73" t="s">
        <v>95</v>
      </c>
      <c r="E280" s="111" t="s">
        <v>14</v>
      </c>
      <c r="F280" s="115" t="s">
        <v>277</v>
      </c>
      <c r="G280" s="111" t="s">
        <v>20</v>
      </c>
      <c r="H280" s="110">
        <f>I280+K280+L280+M280</f>
        <v>3991.62</v>
      </c>
      <c r="I280" s="110">
        <v>0</v>
      </c>
      <c r="J280" s="45" t="s">
        <v>9</v>
      </c>
      <c r="K280" s="75">
        <f>K281</f>
        <v>3991.62</v>
      </c>
      <c r="L280" s="75">
        <f t="shared" ref="L280:M280" si="123">L281</f>
        <v>0</v>
      </c>
      <c r="M280" s="75">
        <f t="shared" si="123"/>
        <v>0</v>
      </c>
    </row>
    <row r="281" spans="1:15" s="1" customFormat="1" ht="48" customHeight="1" x14ac:dyDescent="0.25">
      <c r="A281" s="111"/>
      <c r="B281" s="122"/>
      <c r="C281" s="111"/>
      <c r="D281" s="42" t="s">
        <v>17</v>
      </c>
      <c r="E281" s="111"/>
      <c r="F281" s="115"/>
      <c r="G281" s="111"/>
      <c r="H281" s="111"/>
      <c r="I281" s="110"/>
      <c r="J281" s="77" t="s">
        <v>11</v>
      </c>
      <c r="K281" s="75">
        <v>3991.62</v>
      </c>
      <c r="L281" s="75">
        <v>0</v>
      </c>
      <c r="M281" s="75">
        <v>0</v>
      </c>
    </row>
    <row r="282" spans="1:15" s="1" customFormat="1" ht="15.75" customHeight="1" x14ac:dyDescent="0.25">
      <c r="A282" s="111" t="s">
        <v>258</v>
      </c>
      <c r="B282" s="122" t="s">
        <v>195</v>
      </c>
      <c r="C282" s="111" t="s">
        <v>126</v>
      </c>
      <c r="D282" s="42" t="s">
        <v>95</v>
      </c>
      <c r="E282" s="111" t="s">
        <v>14</v>
      </c>
      <c r="F282" s="115" t="s">
        <v>277</v>
      </c>
      <c r="G282" s="111">
        <v>2022</v>
      </c>
      <c r="H282" s="110">
        <f>I282+K282+L282+M282</f>
        <v>4469.2299999999996</v>
      </c>
      <c r="I282" s="110">
        <v>0</v>
      </c>
      <c r="J282" s="45" t="s">
        <v>9</v>
      </c>
      <c r="K282" s="25">
        <f>K283</f>
        <v>4469.2299999999996</v>
      </c>
      <c r="L282" s="75">
        <f t="shared" ref="L282:M282" si="124">L283</f>
        <v>0</v>
      </c>
      <c r="M282" s="75">
        <f t="shared" si="124"/>
        <v>0</v>
      </c>
    </row>
    <row r="283" spans="1:15" s="1" customFormat="1" ht="50.25" customHeight="1" x14ac:dyDescent="0.25">
      <c r="A283" s="111"/>
      <c r="B283" s="122"/>
      <c r="C283" s="111"/>
      <c r="D283" s="69" t="s">
        <v>17</v>
      </c>
      <c r="E283" s="111"/>
      <c r="F283" s="115"/>
      <c r="G283" s="111"/>
      <c r="H283" s="111"/>
      <c r="I283" s="110"/>
      <c r="J283" s="77" t="s">
        <v>11</v>
      </c>
      <c r="K283" s="72">
        <v>4469.2299999999996</v>
      </c>
      <c r="L283" s="72">
        <v>0</v>
      </c>
      <c r="M283" s="72">
        <v>0</v>
      </c>
    </row>
    <row r="284" spans="1:15" s="62" customFormat="1" ht="15.75" customHeight="1" x14ac:dyDescent="0.25">
      <c r="A284" s="115" t="s">
        <v>259</v>
      </c>
      <c r="B284" s="154" t="s">
        <v>197</v>
      </c>
      <c r="C284" s="115" t="s">
        <v>315</v>
      </c>
      <c r="D284" s="94" t="s">
        <v>95</v>
      </c>
      <c r="E284" s="115" t="s">
        <v>14</v>
      </c>
      <c r="F284" s="115" t="s">
        <v>277</v>
      </c>
      <c r="G284" s="115">
        <v>2022</v>
      </c>
      <c r="H284" s="132">
        <f>I284+K284+L284+M284</f>
        <v>1063.3499999999999</v>
      </c>
      <c r="I284" s="132">
        <v>0</v>
      </c>
      <c r="J284" s="98" t="s">
        <v>9</v>
      </c>
      <c r="K284" s="99">
        <f t="shared" ref="K284:L284" si="125">K285</f>
        <v>1063.3499999999999</v>
      </c>
      <c r="L284" s="99">
        <f t="shared" si="125"/>
        <v>0</v>
      </c>
      <c r="M284" s="99">
        <f t="shared" ref="M284" si="126">M285</f>
        <v>0</v>
      </c>
    </row>
    <row r="285" spans="1:15" s="62" customFormat="1" ht="46.5" customHeight="1" x14ac:dyDescent="0.25">
      <c r="A285" s="115"/>
      <c r="B285" s="154"/>
      <c r="C285" s="115"/>
      <c r="D285" s="94" t="s">
        <v>17</v>
      </c>
      <c r="E285" s="115"/>
      <c r="F285" s="115"/>
      <c r="G285" s="115"/>
      <c r="H285" s="115"/>
      <c r="I285" s="132"/>
      <c r="J285" s="98" t="s">
        <v>11</v>
      </c>
      <c r="K285" s="99">
        <v>1063.3499999999999</v>
      </c>
      <c r="L285" s="99">
        <v>0</v>
      </c>
      <c r="M285" s="99">
        <v>0</v>
      </c>
      <c r="O285" s="62" t="s">
        <v>282</v>
      </c>
    </row>
    <row r="286" spans="1:15" s="62" customFormat="1" ht="15.75" customHeight="1" x14ac:dyDescent="0.25">
      <c r="A286" s="115" t="s">
        <v>261</v>
      </c>
      <c r="B286" s="154" t="s">
        <v>199</v>
      </c>
      <c r="C286" s="115" t="s">
        <v>284</v>
      </c>
      <c r="D286" s="94" t="s">
        <v>95</v>
      </c>
      <c r="E286" s="115" t="s">
        <v>14</v>
      </c>
      <c r="F286" s="115" t="s">
        <v>277</v>
      </c>
      <c r="G286" s="115">
        <v>2022</v>
      </c>
      <c r="H286" s="132">
        <f>I286+K286+L286+M286</f>
        <v>1232.67</v>
      </c>
      <c r="I286" s="132">
        <v>0</v>
      </c>
      <c r="J286" s="98" t="s">
        <v>9</v>
      </c>
      <c r="K286" s="99">
        <f t="shared" ref="K286:L286" si="127">K287</f>
        <v>1232.67</v>
      </c>
      <c r="L286" s="99">
        <f t="shared" si="127"/>
        <v>0</v>
      </c>
      <c r="M286" s="99">
        <f t="shared" ref="M286" si="128">M287</f>
        <v>0</v>
      </c>
    </row>
    <row r="287" spans="1:15" s="62" customFormat="1" ht="48" customHeight="1" x14ac:dyDescent="0.25">
      <c r="A287" s="115"/>
      <c r="B287" s="154"/>
      <c r="C287" s="115"/>
      <c r="D287" s="94" t="s">
        <v>17</v>
      </c>
      <c r="E287" s="115"/>
      <c r="F287" s="115"/>
      <c r="G287" s="115"/>
      <c r="H287" s="115"/>
      <c r="I287" s="132"/>
      <c r="J287" s="98" t="s">
        <v>11</v>
      </c>
      <c r="K287" s="99">
        <v>1232.67</v>
      </c>
      <c r="L287" s="99">
        <v>0</v>
      </c>
      <c r="M287" s="99">
        <v>0</v>
      </c>
    </row>
    <row r="288" spans="1:15" s="62" customFormat="1" ht="15.75" customHeight="1" x14ac:dyDescent="0.25">
      <c r="A288" s="115" t="s">
        <v>262</v>
      </c>
      <c r="B288" s="154" t="s">
        <v>205</v>
      </c>
      <c r="C288" s="115" t="s">
        <v>316</v>
      </c>
      <c r="D288" s="94" t="s">
        <v>95</v>
      </c>
      <c r="E288" s="115" t="s">
        <v>14</v>
      </c>
      <c r="F288" s="115" t="s">
        <v>277</v>
      </c>
      <c r="G288" s="115">
        <v>2022</v>
      </c>
      <c r="H288" s="132">
        <f>I288+K288+L288+M288</f>
        <v>2514.48</v>
      </c>
      <c r="I288" s="132">
        <v>0</v>
      </c>
      <c r="J288" s="98" t="s">
        <v>9</v>
      </c>
      <c r="K288" s="99">
        <f t="shared" ref="K288:L288" si="129">K289</f>
        <v>2514.48</v>
      </c>
      <c r="L288" s="99">
        <f t="shared" si="129"/>
        <v>0</v>
      </c>
      <c r="M288" s="99">
        <f t="shared" ref="M288" si="130">M289</f>
        <v>0</v>
      </c>
    </row>
    <row r="289" spans="1:14" s="62" customFormat="1" ht="47.25" customHeight="1" x14ac:dyDescent="0.25">
      <c r="A289" s="115"/>
      <c r="B289" s="154"/>
      <c r="C289" s="115"/>
      <c r="D289" s="94" t="s">
        <v>17</v>
      </c>
      <c r="E289" s="115"/>
      <c r="F289" s="115"/>
      <c r="G289" s="115"/>
      <c r="H289" s="115"/>
      <c r="I289" s="132"/>
      <c r="J289" s="98" t="s">
        <v>11</v>
      </c>
      <c r="K289" s="99">
        <v>2514.48</v>
      </c>
      <c r="L289" s="99">
        <v>0</v>
      </c>
      <c r="M289" s="99">
        <v>0</v>
      </c>
    </row>
    <row r="290" spans="1:14" s="1" customFormat="1" ht="15.75" customHeight="1" x14ac:dyDescent="0.25">
      <c r="A290" s="115" t="s">
        <v>263</v>
      </c>
      <c r="B290" s="122" t="s">
        <v>198</v>
      </c>
      <c r="C290" s="111" t="s">
        <v>285</v>
      </c>
      <c r="D290" s="42" t="s">
        <v>95</v>
      </c>
      <c r="E290" s="111" t="s">
        <v>14</v>
      </c>
      <c r="F290" s="115" t="s">
        <v>277</v>
      </c>
      <c r="G290" s="111">
        <v>2022</v>
      </c>
      <c r="H290" s="110">
        <f>I290+K290+L290+M290</f>
        <v>1222.22</v>
      </c>
      <c r="I290" s="110">
        <v>0</v>
      </c>
      <c r="J290" s="45" t="s">
        <v>9</v>
      </c>
      <c r="K290" s="25">
        <f t="shared" ref="K290:L290" si="131">K291</f>
        <v>1222.22</v>
      </c>
      <c r="L290" s="25">
        <f t="shared" si="131"/>
        <v>0</v>
      </c>
      <c r="M290" s="25">
        <f t="shared" ref="M290" si="132">M291</f>
        <v>0</v>
      </c>
    </row>
    <row r="291" spans="1:14" s="1" customFormat="1" ht="46.5" customHeight="1" x14ac:dyDescent="0.25">
      <c r="A291" s="115"/>
      <c r="B291" s="122"/>
      <c r="C291" s="111"/>
      <c r="D291" s="42" t="s">
        <v>17</v>
      </c>
      <c r="E291" s="111"/>
      <c r="F291" s="115"/>
      <c r="G291" s="111"/>
      <c r="H291" s="111"/>
      <c r="I291" s="110"/>
      <c r="J291" s="45" t="s">
        <v>11</v>
      </c>
      <c r="K291" s="25">
        <v>1222.22</v>
      </c>
      <c r="L291" s="25">
        <v>0</v>
      </c>
      <c r="M291" s="25">
        <v>0</v>
      </c>
    </row>
    <row r="292" spans="1:14" s="1" customFormat="1" ht="15.75" customHeight="1" x14ac:dyDescent="0.25">
      <c r="A292" s="115" t="s">
        <v>264</v>
      </c>
      <c r="B292" s="122" t="s">
        <v>206</v>
      </c>
      <c r="C292" s="111" t="s">
        <v>286</v>
      </c>
      <c r="D292" s="42" t="s">
        <v>95</v>
      </c>
      <c r="E292" s="111" t="s">
        <v>14</v>
      </c>
      <c r="F292" s="115" t="s">
        <v>277</v>
      </c>
      <c r="G292" s="111">
        <v>2022</v>
      </c>
      <c r="H292" s="110">
        <f>I292+K292+L292+M292</f>
        <v>1135.08</v>
      </c>
      <c r="I292" s="110">
        <v>0</v>
      </c>
      <c r="J292" s="45" t="s">
        <v>9</v>
      </c>
      <c r="K292" s="25">
        <f t="shared" ref="K292:L292" si="133">K293</f>
        <v>1135.08</v>
      </c>
      <c r="L292" s="25">
        <f t="shared" si="133"/>
        <v>0</v>
      </c>
      <c r="M292" s="25">
        <f t="shared" ref="M292" si="134">M293</f>
        <v>0</v>
      </c>
    </row>
    <row r="293" spans="1:14" s="1" customFormat="1" ht="47.25" customHeight="1" x14ac:dyDescent="0.25">
      <c r="A293" s="115"/>
      <c r="B293" s="122"/>
      <c r="C293" s="111"/>
      <c r="D293" s="42" t="s">
        <v>17</v>
      </c>
      <c r="E293" s="111"/>
      <c r="F293" s="115"/>
      <c r="G293" s="111"/>
      <c r="H293" s="111"/>
      <c r="I293" s="110"/>
      <c r="J293" s="45" t="s">
        <v>11</v>
      </c>
      <c r="K293" s="25">
        <v>1135.08</v>
      </c>
      <c r="L293" s="25">
        <v>0</v>
      </c>
      <c r="M293" s="25">
        <v>0</v>
      </c>
    </row>
    <row r="294" spans="1:14" s="1" customFormat="1" ht="15.75" customHeight="1" x14ac:dyDescent="0.25">
      <c r="A294" s="115" t="s">
        <v>266</v>
      </c>
      <c r="B294" s="154" t="s">
        <v>200</v>
      </c>
      <c r="C294" s="111" t="s">
        <v>293</v>
      </c>
      <c r="D294" s="42" t="s">
        <v>95</v>
      </c>
      <c r="E294" s="111" t="s">
        <v>14</v>
      </c>
      <c r="F294" s="115" t="s">
        <v>277</v>
      </c>
      <c r="G294" s="111">
        <v>2022</v>
      </c>
      <c r="H294" s="110">
        <f>I294+K294+L294+M294</f>
        <v>3332.74</v>
      </c>
      <c r="I294" s="110">
        <v>0</v>
      </c>
      <c r="J294" s="45" t="s">
        <v>9</v>
      </c>
      <c r="K294" s="25">
        <f t="shared" ref="K294:L294" si="135">K295</f>
        <v>3332.74</v>
      </c>
      <c r="L294" s="25">
        <f t="shared" si="135"/>
        <v>0</v>
      </c>
      <c r="M294" s="25">
        <f t="shared" ref="M294" si="136">M295</f>
        <v>0</v>
      </c>
    </row>
    <row r="295" spans="1:14" s="1" customFormat="1" ht="48.75" customHeight="1" x14ac:dyDescent="0.25">
      <c r="A295" s="115"/>
      <c r="B295" s="154"/>
      <c r="C295" s="111"/>
      <c r="D295" s="42" t="s">
        <v>17</v>
      </c>
      <c r="E295" s="111"/>
      <c r="F295" s="115"/>
      <c r="G295" s="111"/>
      <c r="H295" s="111"/>
      <c r="I295" s="110"/>
      <c r="J295" s="45" t="s">
        <v>11</v>
      </c>
      <c r="K295" s="25">
        <v>3332.74</v>
      </c>
      <c r="L295" s="25">
        <v>0</v>
      </c>
      <c r="M295" s="25">
        <v>0</v>
      </c>
    </row>
    <row r="296" spans="1:14" s="1" customFormat="1" ht="15.75" customHeight="1" x14ac:dyDescent="0.25">
      <c r="A296" s="115" t="s">
        <v>267</v>
      </c>
      <c r="B296" s="122" t="s">
        <v>201</v>
      </c>
      <c r="C296" s="111" t="s">
        <v>260</v>
      </c>
      <c r="D296" s="42" t="s">
        <v>95</v>
      </c>
      <c r="E296" s="111" t="s">
        <v>14</v>
      </c>
      <c r="F296" s="115" t="s">
        <v>277</v>
      </c>
      <c r="G296" s="111">
        <v>2022</v>
      </c>
      <c r="H296" s="110">
        <f>I296+K296+L296+M296</f>
        <v>3490.72</v>
      </c>
      <c r="I296" s="110">
        <v>0</v>
      </c>
      <c r="J296" s="45" t="s">
        <v>9</v>
      </c>
      <c r="K296" s="25">
        <f t="shared" ref="K296:L296" si="137">K297</f>
        <v>3490.72</v>
      </c>
      <c r="L296" s="25">
        <f t="shared" si="137"/>
        <v>0</v>
      </c>
      <c r="M296" s="25">
        <f t="shared" ref="M296" si="138">M297</f>
        <v>0</v>
      </c>
    </row>
    <row r="297" spans="1:14" s="1" customFormat="1" ht="50.25" customHeight="1" x14ac:dyDescent="0.25">
      <c r="A297" s="115"/>
      <c r="B297" s="122"/>
      <c r="C297" s="111"/>
      <c r="D297" s="42" t="s">
        <v>17</v>
      </c>
      <c r="E297" s="111"/>
      <c r="F297" s="115"/>
      <c r="G297" s="111"/>
      <c r="H297" s="111"/>
      <c r="I297" s="110"/>
      <c r="J297" s="45" t="s">
        <v>11</v>
      </c>
      <c r="K297" s="25">
        <v>3490.72</v>
      </c>
      <c r="L297" s="25">
        <v>0</v>
      </c>
      <c r="M297" s="25">
        <v>0</v>
      </c>
    </row>
    <row r="298" spans="1:14" s="1" customFormat="1" ht="15.75" customHeight="1" x14ac:dyDescent="0.25">
      <c r="A298" s="115" t="s">
        <v>268</v>
      </c>
      <c r="B298" s="122" t="s">
        <v>202</v>
      </c>
      <c r="C298" s="111" t="s">
        <v>288</v>
      </c>
      <c r="D298" s="42" t="s">
        <v>95</v>
      </c>
      <c r="E298" s="111" t="s">
        <v>14</v>
      </c>
      <c r="F298" s="115" t="s">
        <v>277</v>
      </c>
      <c r="G298" s="111">
        <v>2022</v>
      </c>
      <c r="H298" s="110">
        <f>I298+K298+L298+M298</f>
        <v>2258</v>
      </c>
      <c r="I298" s="110">
        <v>0</v>
      </c>
      <c r="J298" s="45" t="s">
        <v>9</v>
      </c>
      <c r="K298" s="25">
        <f t="shared" ref="K298:L298" si="139">K299</f>
        <v>2258</v>
      </c>
      <c r="L298" s="25">
        <f t="shared" si="139"/>
        <v>0</v>
      </c>
      <c r="M298" s="25">
        <f t="shared" ref="M298" si="140">M299</f>
        <v>0</v>
      </c>
    </row>
    <row r="299" spans="1:14" s="1" customFormat="1" ht="45.75" customHeight="1" x14ac:dyDescent="0.25">
      <c r="A299" s="115"/>
      <c r="B299" s="122"/>
      <c r="C299" s="111"/>
      <c r="D299" s="42" t="s">
        <v>17</v>
      </c>
      <c r="E299" s="111"/>
      <c r="F299" s="115"/>
      <c r="G299" s="111"/>
      <c r="H299" s="111"/>
      <c r="I299" s="110"/>
      <c r="J299" s="45" t="s">
        <v>11</v>
      </c>
      <c r="K299" s="25">
        <v>2258</v>
      </c>
      <c r="L299" s="25">
        <v>0</v>
      </c>
      <c r="M299" s="25">
        <v>0</v>
      </c>
    </row>
    <row r="300" spans="1:14" s="1" customFormat="1" ht="15.75" customHeight="1" x14ac:dyDescent="0.25">
      <c r="A300" s="115" t="s">
        <v>269</v>
      </c>
      <c r="B300" s="122" t="s">
        <v>203</v>
      </c>
      <c r="C300" s="111" t="s">
        <v>283</v>
      </c>
      <c r="D300" s="42" t="s">
        <v>95</v>
      </c>
      <c r="E300" s="111" t="s">
        <v>14</v>
      </c>
      <c r="F300" s="115" t="s">
        <v>277</v>
      </c>
      <c r="G300" s="111">
        <v>2022</v>
      </c>
      <c r="H300" s="110">
        <f>I300+K300+L300+M300</f>
        <v>955.68</v>
      </c>
      <c r="I300" s="110">
        <v>0</v>
      </c>
      <c r="J300" s="45" t="s">
        <v>9</v>
      </c>
      <c r="K300" s="25">
        <f t="shared" ref="K300:L300" si="141">K301</f>
        <v>955.68</v>
      </c>
      <c r="L300" s="25">
        <f t="shared" si="141"/>
        <v>0</v>
      </c>
      <c r="M300" s="25">
        <f t="shared" ref="M300" si="142">M301</f>
        <v>0</v>
      </c>
    </row>
    <row r="301" spans="1:14" s="1" customFormat="1" ht="47.25" customHeight="1" x14ac:dyDescent="0.25">
      <c r="A301" s="115"/>
      <c r="B301" s="122"/>
      <c r="C301" s="111"/>
      <c r="D301" s="42" t="s">
        <v>17</v>
      </c>
      <c r="E301" s="111"/>
      <c r="F301" s="115"/>
      <c r="G301" s="111"/>
      <c r="H301" s="111"/>
      <c r="I301" s="110"/>
      <c r="J301" s="45" t="s">
        <v>11</v>
      </c>
      <c r="K301" s="25">
        <v>955.68</v>
      </c>
      <c r="L301" s="25">
        <v>0</v>
      </c>
      <c r="M301" s="25">
        <v>0</v>
      </c>
    </row>
    <row r="302" spans="1:14" s="1" customFormat="1" ht="15.75" customHeight="1" x14ac:dyDescent="0.25">
      <c r="A302" s="115" t="s">
        <v>275</v>
      </c>
      <c r="B302" s="122" t="s">
        <v>204</v>
      </c>
      <c r="C302" s="111" t="s">
        <v>287</v>
      </c>
      <c r="D302" s="42" t="s">
        <v>95</v>
      </c>
      <c r="E302" s="111" t="s">
        <v>14</v>
      </c>
      <c r="F302" s="115" t="s">
        <v>277</v>
      </c>
      <c r="G302" s="111">
        <v>2022</v>
      </c>
      <c r="H302" s="110">
        <f>I302+K302+L302+M302</f>
        <v>1113.3499999999999</v>
      </c>
      <c r="I302" s="110">
        <v>0</v>
      </c>
      <c r="J302" s="45" t="s">
        <v>9</v>
      </c>
      <c r="K302" s="25">
        <f t="shared" ref="K302:L302" si="143">K303</f>
        <v>1113.3499999999999</v>
      </c>
      <c r="L302" s="25">
        <f t="shared" si="143"/>
        <v>0</v>
      </c>
      <c r="M302" s="25">
        <f t="shared" ref="M302" si="144">M303</f>
        <v>0</v>
      </c>
    </row>
    <row r="303" spans="1:14" s="1" customFormat="1" ht="46.5" customHeight="1" x14ac:dyDescent="0.25">
      <c r="A303" s="115"/>
      <c r="B303" s="122"/>
      <c r="C303" s="111"/>
      <c r="D303" s="42" t="s">
        <v>17</v>
      </c>
      <c r="E303" s="111"/>
      <c r="F303" s="115"/>
      <c r="G303" s="111"/>
      <c r="H303" s="111"/>
      <c r="I303" s="110"/>
      <c r="J303" s="45" t="s">
        <v>11</v>
      </c>
      <c r="K303" s="25">
        <v>1113.3499999999999</v>
      </c>
      <c r="L303" s="25">
        <v>0</v>
      </c>
      <c r="M303" s="25">
        <v>0</v>
      </c>
    </row>
    <row r="304" spans="1:14" s="53" customFormat="1" ht="15.75" x14ac:dyDescent="0.25">
      <c r="A304" s="127" t="s">
        <v>270</v>
      </c>
      <c r="B304" s="127"/>
      <c r="C304" s="127"/>
      <c r="D304" s="127"/>
      <c r="E304" s="127"/>
      <c r="F304" s="127"/>
      <c r="G304" s="127"/>
      <c r="H304" s="127"/>
      <c r="I304" s="127"/>
      <c r="J304" s="52" t="s">
        <v>9</v>
      </c>
      <c r="K304" s="10">
        <f>K305+K306</f>
        <v>2845.98</v>
      </c>
      <c r="L304" s="10">
        <f t="shared" ref="L304:M304" si="145">L305+L306</f>
        <v>0</v>
      </c>
      <c r="M304" s="10">
        <f t="shared" si="145"/>
        <v>0</v>
      </c>
      <c r="N304" s="55"/>
    </row>
    <row r="305" spans="1:14" s="53" customFormat="1" ht="15.75" x14ac:dyDescent="0.25">
      <c r="A305" s="127"/>
      <c r="B305" s="127"/>
      <c r="C305" s="127"/>
      <c r="D305" s="127"/>
      <c r="E305" s="127"/>
      <c r="F305" s="127"/>
      <c r="G305" s="127"/>
      <c r="H305" s="127"/>
      <c r="I305" s="127"/>
      <c r="J305" s="52" t="s">
        <v>11</v>
      </c>
      <c r="K305" s="10">
        <f>K309+K310</f>
        <v>1245</v>
      </c>
      <c r="L305" s="10">
        <f>L309+L310</f>
        <v>0</v>
      </c>
      <c r="M305" s="10">
        <f>M309+M310</f>
        <v>0</v>
      </c>
      <c r="N305" s="55"/>
    </row>
    <row r="306" spans="1:14" s="53" customFormat="1" ht="15.75" x14ac:dyDescent="0.25">
      <c r="A306" s="127"/>
      <c r="B306" s="127"/>
      <c r="C306" s="127"/>
      <c r="D306" s="127"/>
      <c r="E306" s="127"/>
      <c r="F306" s="127"/>
      <c r="G306" s="127"/>
      <c r="H306" s="127"/>
      <c r="I306" s="127"/>
      <c r="J306" s="52" t="s">
        <v>271</v>
      </c>
      <c r="K306" s="10">
        <f>K311</f>
        <v>1600.98</v>
      </c>
      <c r="L306" s="10">
        <f t="shared" ref="L306:M306" si="146">L311</f>
        <v>0</v>
      </c>
      <c r="M306" s="10">
        <f t="shared" si="146"/>
        <v>0</v>
      </c>
      <c r="N306" s="55"/>
    </row>
    <row r="307" spans="1:14" s="1" customFormat="1" ht="15.75" customHeight="1" x14ac:dyDescent="0.25">
      <c r="A307" s="111" t="s">
        <v>302</v>
      </c>
      <c r="B307" s="122" t="s">
        <v>272</v>
      </c>
      <c r="C307" s="111" t="s">
        <v>273</v>
      </c>
      <c r="D307" s="100" t="s">
        <v>95</v>
      </c>
      <c r="E307" s="111" t="s">
        <v>14</v>
      </c>
      <c r="F307" s="100" t="s">
        <v>36</v>
      </c>
      <c r="G307" s="100" t="s">
        <v>23</v>
      </c>
      <c r="H307" s="102">
        <f>I307+K307+L307+M307</f>
        <v>32126.149999999998</v>
      </c>
      <c r="I307" s="102">
        <v>29280.17</v>
      </c>
      <c r="J307" s="123" t="s">
        <v>9</v>
      </c>
      <c r="K307" s="140">
        <f>K310+K311</f>
        <v>2845.98</v>
      </c>
      <c r="L307" s="140">
        <f>L310+L311</f>
        <v>0</v>
      </c>
      <c r="M307" s="140">
        <f>M310+M311</f>
        <v>0</v>
      </c>
      <c r="N307" s="189"/>
    </row>
    <row r="308" spans="1:14" s="1" customFormat="1" ht="15" customHeight="1" x14ac:dyDescent="0.25">
      <c r="A308" s="111"/>
      <c r="B308" s="122"/>
      <c r="C308" s="111"/>
      <c r="D308" s="104"/>
      <c r="E308" s="111"/>
      <c r="F308" s="104"/>
      <c r="G308" s="104"/>
      <c r="H308" s="116"/>
      <c r="I308" s="116"/>
      <c r="J308" s="124"/>
      <c r="K308" s="190"/>
      <c r="L308" s="190"/>
      <c r="M308" s="190"/>
      <c r="N308" s="189"/>
    </row>
    <row r="309" spans="1:14" s="1" customFormat="1" x14ac:dyDescent="0.25">
      <c r="A309" s="111"/>
      <c r="B309" s="122"/>
      <c r="C309" s="111"/>
      <c r="D309" s="101"/>
      <c r="E309" s="111"/>
      <c r="F309" s="104"/>
      <c r="G309" s="104"/>
      <c r="H309" s="116"/>
      <c r="I309" s="116"/>
      <c r="J309" s="124"/>
      <c r="K309" s="190"/>
      <c r="L309" s="190"/>
      <c r="M309" s="190"/>
      <c r="N309" s="40"/>
    </row>
    <row r="310" spans="1:14" s="1" customFormat="1" ht="15.75" x14ac:dyDescent="0.25">
      <c r="A310" s="111"/>
      <c r="B310" s="122"/>
      <c r="C310" s="111"/>
      <c r="D310" s="104" t="s">
        <v>17</v>
      </c>
      <c r="E310" s="111"/>
      <c r="F310" s="104"/>
      <c r="G310" s="104"/>
      <c r="H310" s="116"/>
      <c r="I310" s="116"/>
      <c r="J310" s="45" t="s">
        <v>11</v>
      </c>
      <c r="K310" s="25">
        <v>1245</v>
      </c>
      <c r="L310" s="25">
        <v>0</v>
      </c>
      <c r="M310" s="25">
        <v>0</v>
      </c>
      <c r="N310" s="40"/>
    </row>
    <row r="311" spans="1:14" s="1" customFormat="1" ht="54" customHeight="1" x14ac:dyDescent="0.25">
      <c r="A311" s="111"/>
      <c r="B311" s="122"/>
      <c r="C311" s="111"/>
      <c r="D311" s="101"/>
      <c r="E311" s="111"/>
      <c r="F311" s="101"/>
      <c r="G311" s="101"/>
      <c r="H311" s="103"/>
      <c r="I311" s="103"/>
      <c r="J311" s="45" t="s">
        <v>274</v>
      </c>
      <c r="K311" s="25">
        <v>1600.98</v>
      </c>
      <c r="L311" s="25">
        <v>0</v>
      </c>
      <c r="M311" s="25">
        <v>0</v>
      </c>
      <c r="N311" s="40"/>
    </row>
    <row r="312" spans="1:14" ht="20.25" customHeight="1" x14ac:dyDescent="0.25">
      <c r="B312" s="167" t="s">
        <v>155</v>
      </c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</row>
    <row r="313" spans="1:14" ht="15.75" x14ac:dyDescent="0.25">
      <c r="B313" s="166"/>
      <c r="C313" s="166"/>
      <c r="D313" s="166"/>
      <c r="E313" s="166"/>
      <c r="F313" s="166"/>
      <c r="G313" s="166"/>
      <c r="H313" s="166"/>
      <c r="I313" s="166"/>
      <c r="J313" s="166"/>
      <c r="K313" s="166"/>
      <c r="L313" s="166"/>
    </row>
    <row r="314" spans="1:14" ht="15.75" x14ac:dyDescent="0.25">
      <c r="B314" s="15"/>
      <c r="C314" s="15"/>
      <c r="D314" s="15"/>
      <c r="E314" s="15"/>
      <c r="F314" s="66"/>
      <c r="G314" s="15"/>
      <c r="H314" s="15"/>
      <c r="I314" s="15"/>
      <c r="J314" s="15"/>
      <c r="K314" s="15"/>
      <c r="L314" s="15"/>
    </row>
    <row r="315" spans="1:14" ht="15.75" x14ac:dyDescent="0.25">
      <c r="B315" s="15"/>
      <c r="C315" s="15"/>
      <c r="D315" s="15"/>
      <c r="E315" s="15"/>
      <c r="F315" s="66"/>
      <c r="G315" s="15"/>
      <c r="H315" s="15"/>
      <c r="I315" s="15"/>
      <c r="J315" s="15"/>
      <c r="K315" s="15"/>
      <c r="L315" s="15"/>
    </row>
    <row r="316" spans="1:14" ht="15.75" x14ac:dyDescent="0.25">
      <c r="B316" s="15"/>
      <c r="C316" s="15"/>
      <c r="D316" s="15"/>
      <c r="E316" s="15"/>
      <c r="F316" s="66"/>
      <c r="G316" s="15"/>
      <c r="H316" s="15"/>
      <c r="I316" s="15"/>
      <c r="J316" s="15"/>
      <c r="K316" s="15"/>
      <c r="L316" s="15"/>
    </row>
  </sheetData>
  <autoFilter ref="A9:P312"/>
  <mergeCells count="909">
    <mergeCell ref="A260:A263"/>
    <mergeCell ref="B260:B263"/>
    <mergeCell ref="C260:C263"/>
    <mergeCell ref="D260:D261"/>
    <mergeCell ref="E260:E263"/>
    <mergeCell ref="F260:F261"/>
    <mergeCell ref="G260:G261"/>
    <mergeCell ref="H260:H261"/>
    <mergeCell ref="I260:I261"/>
    <mergeCell ref="D262:D263"/>
    <mergeCell ref="F262:F263"/>
    <mergeCell ref="G262:G263"/>
    <mergeCell ref="H262:H263"/>
    <mergeCell ref="I262:I263"/>
    <mergeCell ref="A181:A184"/>
    <mergeCell ref="B181:B184"/>
    <mergeCell ref="C181:C184"/>
    <mergeCell ref="D181:D182"/>
    <mergeCell ref="D183:D184"/>
    <mergeCell ref="E181:E184"/>
    <mergeCell ref="G208:G209"/>
    <mergeCell ref="B208:B209"/>
    <mergeCell ref="H208:H209"/>
    <mergeCell ref="E208:E209"/>
    <mergeCell ref="F208:F209"/>
    <mergeCell ref="F202:F203"/>
    <mergeCell ref="G202:G203"/>
    <mergeCell ref="H202:H203"/>
    <mergeCell ref="A206:A207"/>
    <mergeCell ref="A204:A205"/>
    <mergeCell ref="G204:G205"/>
    <mergeCell ref="H204:H205"/>
    <mergeCell ref="B204:B205"/>
    <mergeCell ref="C204:C205"/>
    <mergeCell ref="F181:F182"/>
    <mergeCell ref="G181:G182"/>
    <mergeCell ref="H181:H182"/>
    <mergeCell ref="F206:F207"/>
    <mergeCell ref="D252:D253"/>
    <mergeCell ref="F252:F253"/>
    <mergeCell ref="G252:G253"/>
    <mergeCell ref="H252:H253"/>
    <mergeCell ref="F250:F251"/>
    <mergeCell ref="D244:D245"/>
    <mergeCell ref="H226:H227"/>
    <mergeCell ref="A228:A229"/>
    <mergeCell ref="B228:B229"/>
    <mergeCell ref="C228:C229"/>
    <mergeCell ref="A226:A227"/>
    <mergeCell ref="A238:A239"/>
    <mergeCell ref="B238:B239"/>
    <mergeCell ref="C238:C239"/>
    <mergeCell ref="E238:E239"/>
    <mergeCell ref="F238:F239"/>
    <mergeCell ref="A248:A251"/>
    <mergeCell ref="B248:B251"/>
    <mergeCell ref="C248:C251"/>
    <mergeCell ref="D248:D249"/>
    <mergeCell ref="D250:D251"/>
    <mergeCell ref="A244:A247"/>
    <mergeCell ref="B244:B247"/>
    <mergeCell ref="C244:C247"/>
    <mergeCell ref="H290:H291"/>
    <mergeCell ref="A286:A287"/>
    <mergeCell ref="B286:B287"/>
    <mergeCell ref="C286:C287"/>
    <mergeCell ref="I252:I253"/>
    <mergeCell ref="A252:A255"/>
    <mergeCell ref="B252:B255"/>
    <mergeCell ref="C252:C255"/>
    <mergeCell ref="D254:D255"/>
    <mergeCell ref="E252:E255"/>
    <mergeCell ref="I256:I257"/>
    <mergeCell ref="H256:H257"/>
    <mergeCell ref="A267:A271"/>
    <mergeCell ref="B267:B271"/>
    <mergeCell ref="C267:C271"/>
    <mergeCell ref="E267:E271"/>
    <mergeCell ref="D267:D268"/>
    <mergeCell ref="D269:D271"/>
    <mergeCell ref="G267:G268"/>
    <mergeCell ref="H267:H268"/>
    <mergeCell ref="A272:A275"/>
    <mergeCell ref="B272:B275"/>
    <mergeCell ref="C272:C275"/>
    <mergeCell ref="D274:D275"/>
    <mergeCell ref="H282:H283"/>
    <mergeCell ref="H250:H251"/>
    <mergeCell ref="G250:G251"/>
    <mergeCell ref="H272:H273"/>
    <mergeCell ref="F274:F275"/>
    <mergeCell ref="G274:G275"/>
    <mergeCell ref="H274:H275"/>
    <mergeCell ref="F254:F255"/>
    <mergeCell ref="E248:E251"/>
    <mergeCell ref="F248:F249"/>
    <mergeCell ref="F282:F283"/>
    <mergeCell ref="G282:G283"/>
    <mergeCell ref="E272:E275"/>
    <mergeCell ref="N307:N308"/>
    <mergeCell ref="D310:D311"/>
    <mergeCell ref="F307:F311"/>
    <mergeCell ref="G307:G311"/>
    <mergeCell ref="H307:H311"/>
    <mergeCell ref="I307:I311"/>
    <mergeCell ref="J307:J309"/>
    <mergeCell ref="K307:K309"/>
    <mergeCell ref="L307:L309"/>
    <mergeCell ref="M307:M309"/>
    <mergeCell ref="J276:J278"/>
    <mergeCell ref="K276:K278"/>
    <mergeCell ref="L276:L278"/>
    <mergeCell ref="M276:M278"/>
    <mergeCell ref="D278:D279"/>
    <mergeCell ref="A304:I306"/>
    <mergeCell ref="A307:A311"/>
    <mergeCell ref="B307:B311"/>
    <mergeCell ref="C307:C311"/>
    <mergeCell ref="D307:D309"/>
    <mergeCell ref="E307:E311"/>
    <mergeCell ref="A276:A279"/>
    <mergeCell ref="B276:B279"/>
    <mergeCell ref="C276:C279"/>
    <mergeCell ref="D276:D277"/>
    <mergeCell ref="E276:E279"/>
    <mergeCell ref="F276:F279"/>
    <mergeCell ref="G276:G279"/>
    <mergeCell ref="H276:H279"/>
    <mergeCell ref="A290:A291"/>
    <mergeCell ref="A294:A295"/>
    <mergeCell ref="G302:G303"/>
    <mergeCell ref="H288:H289"/>
    <mergeCell ref="G300:G301"/>
    <mergeCell ref="H300:H301"/>
    <mergeCell ref="A288:A289"/>
    <mergeCell ref="B288:B289"/>
    <mergeCell ref="A302:A303"/>
    <mergeCell ref="H298:H299"/>
    <mergeCell ref="B290:B291"/>
    <mergeCell ref="C290:C291"/>
    <mergeCell ref="E290:E291"/>
    <mergeCell ref="F290:F291"/>
    <mergeCell ref="G290:G291"/>
    <mergeCell ref="B302:B303"/>
    <mergeCell ref="C302:C303"/>
    <mergeCell ref="E302:E303"/>
    <mergeCell ref="F302:F303"/>
    <mergeCell ref="A300:A301"/>
    <mergeCell ref="A296:A297"/>
    <mergeCell ref="B296:B297"/>
    <mergeCell ref="C296:C297"/>
    <mergeCell ref="E296:E297"/>
    <mergeCell ref="F296:F297"/>
    <mergeCell ref="E300:E301"/>
    <mergeCell ref="F300:F301"/>
    <mergeCell ref="A298:A299"/>
    <mergeCell ref="B298:B299"/>
    <mergeCell ref="I276:I279"/>
    <mergeCell ref="I274:I275"/>
    <mergeCell ref="I272:I273"/>
    <mergeCell ref="F267:F268"/>
    <mergeCell ref="I267:I268"/>
    <mergeCell ref="I242:I243"/>
    <mergeCell ref="G248:G249"/>
    <mergeCell ref="H248:H249"/>
    <mergeCell ref="I248:I249"/>
    <mergeCell ref="I244:I245"/>
    <mergeCell ref="G244:G245"/>
    <mergeCell ref="A234:A237"/>
    <mergeCell ref="C234:C237"/>
    <mergeCell ref="D236:D237"/>
    <mergeCell ref="E234:E237"/>
    <mergeCell ref="D234:D235"/>
    <mergeCell ref="B226:B227"/>
    <mergeCell ref="C226:C227"/>
    <mergeCell ref="E226:E227"/>
    <mergeCell ref="D230:D231"/>
    <mergeCell ref="E228:E229"/>
    <mergeCell ref="A230:A233"/>
    <mergeCell ref="B230:B233"/>
    <mergeCell ref="C230:C233"/>
    <mergeCell ref="H236:H237"/>
    <mergeCell ref="I236:I237"/>
    <mergeCell ref="F236:F237"/>
    <mergeCell ref="F232:F233"/>
    <mergeCell ref="D217:D218"/>
    <mergeCell ref="F219:F221"/>
    <mergeCell ref="G219:G221"/>
    <mergeCell ref="F217:F218"/>
    <mergeCell ref="G217:G218"/>
    <mergeCell ref="D232:D233"/>
    <mergeCell ref="I226:I227"/>
    <mergeCell ref="H127:H129"/>
    <mergeCell ref="I127:I129"/>
    <mergeCell ref="I130:I131"/>
    <mergeCell ref="H219:H221"/>
    <mergeCell ref="F224:F225"/>
    <mergeCell ref="I234:I235"/>
    <mergeCell ref="I140:I142"/>
    <mergeCell ref="B119:B121"/>
    <mergeCell ref="C119:C121"/>
    <mergeCell ref="G125:G126"/>
    <mergeCell ref="H125:H126"/>
    <mergeCell ref="I125:I126"/>
    <mergeCell ref="I135:I136"/>
    <mergeCell ref="G230:G231"/>
    <mergeCell ref="F226:F227"/>
    <mergeCell ref="G226:G227"/>
    <mergeCell ref="C206:C207"/>
    <mergeCell ref="E206:E207"/>
    <mergeCell ref="I222:I223"/>
    <mergeCell ref="I230:I231"/>
    <mergeCell ref="I224:I225"/>
    <mergeCell ref="I210:I211"/>
    <mergeCell ref="I219:I221"/>
    <mergeCell ref="B206:B207"/>
    <mergeCell ref="D137:D139"/>
    <mergeCell ref="E135:E139"/>
    <mergeCell ref="H140:H142"/>
    <mergeCell ref="A119:A121"/>
    <mergeCell ref="D119:D120"/>
    <mergeCell ref="D130:D131"/>
    <mergeCell ref="F130:F131"/>
    <mergeCell ref="G130:G131"/>
    <mergeCell ref="H130:H131"/>
    <mergeCell ref="A130:A134"/>
    <mergeCell ref="B130:B134"/>
    <mergeCell ref="C130:C134"/>
    <mergeCell ref="D132:D134"/>
    <mergeCell ref="E130:E134"/>
    <mergeCell ref="D135:D136"/>
    <mergeCell ref="F135:F136"/>
    <mergeCell ref="G135:G136"/>
    <mergeCell ref="H135:H136"/>
    <mergeCell ref="A125:A129"/>
    <mergeCell ref="B125:B129"/>
    <mergeCell ref="C125:C129"/>
    <mergeCell ref="D127:D129"/>
    <mergeCell ref="E125:E129"/>
    <mergeCell ref="G127:G129"/>
    <mergeCell ref="H59:H61"/>
    <mergeCell ref="F137:F139"/>
    <mergeCell ref="G137:G139"/>
    <mergeCell ref="H137:H139"/>
    <mergeCell ref="I137:I139"/>
    <mergeCell ref="N109:N110"/>
    <mergeCell ref="A109:A111"/>
    <mergeCell ref="B109:B111"/>
    <mergeCell ref="C109:C111"/>
    <mergeCell ref="D109:D110"/>
    <mergeCell ref="E109:E111"/>
    <mergeCell ref="F109:F111"/>
    <mergeCell ref="G109:G111"/>
    <mergeCell ref="H109:H111"/>
    <mergeCell ref="I109:I111"/>
    <mergeCell ref="A112:I114"/>
    <mergeCell ref="A115:A118"/>
    <mergeCell ref="D115:D116"/>
    <mergeCell ref="E115:E118"/>
    <mergeCell ref="F115:F118"/>
    <mergeCell ref="G115:G118"/>
    <mergeCell ref="H115:H118"/>
    <mergeCell ref="I115:I118"/>
    <mergeCell ref="J117:J118"/>
    <mergeCell ref="K1:M1"/>
    <mergeCell ref="K3:M3"/>
    <mergeCell ref="F32:F34"/>
    <mergeCell ref="G32:G34"/>
    <mergeCell ref="H32:H34"/>
    <mergeCell ref="I32:I34"/>
    <mergeCell ref="F37:F39"/>
    <mergeCell ref="G37:G39"/>
    <mergeCell ref="H37:H39"/>
    <mergeCell ref="I37:I39"/>
    <mergeCell ref="A4:L4"/>
    <mergeCell ref="A6:A8"/>
    <mergeCell ref="D6:D7"/>
    <mergeCell ref="E6:E8"/>
    <mergeCell ref="A27:A29"/>
    <mergeCell ref="A10:I13"/>
    <mergeCell ref="I24:I26"/>
    <mergeCell ref="I17:I18"/>
    <mergeCell ref="F22:F23"/>
    <mergeCell ref="G22:G23"/>
    <mergeCell ref="H22:H23"/>
    <mergeCell ref="I22:I23"/>
    <mergeCell ref="A22:A26"/>
    <mergeCell ref="B22:B26"/>
    <mergeCell ref="F54:F55"/>
    <mergeCell ref="G54:G55"/>
    <mergeCell ref="H54:H55"/>
    <mergeCell ref="I54:I55"/>
    <mergeCell ref="A54:A55"/>
    <mergeCell ref="I282:I283"/>
    <mergeCell ref="I280:I281"/>
    <mergeCell ref="F258:F259"/>
    <mergeCell ref="G258:G259"/>
    <mergeCell ref="H258:H259"/>
    <mergeCell ref="G254:G255"/>
    <mergeCell ref="H254:H255"/>
    <mergeCell ref="A242:A243"/>
    <mergeCell ref="B242:B243"/>
    <mergeCell ref="C242:C243"/>
    <mergeCell ref="E242:E243"/>
    <mergeCell ref="F242:F243"/>
    <mergeCell ref="G242:G243"/>
    <mergeCell ref="H242:H243"/>
    <mergeCell ref="A240:A241"/>
    <mergeCell ref="I269:I271"/>
    <mergeCell ref="E280:E281"/>
    <mergeCell ref="F280:F281"/>
    <mergeCell ref="G280:G281"/>
    <mergeCell ref="B313:L313"/>
    <mergeCell ref="D272:D273"/>
    <mergeCell ref="B312:L312"/>
    <mergeCell ref="G296:G297"/>
    <mergeCell ref="H296:H297"/>
    <mergeCell ref="I296:I297"/>
    <mergeCell ref="B284:B285"/>
    <mergeCell ref="C284:C285"/>
    <mergeCell ref="I300:I301"/>
    <mergeCell ref="E286:E287"/>
    <mergeCell ref="F286:F287"/>
    <mergeCell ref="G286:G287"/>
    <mergeCell ref="H286:H287"/>
    <mergeCell ref="B294:B295"/>
    <mergeCell ref="C294:C295"/>
    <mergeCell ref="E294:E295"/>
    <mergeCell ref="F294:F295"/>
    <mergeCell ref="G294:G295"/>
    <mergeCell ref="G298:G299"/>
    <mergeCell ref="G288:G289"/>
    <mergeCell ref="H302:H303"/>
    <mergeCell ref="I302:I303"/>
    <mergeCell ref="B300:B301"/>
    <mergeCell ref="C300:C301"/>
    <mergeCell ref="A256:A259"/>
    <mergeCell ref="F288:F289"/>
    <mergeCell ref="F292:F293"/>
    <mergeCell ref="G292:G293"/>
    <mergeCell ref="C288:C289"/>
    <mergeCell ref="E288:E289"/>
    <mergeCell ref="B280:B281"/>
    <mergeCell ref="C280:C281"/>
    <mergeCell ref="B282:B283"/>
    <mergeCell ref="C282:C283"/>
    <mergeCell ref="E292:E293"/>
    <mergeCell ref="G256:G257"/>
    <mergeCell ref="A280:A281"/>
    <mergeCell ref="A282:A283"/>
    <mergeCell ref="E282:E283"/>
    <mergeCell ref="F269:F271"/>
    <mergeCell ref="A264:I266"/>
    <mergeCell ref="G284:G285"/>
    <mergeCell ref="H284:H285"/>
    <mergeCell ref="I284:I285"/>
    <mergeCell ref="A284:A285"/>
    <mergeCell ref="E284:E285"/>
    <mergeCell ref="G269:G271"/>
    <mergeCell ref="H269:H271"/>
    <mergeCell ref="B256:B259"/>
    <mergeCell ref="C256:C259"/>
    <mergeCell ref="D256:D257"/>
    <mergeCell ref="D258:D259"/>
    <mergeCell ref="E256:E259"/>
    <mergeCell ref="F256:F257"/>
    <mergeCell ref="H230:H231"/>
    <mergeCell ref="D246:D247"/>
    <mergeCell ref="F246:F247"/>
    <mergeCell ref="G246:G247"/>
    <mergeCell ref="H246:H247"/>
    <mergeCell ref="E244:E247"/>
    <mergeCell ref="F234:F235"/>
    <mergeCell ref="H234:H235"/>
    <mergeCell ref="G240:G241"/>
    <mergeCell ref="H240:H241"/>
    <mergeCell ref="H232:H233"/>
    <mergeCell ref="G234:G235"/>
    <mergeCell ref="B240:B241"/>
    <mergeCell ref="C240:C241"/>
    <mergeCell ref="E240:E241"/>
    <mergeCell ref="F240:F241"/>
    <mergeCell ref="E230:E233"/>
    <mergeCell ref="B234:B237"/>
    <mergeCell ref="I204:I205"/>
    <mergeCell ref="E204:E205"/>
    <mergeCell ref="F204:F205"/>
    <mergeCell ref="I200:I201"/>
    <mergeCell ref="A222:A225"/>
    <mergeCell ref="B222:B225"/>
    <mergeCell ref="C222:C225"/>
    <mergeCell ref="D222:D223"/>
    <mergeCell ref="D224:D225"/>
    <mergeCell ref="E222:E225"/>
    <mergeCell ref="F222:F223"/>
    <mergeCell ref="G222:G223"/>
    <mergeCell ref="H222:H223"/>
    <mergeCell ref="A208:A209"/>
    <mergeCell ref="C208:C209"/>
    <mergeCell ref="A217:A221"/>
    <mergeCell ref="B217:B221"/>
    <mergeCell ref="C217:C221"/>
    <mergeCell ref="D219:D221"/>
    <mergeCell ref="E217:E221"/>
    <mergeCell ref="A212:A213"/>
    <mergeCell ref="B212:B213"/>
    <mergeCell ref="B210:B211"/>
    <mergeCell ref="A210:A211"/>
    <mergeCell ref="G206:G207"/>
    <mergeCell ref="H206:H207"/>
    <mergeCell ref="I206:I207"/>
    <mergeCell ref="H217:H218"/>
    <mergeCell ref="I217:I218"/>
    <mergeCell ref="F210:F211"/>
    <mergeCell ref="G210:G211"/>
    <mergeCell ref="H210:H211"/>
    <mergeCell ref="F212:F213"/>
    <mergeCell ref="G212:G213"/>
    <mergeCell ref="A214:I216"/>
    <mergeCell ref="H212:H213"/>
    <mergeCell ref="I212:I213"/>
    <mergeCell ref="C210:C211"/>
    <mergeCell ref="E210:E211"/>
    <mergeCell ref="F194:F195"/>
    <mergeCell ref="G194:G195"/>
    <mergeCell ref="H194:H195"/>
    <mergeCell ref="I194:I195"/>
    <mergeCell ref="F192:F193"/>
    <mergeCell ref="G192:G193"/>
    <mergeCell ref="H192:H193"/>
    <mergeCell ref="A190:A193"/>
    <mergeCell ref="B190:B193"/>
    <mergeCell ref="C190:C193"/>
    <mergeCell ref="D192:D193"/>
    <mergeCell ref="D190:D191"/>
    <mergeCell ref="E190:E193"/>
    <mergeCell ref="F190:F191"/>
    <mergeCell ref="G190:G191"/>
    <mergeCell ref="H190:H191"/>
    <mergeCell ref="I190:I191"/>
    <mergeCell ref="A178:A180"/>
    <mergeCell ref="B178:B180"/>
    <mergeCell ref="C178:C180"/>
    <mergeCell ref="F178:F180"/>
    <mergeCell ref="E178:E180"/>
    <mergeCell ref="B188:B189"/>
    <mergeCell ref="I192:I193"/>
    <mergeCell ref="B194:B195"/>
    <mergeCell ref="A188:A189"/>
    <mergeCell ref="C188:C189"/>
    <mergeCell ref="E188:E189"/>
    <mergeCell ref="G178:G180"/>
    <mergeCell ref="A185:A187"/>
    <mergeCell ref="C185:C187"/>
    <mergeCell ref="D185:D186"/>
    <mergeCell ref="E185:E187"/>
    <mergeCell ref="F185:F187"/>
    <mergeCell ref="G185:G187"/>
    <mergeCell ref="B185:B187"/>
    <mergeCell ref="F183:F184"/>
    <mergeCell ref="I188:I189"/>
    <mergeCell ref="H188:H189"/>
    <mergeCell ref="A194:A195"/>
    <mergeCell ref="G183:G184"/>
    <mergeCell ref="A170:A172"/>
    <mergeCell ref="B170:B172"/>
    <mergeCell ref="C170:C172"/>
    <mergeCell ref="D170:D171"/>
    <mergeCell ref="E170:E172"/>
    <mergeCell ref="F170:F172"/>
    <mergeCell ref="C173:C177"/>
    <mergeCell ref="H173:H174"/>
    <mergeCell ref="D164:D165"/>
    <mergeCell ref="E164:E166"/>
    <mergeCell ref="A173:A177"/>
    <mergeCell ref="G170:G172"/>
    <mergeCell ref="H170:H172"/>
    <mergeCell ref="D175:D176"/>
    <mergeCell ref="F175:F177"/>
    <mergeCell ref="G175:G177"/>
    <mergeCell ref="B173:B177"/>
    <mergeCell ref="D173:D174"/>
    <mergeCell ref="E173:E177"/>
    <mergeCell ref="G173:G174"/>
    <mergeCell ref="H167:H169"/>
    <mergeCell ref="B167:B169"/>
    <mergeCell ref="E167:E169"/>
    <mergeCell ref="F167:F169"/>
    <mergeCell ref="G167:G169"/>
    <mergeCell ref="F158:F160"/>
    <mergeCell ref="G158:G160"/>
    <mergeCell ref="A158:A163"/>
    <mergeCell ref="B158:B163"/>
    <mergeCell ref="C158:C163"/>
    <mergeCell ref="D158:D160"/>
    <mergeCell ref="D161:D163"/>
    <mergeCell ref="A167:A169"/>
    <mergeCell ref="C167:C169"/>
    <mergeCell ref="D167:D168"/>
    <mergeCell ref="A164:A166"/>
    <mergeCell ref="C164:C166"/>
    <mergeCell ref="B146:B151"/>
    <mergeCell ref="C146:C151"/>
    <mergeCell ref="D149:D151"/>
    <mergeCell ref="F164:F166"/>
    <mergeCell ref="G164:G166"/>
    <mergeCell ref="B164:B166"/>
    <mergeCell ref="D117:D118"/>
    <mergeCell ref="A140:A142"/>
    <mergeCell ref="B140:B142"/>
    <mergeCell ref="C140:C142"/>
    <mergeCell ref="D140:D141"/>
    <mergeCell ref="E140:E142"/>
    <mergeCell ref="F140:F142"/>
    <mergeCell ref="G140:G142"/>
    <mergeCell ref="A155:A157"/>
    <mergeCell ref="B155:B157"/>
    <mergeCell ref="C155:C157"/>
    <mergeCell ref="E155:E157"/>
    <mergeCell ref="F155:F157"/>
    <mergeCell ref="G155:G157"/>
    <mergeCell ref="B115:B118"/>
    <mergeCell ref="A135:A139"/>
    <mergeCell ref="B135:B139"/>
    <mergeCell ref="C135:C139"/>
    <mergeCell ref="H94:H96"/>
    <mergeCell ref="I94:I96"/>
    <mergeCell ref="A97:A100"/>
    <mergeCell ref="C97:C100"/>
    <mergeCell ref="H106:H108"/>
    <mergeCell ref="F143:F145"/>
    <mergeCell ref="G143:G145"/>
    <mergeCell ref="H143:H145"/>
    <mergeCell ref="I143:I145"/>
    <mergeCell ref="F132:F134"/>
    <mergeCell ref="G132:G134"/>
    <mergeCell ref="H132:H134"/>
    <mergeCell ref="I132:I134"/>
    <mergeCell ref="F127:F129"/>
    <mergeCell ref="B143:B145"/>
    <mergeCell ref="C143:C145"/>
    <mergeCell ref="A143:A145"/>
    <mergeCell ref="D143:D144"/>
    <mergeCell ref="E143:E145"/>
    <mergeCell ref="A94:A96"/>
    <mergeCell ref="D94:D95"/>
    <mergeCell ref="E94:E96"/>
    <mergeCell ref="F94:F96"/>
    <mergeCell ref="G94:G96"/>
    <mergeCell ref="G81:G83"/>
    <mergeCell ref="D82:D83"/>
    <mergeCell ref="A91:I93"/>
    <mergeCell ref="I81:I83"/>
    <mergeCell ref="A84:A85"/>
    <mergeCell ref="B84:B85"/>
    <mergeCell ref="C84:C85"/>
    <mergeCell ref="E84:E85"/>
    <mergeCell ref="F84:F85"/>
    <mergeCell ref="G84:G85"/>
    <mergeCell ref="H84:H85"/>
    <mergeCell ref="B89:B90"/>
    <mergeCell ref="C89:C90"/>
    <mergeCell ref="E89:E90"/>
    <mergeCell ref="F89:F90"/>
    <mergeCell ref="J7:J8"/>
    <mergeCell ref="G6:G8"/>
    <mergeCell ref="H6:H8"/>
    <mergeCell ref="I6:I8"/>
    <mergeCell ref="D20:D21"/>
    <mergeCell ref="J6:M6"/>
    <mergeCell ref="L7:M7"/>
    <mergeCell ref="K7:K8"/>
    <mergeCell ref="A14:I16"/>
    <mergeCell ref="F19:F21"/>
    <mergeCell ref="G19:G21"/>
    <mergeCell ref="H19:H21"/>
    <mergeCell ref="I19:I21"/>
    <mergeCell ref="F17:F18"/>
    <mergeCell ref="A17:A21"/>
    <mergeCell ref="B17:B21"/>
    <mergeCell ref="C17:C21"/>
    <mergeCell ref="D17:D19"/>
    <mergeCell ref="E17:E21"/>
    <mergeCell ref="G17:G18"/>
    <mergeCell ref="B6:B8"/>
    <mergeCell ref="C6:C8"/>
    <mergeCell ref="F6:F8"/>
    <mergeCell ref="H17:H18"/>
    <mergeCell ref="C298:C299"/>
    <mergeCell ref="E298:E299"/>
    <mergeCell ref="F298:F299"/>
    <mergeCell ref="A292:A293"/>
    <mergeCell ref="B292:B293"/>
    <mergeCell ref="C292:C293"/>
    <mergeCell ref="I288:I289"/>
    <mergeCell ref="M70:M71"/>
    <mergeCell ref="J97:J98"/>
    <mergeCell ref="K97:K98"/>
    <mergeCell ref="L97:L98"/>
    <mergeCell ref="M97:M98"/>
    <mergeCell ref="K70:K71"/>
    <mergeCell ref="L70:L71"/>
    <mergeCell ref="F97:F100"/>
    <mergeCell ref="H97:H100"/>
    <mergeCell ref="I97:I100"/>
    <mergeCell ref="F78:F80"/>
    <mergeCell ref="G78:G80"/>
    <mergeCell ref="H78:H80"/>
    <mergeCell ref="I78:I80"/>
    <mergeCell ref="F70:F72"/>
    <mergeCell ref="G70:G72"/>
    <mergeCell ref="J70:J71"/>
    <mergeCell ref="K117:K118"/>
    <mergeCell ref="L117:L118"/>
    <mergeCell ref="M117:M118"/>
    <mergeCell ref="H119:H121"/>
    <mergeCell ref="H70:H72"/>
    <mergeCell ref="I70:I72"/>
    <mergeCell ref="I298:I299"/>
    <mergeCell ref="I290:I291"/>
    <mergeCell ref="I286:I287"/>
    <mergeCell ref="H294:H295"/>
    <mergeCell ref="I294:I295"/>
    <mergeCell ref="H292:H293"/>
    <mergeCell ref="I292:I293"/>
    <mergeCell ref="I202:I203"/>
    <mergeCell ref="M185:M186"/>
    <mergeCell ref="J185:J186"/>
    <mergeCell ref="K185:K186"/>
    <mergeCell ref="L185:L186"/>
    <mergeCell ref="M176:M177"/>
    <mergeCell ref="K176:K177"/>
    <mergeCell ref="L176:L177"/>
    <mergeCell ref="J176:J177"/>
    <mergeCell ref="A86:I88"/>
    <mergeCell ref="A89:A90"/>
    <mergeCell ref="F284:F285"/>
    <mergeCell ref="I258:I259"/>
    <mergeCell ref="I254:I255"/>
    <mergeCell ref="I250:I251"/>
    <mergeCell ref="I240:I241"/>
    <mergeCell ref="I232:I233"/>
    <mergeCell ref="G224:G225"/>
    <mergeCell ref="H224:H225"/>
    <mergeCell ref="H280:H281"/>
    <mergeCell ref="H228:H229"/>
    <mergeCell ref="I228:I229"/>
    <mergeCell ref="I238:I239"/>
    <mergeCell ref="I246:I247"/>
    <mergeCell ref="G238:G239"/>
    <mergeCell ref="H238:H239"/>
    <mergeCell ref="G232:G233"/>
    <mergeCell ref="F228:F229"/>
    <mergeCell ref="G228:G229"/>
    <mergeCell ref="H244:H245"/>
    <mergeCell ref="F230:F231"/>
    <mergeCell ref="F244:F245"/>
    <mergeCell ref="F272:F273"/>
    <mergeCell ref="G272:G273"/>
    <mergeCell ref="G236:G237"/>
    <mergeCell ref="F188:F189"/>
    <mergeCell ref="G188:G189"/>
    <mergeCell ref="F149:F151"/>
    <mergeCell ref="G149:G151"/>
    <mergeCell ref="H149:H151"/>
    <mergeCell ref="I149:I151"/>
    <mergeCell ref="F198:F199"/>
    <mergeCell ref="G198:G199"/>
    <mergeCell ref="H198:H199"/>
    <mergeCell ref="I198:I199"/>
    <mergeCell ref="H185:H187"/>
    <mergeCell ref="I185:I187"/>
    <mergeCell ref="H183:H184"/>
    <mergeCell ref="I183:I184"/>
    <mergeCell ref="H178:H180"/>
    <mergeCell ref="H175:H177"/>
    <mergeCell ref="I175:I177"/>
    <mergeCell ref="I181:I182"/>
    <mergeCell ref="I178:I180"/>
    <mergeCell ref="I173:I174"/>
    <mergeCell ref="F173:F174"/>
    <mergeCell ref="H164:H166"/>
    <mergeCell ref="I170:I172"/>
    <mergeCell ref="I164:I166"/>
    <mergeCell ref="D125:D126"/>
    <mergeCell ref="F125:F126"/>
    <mergeCell ref="B70:B72"/>
    <mergeCell ref="C70:C72"/>
    <mergeCell ref="D74:D75"/>
    <mergeCell ref="F73:F75"/>
    <mergeCell ref="B73:B75"/>
    <mergeCell ref="C73:C75"/>
    <mergeCell ref="E73:E75"/>
    <mergeCell ref="A122:I124"/>
    <mergeCell ref="E70:E72"/>
    <mergeCell ref="D71:D72"/>
    <mergeCell ref="E119:E121"/>
    <mergeCell ref="F119:F121"/>
    <mergeCell ref="G119:G121"/>
    <mergeCell ref="I106:I108"/>
    <mergeCell ref="I119:I121"/>
    <mergeCell ref="A73:A75"/>
    <mergeCell ref="D76:D77"/>
    <mergeCell ref="F76:F77"/>
    <mergeCell ref="G76:G77"/>
    <mergeCell ref="H76:H77"/>
    <mergeCell ref="D106:D108"/>
    <mergeCell ref="F81:F83"/>
    <mergeCell ref="E146:E151"/>
    <mergeCell ref="H158:H160"/>
    <mergeCell ref="I158:I160"/>
    <mergeCell ref="E158:E163"/>
    <mergeCell ref="G152:G154"/>
    <mergeCell ref="H152:H154"/>
    <mergeCell ref="D153:D154"/>
    <mergeCell ref="A152:A154"/>
    <mergeCell ref="B152:B154"/>
    <mergeCell ref="C152:C154"/>
    <mergeCell ref="D156:D157"/>
    <mergeCell ref="F152:F154"/>
    <mergeCell ref="H155:H157"/>
    <mergeCell ref="I155:I157"/>
    <mergeCell ref="I152:I154"/>
    <mergeCell ref="F161:F163"/>
    <mergeCell ref="G161:G163"/>
    <mergeCell ref="H161:H163"/>
    <mergeCell ref="I161:I163"/>
    <mergeCell ref="F146:F148"/>
    <mergeCell ref="G146:G148"/>
    <mergeCell ref="H146:H148"/>
    <mergeCell ref="D146:D148"/>
    <mergeCell ref="A146:A151"/>
    <mergeCell ref="I146:I148"/>
    <mergeCell ref="C22:C26"/>
    <mergeCell ref="D22:D23"/>
    <mergeCell ref="D24:D26"/>
    <mergeCell ref="E22:E26"/>
    <mergeCell ref="D30:D31"/>
    <mergeCell ref="F30:F31"/>
    <mergeCell ref="G30:G31"/>
    <mergeCell ref="F45:F46"/>
    <mergeCell ref="G45:G46"/>
    <mergeCell ref="C27:C29"/>
    <mergeCell ref="D28:D29"/>
    <mergeCell ref="E27:E29"/>
    <mergeCell ref="I30:I31"/>
    <mergeCell ref="F24:F26"/>
    <mergeCell ref="G24:G26"/>
    <mergeCell ref="H24:H26"/>
    <mergeCell ref="I27:I29"/>
    <mergeCell ref="F27:F29"/>
    <mergeCell ref="G27:G29"/>
    <mergeCell ref="H27:H29"/>
    <mergeCell ref="E104:E108"/>
    <mergeCell ref="G50:G51"/>
    <mergeCell ref="F62:F63"/>
    <mergeCell ref="G62:G63"/>
    <mergeCell ref="I84:I85"/>
    <mergeCell ref="F106:F108"/>
    <mergeCell ref="G106:G108"/>
    <mergeCell ref="A101:I103"/>
    <mergeCell ref="G73:G75"/>
    <mergeCell ref="H73:H75"/>
    <mergeCell ref="I73:I75"/>
    <mergeCell ref="A56:I58"/>
    <mergeCell ref="A62:A66"/>
    <mergeCell ref="B62:B66"/>
    <mergeCell ref="C62:C66"/>
    <mergeCell ref="D64:D66"/>
    <mergeCell ref="E62:E66"/>
    <mergeCell ref="I76:I77"/>
    <mergeCell ref="A76:A80"/>
    <mergeCell ref="E76:E80"/>
    <mergeCell ref="E97:E100"/>
    <mergeCell ref="B94:B96"/>
    <mergeCell ref="C94:C96"/>
    <mergeCell ref="B97:B100"/>
    <mergeCell ref="G97:G100"/>
    <mergeCell ref="D98:D100"/>
    <mergeCell ref="A81:A83"/>
    <mergeCell ref="B27:B29"/>
    <mergeCell ref="I67:I69"/>
    <mergeCell ref="F67:F69"/>
    <mergeCell ref="G67:G69"/>
    <mergeCell ref="A30:A34"/>
    <mergeCell ref="B30:B34"/>
    <mergeCell ref="C30:C34"/>
    <mergeCell ref="E30:E34"/>
    <mergeCell ref="D32:D34"/>
    <mergeCell ref="D35:D36"/>
    <mergeCell ref="F35:F36"/>
    <mergeCell ref="G35:G36"/>
    <mergeCell ref="H35:H36"/>
    <mergeCell ref="H30:H31"/>
    <mergeCell ref="I35:I36"/>
    <mergeCell ref="A35:A39"/>
    <mergeCell ref="B35:B39"/>
    <mergeCell ref="C35:C39"/>
    <mergeCell ref="D37:D39"/>
    <mergeCell ref="E35:E39"/>
    <mergeCell ref="D40:D41"/>
    <mergeCell ref="F40:F41"/>
    <mergeCell ref="G40:G41"/>
    <mergeCell ref="H40:H41"/>
    <mergeCell ref="I40:I41"/>
    <mergeCell ref="A40:A44"/>
    <mergeCell ref="B40:B44"/>
    <mergeCell ref="C40:C44"/>
    <mergeCell ref="D42:D44"/>
    <mergeCell ref="E40:E44"/>
    <mergeCell ref="F42:F44"/>
    <mergeCell ref="G42:G44"/>
    <mergeCell ref="H42:H44"/>
    <mergeCell ref="I42:I44"/>
    <mergeCell ref="H45:H46"/>
    <mergeCell ref="I45:I46"/>
    <mergeCell ref="A45:A49"/>
    <mergeCell ref="B45:B49"/>
    <mergeCell ref="C45:C49"/>
    <mergeCell ref="D47:D49"/>
    <mergeCell ref="E45:E49"/>
    <mergeCell ref="D45:D46"/>
    <mergeCell ref="F47:F49"/>
    <mergeCell ref="G47:G49"/>
    <mergeCell ref="H47:H49"/>
    <mergeCell ref="I47:I49"/>
    <mergeCell ref="H50:H51"/>
    <mergeCell ref="I50:I51"/>
    <mergeCell ref="A50:A53"/>
    <mergeCell ref="B50:B53"/>
    <mergeCell ref="C50:C53"/>
    <mergeCell ref="D52:D53"/>
    <mergeCell ref="E50:E53"/>
    <mergeCell ref="E59:E61"/>
    <mergeCell ref="D60:D61"/>
    <mergeCell ref="C59:C61"/>
    <mergeCell ref="B59:B61"/>
    <mergeCell ref="A59:A61"/>
    <mergeCell ref="B54:B55"/>
    <mergeCell ref="C54:C55"/>
    <mergeCell ref="E54:E55"/>
    <mergeCell ref="F52:F53"/>
    <mergeCell ref="G52:G53"/>
    <mergeCell ref="H52:H53"/>
    <mergeCell ref="I52:I53"/>
    <mergeCell ref="D50:D51"/>
    <mergeCell ref="F50:F51"/>
    <mergeCell ref="I59:I61"/>
    <mergeCell ref="F59:F61"/>
    <mergeCell ref="G59:G61"/>
    <mergeCell ref="D62:D63"/>
    <mergeCell ref="A67:A69"/>
    <mergeCell ref="B67:B69"/>
    <mergeCell ref="E67:E69"/>
    <mergeCell ref="C67:C69"/>
    <mergeCell ref="D68:D69"/>
    <mergeCell ref="B81:B83"/>
    <mergeCell ref="C81:C83"/>
    <mergeCell ref="D104:D105"/>
    <mergeCell ref="A104:A108"/>
    <mergeCell ref="B104:B108"/>
    <mergeCell ref="C104:C108"/>
    <mergeCell ref="A70:A72"/>
    <mergeCell ref="B76:B80"/>
    <mergeCell ref="C76:C80"/>
    <mergeCell ref="D78:D80"/>
    <mergeCell ref="E81:E83"/>
    <mergeCell ref="I167:I169"/>
    <mergeCell ref="C212:C213"/>
    <mergeCell ref="E212:E213"/>
    <mergeCell ref="I208:I209"/>
    <mergeCell ref="C194:C195"/>
    <mergeCell ref="E194:E195"/>
    <mergeCell ref="D179:D180"/>
    <mergeCell ref="H62:H63"/>
    <mergeCell ref="I62:I63"/>
    <mergeCell ref="F64:F66"/>
    <mergeCell ref="G64:G66"/>
    <mergeCell ref="H64:H66"/>
    <mergeCell ref="I64:I66"/>
    <mergeCell ref="H67:H69"/>
    <mergeCell ref="H81:H83"/>
    <mergeCell ref="G89:G90"/>
    <mergeCell ref="H89:H90"/>
    <mergeCell ref="I89:I90"/>
    <mergeCell ref="F104:F105"/>
    <mergeCell ref="G104:G105"/>
    <mergeCell ref="H104:H105"/>
    <mergeCell ref="I104:I105"/>
    <mergeCell ref="E152:E154"/>
    <mergeCell ref="C115:C118"/>
    <mergeCell ref="A200:A203"/>
    <mergeCell ref="B200:B203"/>
    <mergeCell ref="C200:C203"/>
    <mergeCell ref="D200:D201"/>
    <mergeCell ref="D202:D203"/>
    <mergeCell ref="E200:E203"/>
    <mergeCell ref="F200:F201"/>
    <mergeCell ref="G200:G201"/>
    <mergeCell ref="H200:H201"/>
    <mergeCell ref="F196:F197"/>
    <mergeCell ref="G196:G197"/>
    <mergeCell ref="H196:H197"/>
    <mergeCell ref="I196:I197"/>
    <mergeCell ref="A196:A199"/>
    <mergeCell ref="B196:B199"/>
    <mergeCell ref="C196:C199"/>
    <mergeCell ref="D196:D197"/>
    <mergeCell ref="E196:E199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3" fitToHeight="0" orientation="landscape" blackAndWhite="1" r:id="rId1"/>
  <headerFooter differentFirst="1" alignWithMargins="0">
    <oddHeader>&amp;C&amp;"Times New Roman,обычный"&amp;P</oddHeader>
  </headerFooter>
  <rowBreaks count="10" manualBreakCount="10">
    <brk id="29" max="12" man="1"/>
    <brk id="66" max="12" man="1"/>
    <brk id="108" max="12" man="1"/>
    <brk id="145" max="12" man="1"/>
    <brk id="187" max="12" man="1"/>
    <brk id="221" max="12" man="1"/>
    <brk id="247" max="12" man="1"/>
    <brk id="279" max="12" man="1"/>
    <brk id="303" max="12" man="1"/>
    <brk id="31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!2022-2024 </vt:lpstr>
      <vt:lpstr>'!2022-2024 '!Заголовки_для_печати</vt:lpstr>
      <vt:lpstr>'!2022-2024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2022-07-28T16:37:01Z</cp:lastPrinted>
  <dcterms:created xsi:type="dcterms:W3CDTF">2021-11-12T08:21:59Z</dcterms:created>
  <dcterms:modified xsi:type="dcterms:W3CDTF">2022-07-28T16:40:18Z</dcterms:modified>
</cp:coreProperties>
</file>